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42B9DCA1-D7DD-41AC-BB88-474974EAB9B5}" xr6:coauthVersionLast="47" xr6:coauthVersionMax="47" xr10:uidLastSave="{00000000-0000-0000-0000-000000000000}"/>
  <bookViews>
    <workbookView xWindow="1680" yWindow="3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Y658" i="2" s="1"/>
  <c r="X654" i="2"/>
  <c r="X653" i="2"/>
  <c r="BO652" i="2"/>
  <c r="BM652" i="2"/>
  <c r="Y652" i="2"/>
  <c r="X650" i="2"/>
  <c r="X649" i="2"/>
  <c r="BO648" i="2"/>
  <c r="BM648" i="2"/>
  <c r="Y648" i="2"/>
  <c r="BO647" i="2"/>
  <c r="BM647" i="2"/>
  <c r="Y647" i="2"/>
  <c r="AE673" i="2" s="1"/>
  <c r="X644" i="2"/>
  <c r="X643" i="2"/>
  <c r="BO642" i="2"/>
  <c r="BM642" i="2"/>
  <c r="Y642" i="2"/>
  <c r="BN642" i="2" s="1"/>
  <c r="BP641" i="2"/>
  <c r="BO641" i="2"/>
  <c r="BM641" i="2"/>
  <c r="Y641" i="2"/>
  <c r="BN641" i="2" s="1"/>
  <c r="BO640" i="2"/>
  <c r="BM640" i="2"/>
  <c r="Y640" i="2"/>
  <c r="BO639" i="2"/>
  <c r="BM639" i="2"/>
  <c r="Y639" i="2"/>
  <c r="X637" i="2"/>
  <c r="X636" i="2"/>
  <c r="BP635" i="2"/>
  <c r="BO635" i="2"/>
  <c r="BM635" i="2"/>
  <c r="Y635" i="2"/>
  <c r="BO634" i="2"/>
  <c r="BM634" i="2"/>
  <c r="Y634" i="2"/>
  <c r="BN634" i="2" s="1"/>
  <c r="BO633" i="2"/>
  <c r="BM633" i="2"/>
  <c r="Y633" i="2"/>
  <c r="BO632" i="2"/>
  <c r="BM632" i="2"/>
  <c r="Y632" i="2"/>
  <c r="BN632" i="2" s="1"/>
  <c r="BP631" i="2"/>
  <c r="BO631" i="2"/>
  <c r="BM631" i="2"/>
  <c r="Y631" i="2"/>
  <c r="BO630" i="2"/>
  <c r="BM630" i="2"/>
  <c r="Y630" i="2"/>
  <c r="BN630" i="2" s="1"/>
  <c r="BO629" i="2"/>
  <c r="BM629" i="2"/>
  <c r="Y629" i="2"/>
  <c r="BO628" i="2"/>
  <c r="BM628" i="2"/>
  <c r="Y628" i="2"/>
  <c r="BN628" i="2" s="1"/>
  <c r="X626" i="2"/>
  <c r="X625" i="2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Z621" i="2" s="1"/>
  <c r="BO620" i="2"/>
  <c r="BM620" i="2"/>
  <c r="Y620" i="2"/>
  <c r="Z620" i="2" s="1"/>
  <c r="BO619" i="2"/>
  <c r="BM619" i="2"/>
  <c r="Y619" i="2"/>
  <c r="Z619" i="2" s="1"/>
  <c r="BO618" i="2"/>
  <c r="BM618" i="2"/>
  <c r="Y618" i="2"/>
  <c r="Z618" i="2" s="1"/>
  <c r="X616" i="2"/>
  <c r="X615" i="2"/>
  <c r="BO614" i="2"/>
  <c r="BN614" i="2"/>
  <c r="BM614" i="2"/>
  <c r="Y614" i="2"/>
  <c r="BP614" i="2" s="1"/>
  <c r="BO613" i="2"/>
  <c r="BM613" i="2"/>
  <c r="Y613" i="2"/>
  <c r="Z613" i="2" s="1"/>
  <c r="BO612" i="2"/>
  <c r="BM612" i="2"/>
  <c r="Y612" i="2"/>
  <c r="BO611" i="2"/>
  <c r="BM611" i="2"/>
  <c r="Y611" i="2"/>
  <c r="X609" i="2"/>
  <c r="X608" i="2"/>
  <c r="BO607" i="2"/>
  <c r="BN607" i="2"/>
  <c r="BM607" i="2"/>
  <c r="Y607" i="2"/>
  <c r="BP607" i="2" s="1"/>
  <c r="BO606" i="2"/>
  <c r="BM606" i="2"/>
  <c r="Y606" i="2"/>
  <c r="BP606" i="2" s="1"/>
  <c r="BO605" i="2"/>
  <c r="BM605" i="2"/>
  <c r="Y605" i="2"/>
  <c r="BN605" i="2" s="1"/>
  <c r="BO604" i="2"/>
  <c r="BM604" i="2"/>
  <c r="Y604" i="2"/>
  <c r="BP604" i="2" s="1"/>
  <c r="BO603" i="2"/>
  <c r="BN603" i="2"/>
  <c r="BM603" i="2"/>
  <c r="Y603" i="2"/>
  <c r="BP603" i="2" s="1"/>
  <c r="BO602" i="2"/>
  <c r="BM602" i="2"/>
  <c r="Y602" i="2"/>
  <c r="BP602" i="2" s="1"/>
  <c r="BO601" i="2"/>
  <c r="BM601" i="2"/>
  <c r="Y601" i="2"/>
  <c r="Y609" i="2" s="1"/>
  <c r="X597" i="2"/>
  <c r="X596" i="2"/>
  <c r="BO595" i="2"/>
  <c r="BM595" i="2"/>
  <c r="Y595" i="2"/>
  <c r="BP595" i="2" s="1"/>
  <c r="BO594" i="2"/>
  <c r="BM594" i="2"/>
  <c r="Y594" i="2"/>
  <c r="P594" i="2"/>
  <c r="X592" i="2"/>
  <c r="X591" i="2"/>
  <c r="BO590" i="2"/>
  <c r="BM590" i="2"/>
  <c r="Y590" i="2"/>
  <c r="P590" i="2"/>
  <c r="BO589" i="2"/>
  <c r="BM589" i="2"/>
  <c r="Y589" i="2"/>
  <c r="P589" i="2"/>
  <c r="BP588" i="2"/>
  <c r="BO588" i="2"/>
  <c r="BN588" i="2"/>
  <c r="BM588" i="2"/>
  <c r="Z588" i="2"/>
  <c r="Y588" i="2"/>
  <c r="P588" i="2"/>
  <c r="X586" i="2"/>
  <c r="X585" i="2"/>
  <c r="BO584" i="2"/>
  <c r="BM584" i="2"/>
  <c r="Y584" i="2"/>
  <c r="P584" i="2"/>
  <c r="BO583" i="2"/>
  <c r="BM583" i="2"/>
  <c r="Y583" i="2"/>
  <c r="Z583" i="2" s="1"/>
  <c r="P583" i="2"/>
  <c r="BO582" i="2"/>
  <c r="BM582" i="2"/>
  <c r="Y582" i="2"/>
  <c r="BN582" i="2" s="1"/>
  <c r="P582" i="2"/>
  <c r="BO581" i="2"/>
  <c r="BN581" i="2"/>
  <c r="BM581" i="2"/>
  <c r="Y581" i="2"/>
  <c r="BP581" i="2" s="1"/>
  <c r="P581" i="2"/>
  <c r="BO580" i="2"/>
  <c r="BM580" i="2"/>
  <c r="Y580" i="2"/>
  <c r="BP580" i="2" s="1"/>
  <c r="P580" i="2"/>
  <c r="BO579" i="2"/>
  <c r="BM579" i="2"/>
  <c r="Y579" i="2"/>
  <c r="P579" i="2"/>
  <c r="BO578" i="2"/>
  <c r="BM578" i="2"/>
  <c r="Y578" i="2"/>
  <c r="BP578" i="2" s="1"/>
  <c r="P578" i="2"/>
  <c r="BO577" i="2"/>
  <c r="BM577" i="2"/>
  <c r="Y577" i="2"/>
  <c r="Z577" i="2" s="1"/>
  <c r="P577" i="2"/>
  <c r="BO576" i="2"/>
  <c r="BM576" i="2"/>
  <c r="Y576" i="2"/>
  <c r="P576" i="2"/>
  <c r="X574" i="2"/>
  <c r="X573" i="2"/>
  <c r="BO572" i="2"/>
  <c r="BM572" i="2"/>
  <c r="Y572" i="2"/>
  <c r="P572" i="2"/>
  <c r="BP571" i="2"/>
  <c r="BO571" i="2"/>
  <c r="BM571" i="2"/>
  <c r="Y571" i="2"/>
  <c r="P571" i="2"/>
  <c r="BO570" i="2"/>
  <c r="BM570" i="2"/>
  <c r="Y570" i="2"/>
  <c r="P570" i="2"/>
  <c r="X568" i="2"/>
  <c r="X567" i="2"/>
  <c r="BO566" i="2"/>
  <c r="BM566" i="2"/>
  <c r="Y566" i="2"/>
  <c r="P566" i="2"/>
  <c r="BO565" i="2"/>
  <c r="BM565" i="2"/>
  <c r="Y565" i="2"/>
  <c r="P565" i="2"/>
  <c r="BO564" i="2"/>
  <c r="BM564" i="2"/>
  <c r="Y564" i="2"/>
  <c r="P564" i="2"/>
  <c r="BO563" i="2"/>
  <c r="BN563" i="2"/>
  <c r="BM563" i="2"/>
  <c r="Y563" i="2"/>
  <c r="BP563" i="2" s="1"/>
  <c r="P563" i="2"/>
  <c r="BO562" i="2"/>
  <c r="BM562" i="2"/>
  <c r="Y562" i="2"/>
  <c r="BN562" i="2" s="1"/>
  <c r="P562" i="2"/>
  <c r="BO561" i="2"/>
  <c r="BM561" i="2"/>
  <c r="Y561" i="2"/>
  <c r="P561" i="2"/>
  <c r="BO560" i="2"/>
  <c r="BM560" i="2"/>
  <c r="Y560" i="2"/>
  <c r="BP560" i="2" s="1"/>
  <c r="P560" i="2"/>
  <c r="BP559" i="2"/>
  <c r="BO559" i="2"/>
  <c r="BN559" i="2"/>
  <c r="BM559" i="2"/>
  <c r="Z559" i="2"/>
  <c r="Y559" i="2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P555" i="2"/>
  <c r="BO555" i="2"/>
  <c r="BM555" i="2"/>
  <c r="Y555" i="2"/>
  <c r="X551" i="2"/>
  <c r="X550" i="2"/>
  <c r="BO549" i="2"/>
  <c r="BM549" i="2"/>
  <c r="Y549" i="2"/>
  <c r="BN549" i="2" s="1"/>
  <c r="P549" i="2"/>
  <c r="X546" i="2"/>
  <c r="X545" i="2"/>
  <c r="BO544" i="2"/>
  <c r="BM544" i="2"/>
  <c r="Y544" i="2"/>
  <c r="BN544" i="2" s="1"/>
  <c r="P544" i="2"/>
  <c r="BO543" i="2"/>
  <c r="BM543" i="2"/>
  <c r="Y543" i="2"/>
  <c r="P543" i="2"/>
  <c r="BO542" i="2"/>
  <c r="BM542" i="2"/>
  <c r="Y542" i="2"/>
  <c r="BP542" i="2" s="1"/>
  <c r="P542" i="2"/>
  <c r="BO541" i="2"/>
  <c r="BM541" i="2"/>
  <c r="Y541" i="2"/>
  <c r="BN541" i="2" s="1"/>
  <c r="P541" i="2"/>
  <c r="X538" i="2"/>
  <c r="X537" i="2"/>
  <c r="BO536" i="2"/>
  <c r="BM536" i="2"/>
  <c r="Y536" i="2"/>
  <c r="P536" i="2"/>
  <c r="Y534" i="2"/>
  <c r="X534" i="2"/>
  <c r="Y533" i="2"/>
  <c r="X533" i="2"/>
  <c r="BP532" i="2"/>
  <c r="BO532" i="2"/>
  <c r="BN532" i="2"/>
  <c r="BM532" i="2"/>
  <c r="Z532" i="2"/>
  <c r="Z533" i="2" s="1"/>
  <c r="Y532" i="2"/>
  <c r="P532" i="2"/>
  <c r="X530" i="2"/>
  <c r="X529" i="2"/>
  <c r="BO528" i="2"/>
  <c r="BM528" i="2"/>
  <c r="Y528" i="2"/>
  <c r="P528" i="2"/>
  <c r="BO527" i="2"/>
  <c r="BM527" i="2"/>
  <c r="Y527" i="2"/>
  <c r="BP527" i="2" s="1"/>
  <c r="P527" i="2"/>
  <c r="BO526" i="2"/>
  <c r="BM526" i="2"/>
  <c r="Y526" i="2"/>
  <c r="Z526" i="2" s="1"/>
  <c r="BP525" i="2"/>
  <c r="BO525" i="2"/>
  <c r="BN525" i="2"/>
  <c r="BM525" i="2"/>
  <c r="Z525" i="2"/>
  <c r="Y525" i="2"/>
  <c r="P525" i="2"/>
  <c r="BO524" i="2"/>
  <c r="BM524" i="2"/>
  <c r="Y524" i="2"/>
  <c r="BN524" i="2" s="1"/>
  <c r="P524" i="2"/>
  <c r="BO523" i="2"/>
  <c r="BM523" i="2"/>
  <c r="Y523" i="2"/>
  <c r="X521" i="2"/>
  <c r="X520" i="2"/>
  <c r="BO519" i="2"/>
  <c r="BM519" i="2"/>
  <c r="Y519" i="2"/>
  <c r="Z519" i="2" s="1"/>
  <c r="Z520" i="2" s="1"/>
  <c r="P519" i="2"/>
  <c r="X516" i="2"/>
  <c r="X515" i="2"/>
  <c r="BO514" i="2"/>
  <c r="BM514" i="2"/>
  <c r="Y514" i="2"/>
  <c r="BN514" i="2" s="1"/>
  <c r="P514" i="2"/>
  <c r="BO513" i="2"/>
  <c r="BM513" i="2"/>
  <c r="Y513" i="2"/>
  <c r="BN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P508" i="2"/>
  <c r="X506" i="2"/>
  <c r="X505" i="2"/>
  <c r="BO504" i="2"/>
  <c r="BM504" i="2"/>
  <c r="Y504" i="2"/>
  <c r="BO503" i="2"/>
  <c r="BM503" i="2"/>
  <c r="Y503" i="2"/>
  <c r="BP503" i="2" s="1"/>
  <c r="P503" i="2"/>
  <c r="BO502" i="2"/>
  <c r="BN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Z500" i="2" s="1"/>
  <c r="P500" i="2"/>
  <c r="BP499" i="2"/>
  <c r="BO499" i="2"/>
  <c r="BM499" i="2"/>
  <c r="Y499" i="2"/>
  <c r="P499" i="2"/>
  <c r="BO498" i="2"/>
  <c r="BM498" i="2"/>
  <c r="Y498" i="2"/>
  <c r="BO497" i="2"/>
  <c r="BM497" i="2"/>
  <c r="Y497" i="2"/>
  <c r="P497" i="2"/>
  <c r="BO496" i="2"/>
  <c r="BM496" i="2"/>
  <c r="Y496" i="2"/>
  <c r="BP496" i="2" s="1"/>
  <c r="P496" i="2"/>
  <c r="BP495" i="2"/>
  <c r="BO495" i="2"/>
  <c r="BN495" i="2"/>
  <c r="BM495" i="2"/>
  <c r="Z495" i="2"/>
  <c r="Y495" i="2"/>
  <c r="P495" i="2"/>
  <c r="BO494" i="2"/>
  <c r="BM494" i="2"/>
  <c r="Y494" i="2"/>
  <c r="BP494" i="2" s="1"/>
  <c r="P494" i="2"/>
  <c r="BO493" i="2"/>
  <c r="BM493" i="2"/>
  <c r="Y493" i="2"/>
  <c r="Z493" i="2" s="1"/>
  <c r="BO492" i="2"/>
  <c r="BM492" i="2"/>
  <c r="Y492" i="2"/>
  <c r="P492" i="2"/>
  <c r="BO491" i="2"/>
  <c r="BM491" i="2"/>
  <c r="Y491" i="2"/>
  <c r="BN491" i="2" s="1"/>
  <c r="P491" i="2"/>
  <c r="BO490" i="2"/>
  <c r="BN490" i="2"/>
  <c r="BM490" i="2"/>
  <c r="Y490" i="2"/>
  <c r="BP490" i="2" s="1"/>
  <c r="P490" i="2"/>
  <c r="BO489" i="2"/>
  <c r="BM489" i="2"/>
  <c r="Y489" i="2"/>
  <c r="BP489" i="2" s="1"/>
  <c r="BO488" i="2"/>
  <c r="BM488" i="2"/>
  <c r="Y488" i="2"/>
  <c r="P488" i="2"/>
  <c r="BO487" i="2"/>
  <c r="BM487" i="2"/>
  <c r="Y487" i="2"/>
  <c r="P487" i="2"/>
  <c r="BP486" i="2"/>
  <c r="BO486" i="2"/>
  <c r="BN486" i="2"/>
  <c r="BM486" i="2"/>
  <c r="Z486" i="2"/>
  <c r="Y486" i="2"/>
  <c r="P486" i="2"/>
  <c r="BO485" i="2"/>
  <c r="BM485" i="2"/>
  <c r="Y485" i="2"/>
  <c r="P485" i="2"/>
  <c r="BO484" i="2"/>
  <c r="BM484" i="2"/>
  <c r="Y484" i="2"/>
  <c r="BN484" i="2" s="1"/>
  <c r="BO483" i="2"/>
  <c r="BM483" i="2"/>
  <c r="Z483" i="2"/>
  <c r="Y483" i="2"/>
  <c r="BN483" i="2" s="1"/>
  <c r="BO482" i="2"/>
  <c r="BM482" i="2"/>
  <c r="Y482" i="2"/>
  <c r="BN482" i="2" s="1"/>
  <c r="P482" i="2"/>
  <c r="BO481" i="2"/>
  <c r="BN481" i="2"/>
  <c r="BM481" i="2"/>
  <c r="Y481" i="2"/>
  <c r="BP481" i="2" s="1"/>
  <c r="P481" i="2"/>
  <c r="BO480" i="2"/>
  <c r="BM480" i="2"/>
  <c r="Y480" i="2"/>
  <c r="BP480" i="2" s="1"/>
  <c r="X478" i="2"/>
  <c r="X477" i="2"/>
  <c r="BO476" i="2"/>
  <c r="BM476" i="2"/>
  <c r="Y476" i="2"/>
  <c r="BN476" i="2" s="1"/>
  <c r="P476" i="2"/>
  <c r="X472" i="2"/>
  <c r="X471" i="2"/>
  <c r="BO470" i="2"/>
  <c r="BM470" i="2"/>
  <c r="Y470" i="2"/>
  <c r="BN470" i="2" s="1"/>
  <c r="X468" i="2"/>
  <c r="X467" i="2"/>
  <c r="BO466" i="2"/>
  <c r="BM466" i="2"/>
  <c r="Y466" i="2"/>
  <c r="BN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N463" i="2"/>
  <c r="BM463" i="2"/>
  <c r="Y463" i="2"/>
  <c r="BP463" i="2" s="1"/>
  <c r="BO462" i="2"/>
  <c r="BM462" i="2"/>
  <c r="Y462" i="2"/>
  <c r="BP462" i="2" s="1"/>
  <c r="X460" i="2"/>
  <c r="X459" i="2"/>
  <c r="BO458" i="2"/>
  <c r="BM458" i="2"/>
  <c r="Y458" i="2"/>
  <c r="BP458" i="2" s="1"/>
  <c r="P458" i="2"/>
  <c r="BO457" i="2"/>
  <c r="BM457" i="2"/>
  <c r="Y457" i="2"/>
  <c r="Y459" i="2" s="1"/>
  <c r="P457" i="2"/>
  <c r="X455" i="2"/>
  <c r="X454" i="2"/>
  <c r="BO453" i="2"/>
  <c r="BN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Z451" i="2" s="1"/>
  <c r="P451" i="2"/>
  <c r="BO450" i="2"/>
  <c r="BM450" i="2"/>
  <c r="Y450" i="2"/>
  <c r="BN450" i="2" s="1"/>
  <c r="P450" i="2"/>
  <c r="BO449" i="2"/>
  <c r="BM449" i="2"/>
  <c r="Y449" i="2"/>
  <c r="BN449" i="2" s="1"/>
  <c r="P449" i="2"/>
  <c r="BO448" i="2"/>
  <c r="BM448" i="2"/>
  <c r="Y448" i="2"/>
  <c r="P448" i="2"/>
  <c r="BO447" i="2"/>
  <c r="BM447" i="2"/>
  <c r="Y447" i="2"/>
  <c r="BP447" i="2" s="1"/>
  <c r="P447" i="2"/>
  <c r="BO446" i="2"/>
  <c r="BN446" i="2"/>
  <c r="BM446" i="2"/>
  <c r="Y446" i="2"/>
  <c r="BP446" i="2" s="1"/>
  <c r="P446" i="2"/>
  <c r="X443" i="2"/>
  <c r="X442" i="2"/>
  <c r="BO441" i="2"/>
  <c r="BM441" i="2"/>
  <c r="Y441" i="2"/>
  <c r="BN441" i="2" s="1"/>
  <c r="X439" i="2"/>
  <c r="X438" i="2"/>
  <c r="BO437" i="2"/>
  <c r="BM437" i="2"/>
  <c r="Y437" i="2"/>
  <c r="BP437" i="2" s="1"/>
  <c r="BO436" i="2"/>
  <c r="BN436" i="2"/>
  <c r="BM436" i="2"/>
  <c r="Y436" i="2"/>
  <c r="BP436" i="2" s="1"/>
  <c r="X434" i="2"/>
  <c r="X433" i="2"/>
  <c r="BO432" i="2"/>
  <c r="BM432" i="2"/>
  <c r="Y432" i="2"/>
  <c r="BP432" i="2" s="1"/>
  <c r="P432" i="2"/>
  <c r="BO431" i="2"/>
  <c r="BN431" i="2"/>
  <c r="BM431" i="2"/>
  <c r="Y431" i="2"/>
  <c r="BP431" i="2" s="1"/>
  <c r="P431" i="2"/>
  <c r="X429" i="2"/>
  <c r="X428" i="2"/>
  <c r="BO427" i="2"/>
  <c r="BM427" i="2"/>
  <c r="Y427" i="2"/>
  <c r="BP427" i="2" s="1"/>
  <c r="P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Z424" i="2"/>
  <c r="Y424" i="2"/>
  <c r="BN424" i="2" s="1"/>
  <c r="P424" i="2"/>
  <c r="BO423" i="2"/>
  <c r="BM423" i="2"/>
  <c r="Y423" i="2"/>
  <c r="BN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N419" i="2"/>
  <c r="BM419" i="2"/>
  <c r="Y419" i="2"/>
  <c r="BP419" i="2" s="1"/>
  <c r="P419" i="2"/>
  <c r="BO418" i="2"/>
  <c r="BM418" i="2"/>
  <c r="Y418" i="2"/>
  <c r="BN418" i="2" s="1"/>
  <c r="P418" i="2"/>
  <c r="BO417" i="2"/>
  <c r="BM417" i="2"/>
  <c r="Y417" i="2"/>
  <c r="BP417" i="2" s="1"/>
  <c r="P417" i="2"/>
  <c r="X413" i="2"/>
  <c r="X412" i="2"/>
  <c r="BO411" i="2"/>
  <c r="BM411" i="2"/>
  <c r="Y411" i="2"/>
  <c r="BN411" i="2" s="1"/>
  <c r="P411" i="2"/>
  <c r="BO410" i="2"/>
  <c r="BM410" i="2"/>
  <c r="Y410" i="2"/>
  <c r="BP410" i="2" s="1"/>
  <c r="P410" i="2"/>
  <c r="BO409" i="2"/>
  <c r="BM409" i="2"/>
  <c r="Y409" i="2"/>
  <c r="Y413" i="2" s="1"/>
  <c r="P409" i="2"/>
  <c r="X407" i="2"/>
  <c r="Y406" i="2"/>
  <c r="X406" i="2"/>
  <c r="BO405" i="2"/>
  <c r="BN405" i="2"/>
  <c r="BM405" i="2"/>
  <c r="Y405" i="2"/>
  <c r="Y407" i="2" s="1"/>
  <c r="P405" i="2"/>
  <c r="X402" i="2"/>
  <c r="X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X396" i="2"/>
  <c r="X395" i="2"/>
  <c r="BO394" i="2"/>
  <c r="BM394" i="2"/>
  <c r="Y394" i="2"/>
  <c r="Z394" i="2" s="1"/>
  <c r="P394" i="2"/>
  <c r="BO393" i="2"/>
  <c r="BM393" i="2"/>
  <c r="Y393" i="2"/>
  <c r="BN393" i="2" s="1"/>
  <c r="P393" i="2"/>
  <c r="BO392" i="2"/>
  <c r="BM392" i="2"/>
  <c r="Y392" i="2"/>
  <c r="BN392" i="2" s="1"/>
  <c r="BO391" i="2"/>
  <c r="BM391" i="2"/>
  <c r="Y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BO385" i="2"/>
  <c r="BM385" i="2"/>
  <c r="Y385" i="2"/>
  <c r="BP385" i="2" s="1"/>
  <c r="P385" i="2"/>
  <c r="BO384" i="2"/>
  <c r="BM384" i="2"/>
  <c r="Y384" i="2"/>
  <c r="BP384" i="2" s="1"/>
  <c r="P384" i="2"/>
  <c r="X382" i="2"/>
  <c r="X381" i="2"/>
  <c r="BO380" i="2"/>
  <c r="BM380" i="2"/>
  <c r="Y380" i="2"/>
  <c r="BP380" i="2" s="1"/>
  <c r="P380" i="2"/>
  <c r="BO379" i="2"/>
  <c r="BN379" i="2"/>
  <c r="BM379" i="2"/>
  <c r="Y379" i="2"/>
  <c r="BP379" i="2" s="1"/>
  <c r="P379" i="2"/>
  <c r="BO378" i="2"/>
  <c r="BM378" i="2"/>
  <c r="Y378" i="2"/>
  <c r="BP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X373" i="2"/>
  <c r="X372" i="2"/>
  <c r="BO371" i="2"/>
  <c r="BM371" i="2"/>
  <c r="Y371" i="2"/>
  <c r="BN371" i="2" s="1"/>
  <c r="P371" i="2"/>
  <c r="BO370" i="2"/>
  <c r="BM370" i="2"/>
  <c r="Y370" i="2"/>
  <c r="P370" i="2"/>
  <c r="BO369" i="2"/>
  <c r="BM369" i="2"/>
  <c r="Y369" i="2"/>
  <c r="BP369" i="2" s="1"/>
  <c r="P369" i="2"/>
  <c r="BO368" i="2"/>
  <c r="BN368" i="2"/>
  <c r="BM368" i="2"/>
  <c r="Y368" i="2"/>
  <c r="BP368" i="2" s="1"/>
  <c r="P368" i="2"/>
  <c r="X366" i="2"/>
  <c r="X365" i="2"/>
  <c r="BO364" i="2"/>
  <c r="BM364" i="2"/>
  <c r="Y364" i="2"/>
  <c r="BN364" i="2" s="1"/>
  <c r="P364" i="2"/>
  <c r="BO363" i="2"/>
  <c r="BM363" i="2"/>
  <c r="Y363" i="2"/>
  <c r="BP363" i="2" s="1"/>
  <c r="P363" i="2"/>
  <c r="BO362" i="2"/>
  <c r="BM362" i="2"/>
  <c r="Y362" i="2"/>
  <c r="P362" i="2"/>
  <c r="BO361" i="2"/>
  <c r="BN361" i="2"/>
  <c r="BM361" i="2"/>
  <c r="Y361" i="2"/>
  <c r="BP361" i="2" s="1"/>
  <c r="P361" i="2"/>
  <c r="BO360" i="2"/>
  <c r="BM360" i="2"/>
  <c r="Y360" i="2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Z356" i="2" s="1"/>
  <c r="P356" i="2"/>
  <c r="X353" i="2"/>
  <c r="X352" i="2"/>
  <c r="BO351" i="2"/>
  <c r="BM351" i="2"/>
  <c r="Y351" i="2"/>
  <c r="BN351" i="2" s="1"/>
  <c r="P351" i="2"/>
  <c r="X349" i="2"/>
  <c r="X348" i="2"/>
  <c r="BO347" i="2"/>
  <c r="BM347" i="2"/>
  <c r="Y347" i="2"/>
  <c r="BN347" i="2" s="1"/>
  <c r="P347" i="2"/>
  <c r="BO346" i="2"/>
  <c r="BM346" i="2"/>
  <c r="Y346" i="2"/>
  <c r="BN346" i="2" s="1"/>
  <c r="P346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Z337" i="2"/>
  <c r="Y337" i="2"/>
  <c r="BN337" i="2" s="1"/>
  <c r="P337" i="2"/>
  <c r="BO336" i="2"/>
  <c r="BM336" i="2"/>
  <c r="Y336" i="2"/>
  <c r="P336" i="2"/>
  <c r="X334" i="2"/>
  <c r="X333" i="2"/>
  <c r="BO332" i="2"/>
  <c r="BM332" i="2"/>
  <c r="Y332" i="2"/>
  <c r="P332" i="2"/>
  <c r="X330" i="2"/>
  <c r="X329" i="2"/>
  <c r="BO328" i="2"/>
  <c r="BM328" i="2"/>
  <c r="Y328" i="2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P310" i="2"/>
  <c r="BO309" i="2"/>
  <c r="BN309" i="2"/>
  <c r="BM309" i="2"/>
  <c r="Y309" i="2"/>
  <c r="BP309" i="2" s="1"/>
  <c r="P309" i="2"/>
  <c r="BO308" i="2"/>
  <c r="BM308" i="2"/>
  <c r="Y308" i="2"/>
  <c r="P308" i="2"/>
  <c r="BO307" i="2"/>
  <c r="BN307" i="2"/>
  <c r="BM307" i="2"/>
  <c r="Y307" i="2"/>
  <c r="BP307" i="2" s="1"/>
  <c r="P307" i="2"/>
  <c r="BO306" i="2"/>
  <c r="BM306" i="2"/>
  <c r="Y306" i="2"/>
  <c r="P306" i="2"/>
  <c r="BO305" i="2"/>
  <c r="BM305" i="2"/>
  <c r="Y305" i="2"/>
  <c r="P305" i="2"/>
  <c r="X302" i="2"/>
  <c r="X301" i="2"/>
  <c r="BO300" i="2"/>
  <c r="BM300" i="2"/>
  <c r="Y300" i="2"/>
  <c r="P300" i="2"/>
  <c r="BO299" i="2"/>
  <c r="BM299" i="2"/>
  <c r="Y299" i="2"/>
  <c r="P299" i="2"/>
  <c r="BO298" i="2"/>
  <c r="BN298" i="2"/>
  <c r="BM298" i="2"/>
  <c r="Y298" i="2"/>
  <c r="Z298" i="2" s="1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P288" i="2"/>
  <c r="BO287" i="2"/>
  <c r="BM287" i="2"/>
  <c r="Y287" i="2"/>
  <c r="P287" i="2"/>
  <c r="BO286" i="2"/>
  <c r="BM286" i="2"/>
  <c r="Y286" i="2"/>
  <c r="Z286" i="2" s="1"/>
  <c r="P286" i="2"/>
  <c r="BO285" i="2"/>
  <c r="BM285" i="2"/>
  <c r="Y285" i="2"/>
  <c r="BN285" i="2" s="1"/>
  <c r="P285" i="2"/>
  <c r="BO284" i="2"/>
  <c r="BM284" i="2"/>
  <c r="Z284" i="2"/>
  <c r="Y284" i="2"/>
  <c r="BN284" i="2" s="1"/>
  <c r="P284" i="2"/>
  <c r="BO283" i="2"/>
  <c r="BM283" i="2"/>
  <c r="Y283" i="2"/>
  <c r="P283" i="2"/>
  <c r="BO282" i="2"/>
  <c r="BN282" i="2"/>
  <c r="BM282" i="2"/>
  <c r="Y282" i="2"/>
  <c r="BP282" i="2" s="1"/>
  <c r="P282" i="2"/>
  <c r="BO281" i="2"/>
  <c r="BM281" i="2"/>
  <c r="Y281" i="2"/>
  <c r="P281" i="2"/>
  <c r="BO280" i="2"/>
  <c r="BN280" i="2"/>
  <c r="BM280" i="2"/>
  <c r="Y280" i="2"/>
  <c r="BP280" i="2" s="1"/>
  <c r="P280" i="2"/>
  <c r="BO279" i="2"/>
  <c r="BM279" i="2"/>
  <c r="Y279" i="2"/>
  <c r="P279" i="2"/>
  <c r="Y276" i="2"/>
  <c r="X276" i="2"/>
  <c r="X275" i="2"/>
  <c r="BO274" i="2"/>
  <c r="BM274" i="2"/>
  <c r="Y274" i="2"/>
  <c r="P274" i="2"/>
  <c r="X272" i="2"/>
  <c r="X271" i="2"/>
  <c r="BO270" i="2"/>
  <c r="BM270" i="2"/>
  <c r="Y270" i="2"/>
  <c r="Z270" i="2" s="1"/>
  <c r="P270" i="2"/>
  <c r="BO269" i="2"/>
  <c r="BN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N265" i="2" s="1"/>
  <c r="P265" i="2"/>
  <c r="BO264" i="2"/>
  <c r="BM264" i="2"/>
  <c r="Y264" i="2"/>
  <c r="BN264" i="2" s="1"/>
  <c r="P264" i="2"/>
  <c r="BO263" i="2"/>
  <c r="BM263" i="2"/>
  <c r="Y263" i="2"/>
  <c r="BN263" i="2" s="1"/>
  <c r="P263" i="2"/>
  <c r="BO262" i="2"/>
  <c r="BM262" i="2"/>
  <c r="Y262" i="2"/>
  <c r="BN262" i="2" s="1"/>
  <c r="P262" i="2"/>
  <c r="X259" i="2"/>
  <c r="X258" i="2"/>
  <c r="BO257" i="2"/>
  <c r="BM257" i="2"/>
  <c r="Y257" i="2"/>
  <c r="BN257" i="2" s="1"/>
  <c r="P257" i="2"/>
  <c r="BO256" i="2"/>
  <c r="BN256" i="2"/>
  <c r="BM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P253" i="2"/>
  <c r="BO252" i="2"/>
  <c r="BN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Z243" i="2" s="1"/>
  <c r="P243" i="2"/>
  <c r="BP242" i="2"/>
  <c r="BO242" i="2"/>
  <c r="BM242" i="2"/>
  <c r="Y242" i="2"/>
  <c r="P242" i="2"/>
  <c r="BO241" i="2"/>
  <c r="BM241" i="2"/>
  <c r="Y241" i="2"/>
  <c r="BN241" i="2" s="1"/>
  <c r="BO240" i="2"/>
  <c r="BM240" i="2"/>
  <c r="Y240" i="2"/>
  <c r="P240" i="2"/>
  <c r="X238" i="2"/>
  <c r="X237" i="2"/>
  <c r="BO236" i="2"/>
  <c r="BN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Z233" i="2" s="1"/>
  <c r="P233" i="2"/>
  <c r="BO232" i="2"/>
  <c r="BM232" i="2"/>
  <c r="Y232" i="2"/>
  <c r="Z232" i="2" s="1"/>
  <c r="P232" i="2"/>
  <c r="BO231" i="2"/>
  <c r="BM231" i="2"/>
  <c r="Y231" i="2"/>
  <c r="BN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N228" i="2"/>
  <c r="BM228" i="2"/>
  <c r="Z228" i="2"/>
  <c r="Y228" i="2"/>
  <c r="BP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N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BP216" i="2"/>
  <c r="BO216" i="2"/>
  <c r="BM216" i="2"/>
  <c r="Y216" i="2"/>
  <c r="Z216" i="2" s="1"/>
  <c r="P216" i="2"/>
  <c r="BO215" i="2"/>
  <c r="BM215" i="2"/>
  <c r="Y215" i="2"/>
  <c r="Z215" i="2" s="1"/>
  <c r="P215" i="2"/>
  <c r="X213" i="2"/>
  <c r="X212" i="2"/>
  <c r="BO211" i="2"/>
  <c r="BM211" i="2"/>
  <c r="Y211" i="2"/>
  <c r="BN211" i="2" s="1"/>
  <c r="P211" i="2"/>
  <c r="BP210" i="2"/>
  <c r="BO210" i="2"/>
  <c r="BM210" i="2"/>
  <c r="Y210" i="2"/>
  <c r="P210" i="2"/>
  <c r="X208" i="2"/>
  <c r="X207" i="2"/>
  <c r="BP206" i="2"/>
  <c r="BO206" i="2"/>
  <c r="BM206" i="2"/>
  <c r="Y206" i="2"/>
  <c r="BN206" i="2" s="1"/>
  <c r="P206" i="2"/>
  <c r="BO205" i="2"/>
  <c r="BN205" i="2"/>
  <c r="BM205" i="2"/>
  <c r="Y205" i="2"/>
  <c r="Z205" i="2" s="1"/>
  <c r="P205" i="2"/>
  <c r="X202" i="2"/>
  <c r="X201" i="2"/>
  <c r="BO200" i="2"/>
  <c r="BN200" i="2"/>
  <c r="BM200" i="2"/>
  <c r="Y200" i="2"/>
  <c r="BP200" i="2" s="1"/>
  <c r="P200" i="2"/>
  <c r="BO199" i="2"/>
  <c r="BN199" i="2"/>
  <c r="BM199" i="2"/>
  <c r="Z199" i="2"/>
  <c r="Y199" i="2"/>
  <c r="BP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X191" i="2"/>
  <c r="X190" i="2"/>
  <c r="BO189" i="2"/>
  <c r="BM189" i="2"/>
  <c r="Y189" i="2"/>
  <c r="P189" i="2"/>
  <c r="X185" i="2"/>
  <c r="X184" i="2"/>
  <c r="BO183" i="2"/>
  <c r="BM183" i="2"/>
  <c r="Y183" i="2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BO175" i="2"/>
  <c r="BM175" i="2"/>
  <c r="Y175" i="2"/>
  <c r="BN175" i="2" s="1"/>
  <c r="P175" i="2"/>
  <c r="BO174" i="2"/>
  <c r="BM174" i="2"/>
  <c r="Y174" i="2"/>
  <c r="Y180" i="2" s="1"/>
  <c r="P174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Z155" i="2"/>
  <c r="Y155" i="2"/>
  <c r="BN155" i="2" s="1"/>
  <c r="P155" i="2"/>
  <c r="BO154" i="2"/>
  <c r="BM154" i="2"/>
  <c r="Y154" i="2"/>
  <c r="P154" i="2"/>
  <c r="X151" i="2"/>
  <c r="X150" i="2"/>
  <c r="BO149" i="2"/>
  <c r="BM149" i="2"/>
  <c r="Y149" i="2"/>
  <c r="BP149" i="2" s="1"/>
  <c r="P149" i="2"/>
  <c r="BO148" i="2"/>
  <c r="BM148" i="2"/>
  <c r="Y148" i="2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Y145" i="2" s="1"/>
  <c r="P138" i="2"/>
  <c r="X136" i="2"/>
  <c r="X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BP118" i="2" s="1"/>
  <c r="BO117" i="2"/>
  <c r="BM117" i="2"/>
  <c r="Y117" i="2"/>
  <c r="BN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20" i="2" s="1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Y104" i="2" s="1"/>
  <c r="P100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P92" i="2"/>
  <c r="BO92" i="2"/>
  <c r="BM92" i="2"/>
  <c r="Y92" i="2"/>
  <c r="BN92" i="2" s="1"/>
  <c r="P92" i="2"/>
  <c r="BO91" i="2"/>
  <c r="BM91" i="2"/>
  <c r="Y91" i="2"/>
  <c r="Z91" i="2" s="1"/>
  <c r="P91" i="2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P84" i="2"/>
  <c r="BO83" i="2"/>
  <c r="BM83" i="2"/>
  <c r="Y83" i="2"/>
  <c r="BP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Y80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Z67" i="2" s="1"/>
  <c r="P67" i="2"/>
  <c r="BO66" i="2"/>
  <c r="BM66" i="2"/>
  <c r="Y66" i="2"/>
  <c r="BP66" i="2" s="1"/>
  <c r="P66" i="2"/>
  <c r="BO65" i="2"/>
  <c r="BM65" i="2"/>
  <c r="Y65" i="2"/>
  <c r="BN65" i="2" s="1"/>
  <c r="P65" i="2"/>
  <c r="BO64" i="2"/>
  <c r="BM64" i="2"/>
  <c r="Y64" i="2"/>
  <c r="P64" i="2"/>
  <c r="BO63" i="2"/>
  <c r="BM63" i="2"/>
  <c r="Y63" i="2"/>
  <c r="BP63" i="2" s="1"/>
  <c r="P63" i="2"/>
  <c r="X60" i="2"/>
  <c r="X59" i="2"/>
  <c r="BO58" i="2"/>
  <c r="BN58" i="2"/>
  <c r="BM58" i="2"/>
  <c r="Y58" i="2"/>
  <c r="BP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C673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Y151" i="2" l="1"/>
  <c r="Z251" i="2"/>
  <c r="Z285" i="2"/>
  <c r="Z364" i="2"/>
  <c r="BP364" i="2"/>
  <c r="Z411" i="2"/>
  <c r="BP411" i="2"/>
  <c r="Z541" i="2"/>
  <c r="BP541" i="2"/>
  <c r="Z604" i="2"/>
  <c r="Z58" i="2"/>
  <c r="Z65" i="2"/>
  <c r="Z200" i="2"/>
  <c r="Y247" i="2"/>
  <c r="Z256" i="2"/>
  <c r="Z282" i="2"/>
  <c r="BP298" i="2"/>
  <c r="Z346" i="2"/>
  <c r="Z348" i="2" s="1"/>
  <c r="Z351" i="2"/>
  <c r="Z352" i="2" s="1"/>
  <c r="Z361" i="2"/>
  <c r="Z368" i="2"/>
  <c r="Z405" i="2"/>
  <c r="Z406" i="2" s="1"/>
  <c r="BP405" i="2"/>
  <c r="Z419" i="2"/>
  <c r="Z453" i="2"/>
  <c r="Z481" i="2"/>
  <c r="Z490" i="2"/>
  <c r="Z513" i="2"/>
  <c r="Z515" i="2" s="1"/>
  <c r="Z614" i="2"/>
  <c r="Z51" i="2"/>
  <c r="Z77" i="2"/>
  <c r="Y167" i="2"/>
  <c r="Z193" i="2"/>
  <c r="Z400" i="2"/>
  <c r="BP400" i="2"/>
  <c r="Z421" i="2"/>
  <c r="Z601" i="2"/>
  <c r="BP601" i="2"/>
  <c r="Z605" i="2"/>
  <c r="BP605" i="2"/>
  <c r="Y608" i="2"/>
  <c r="Z114" i="2"/>
  <c r="Z174" i="2"/>
  <c r="Z179" i="2" s="1"/>
  <c r="Z236" i="2"/>
  <c r="Z263" i="2"/>
  <c r="Z309" i="2"/>
  <c r="BN51" i="2"/>
  <c r="Z53" i="2"/>
  <c r="Z108" i="2"/>
  <c r="G673" i="2"/>
  <c r="Z159" i="2"/>
  <c r="Z195" i="2"/>
  <c r="Z222" i="2"/>
  <c r="Y237" i="2"/>
  <c r="BN251" i="2"/>
  <c r="Z252" i="2"/>
  <c r="Z264" i="2"/>
  <c r="Z269" i="2"/>
  <c r="Z280" i="2"/>
  <c r="Z307" i="2"/>
  <c r="Z347" i="2"/>
  <c r="Z379" i="2"/>
  <c r="Y395" i="2"/>
  <c r="BN421" i="2"/>
  <c r="Z423" i="2"/>
  <c r="Z431" i="2"/>
  <c r="Z436" i="2"/>
  <c r="Z446" i="2"/>
  <c r="Z463" i="2"/>
  <c r="Z502" i="2"/>
  <c r="Z509" i="2"/>
  <c r="Z514" i="2"/>
  <c r="Z563" i="2"/>
  <c r="Y574" i="2"/>
  <c r="Z581" i="2"/>
  <c r="BN601" i="2"/>
  <c r="Z602" i="2"/>
  <c r="Z603" i="2"/>
  <c r="Z606" i="2"/>
  <c r="Z607" i="2"/>
  <c r="Z608" i="2" s="1"/>
  <c r="Z642" i="2"/>
  <c r="H9" i="2"/>
  <c r="BN22" i="2"/>
  <c r="BP22" i="2"/>
  <c r="Y23" i="2"/>
  <c r="BN26" i="2"/>
  <c r="BP26" i="2"/>
  <c r="Z30" i="2"/>
  <c r="BN30" i="2"/>
  <c r="BN53" i="2"/>
  <c r="Y59" i="2"/>
  <c r="Y60" i="2"/>
  <c r="Y73" i="2"/>
  <c r="BN77" i="2"/>
  <c r="Z82" i="2"/>
  <c r="BN82" i="2"/>
  <c r="Y89" i="2"/>
  <c r="BP85" i="2"/>
  <c r="BN87" i="2"/>
  <c r="Z96" i="2"/>
  <c r="BN96" i="2"/>
  <c r="Z101" i="2"/>
  <c r="BN101" i="2"/>
  <c r="Z107" i="2"/>
  <c r="BN107" i="2"/>
  <c r="Y110" i="2"/>
  <c r="BP114" i="2"/>
  <c r="BN116" i="2"/>
  <c r="BP117" i="2"/>
  <c r="Z118" i="2"/>
  <c r="BN118" i="2"/>
  <c r="Z124" i="2"/>
  <c r="BN124" i="2"/>
  <c r="Z126" i="2"/>
  <c r="Z141" i="2"/>
  <c r="BN141" i="2"/>
  <c r="Z143" i="2"/>
  <c r="BN143" i="2"/>
  <c r="BP155" i="2"/>
  <c r="BP159" i="2"/>
  <c r="Y161" i="2"/>
  <c r="Y162" i="2"/>
  <c r="BN165" i="2"/>
  <c r="Z175" i="2"/>
  <c r="BN176" i="2"/>
  <c r="Z178" i="2"/>
  <c r="BN178" i="2"/>
  <c r="BN210" i="2"/>
  <c r="Z210" i="2"/>
  <c r="BP218" i="2"/>
  <c r="BN218" i="2"/>
  <c r="Z218" i="2"/>
  <c r="BP220" i="2"/>
  <c r="BN220" i="2"/>
  <c r="Z220" i="2"/>
  <c r="BN232" i="2"/>
  <c r="BP232" i="2"/>
  <c r="BP234" i="2"/>
  <c r="BN234" i="2"/>
  <c r="Z234" i="2"/>
  <c r="BN242" i="2"/>
  <c r="Z242" i="2"/>
  <c r="Y259" i="2"/>
  <c r="BP250" i="2"/>
  <c r="BN250" i="2"/>
  <c r="Z250" i="2"/>
  <c r="Z266" i="2"/>
  <c r="BP266" i="2"/>
  <c r="Y289" i="2"/>
  <c r="Z279" i="2"/>
  <c r="BP300" i="2"/>
  <c r="BN300" i="2"/>
  <c r="Z300" i="2"/>
  <c r="Y312" i="2"/>
  <c r="BP305" i="2"/>
  <c r="BN305" i="2"/>
  <c r="Z305" i="2"/>
  <c r="F9" i="2"/>
  <c r="J9" i="2"/>
  <c r="Z28" i="2"/>
  <c r="BN28" i="2"/>
  <c r="BN32" i="2"/>
  <c r="BP33" i="2"/>
  <c r="BN49" i="2"/>
  <c r="BP49" i="2"/>
  <c r="Z52" i="2"/>
  <c r="BN52" i="2"/>
  <c r="Z57" i="2"/>
  <c r="Z59" i="2" s="1"/>
  <c r="BN57" i="2"/>
  <c r="Z63" i="2"/>
  <c r="BN63" i="2"/>
  <c r="Y72" i="2"/>
  <c r="BP65" i="2"/>
  <c r="BN67" i="2"/>
  <c r="BP68" i="2"/>
  <c r="BN70" i="2"/>
  <c r="BP70" i="2"/>
  <c r="Z76" i="2"/>
  <c r="BN76" i="2"/>
  <c r="Z78" i="2"/>
  <c r="BN78" i="2"/>
  <c r="Z83" i="2"/>
  <c r="BN83" i="2"/>
  <c r="Z85" i="2"/>
  <c r="BN91" i="2"/>
  <c r="BN94" i="2"/>
  <c r="BP94" i="2"/>
  <c r="Z100" i="2"/>
  <c r="BN100" i="2"/>
  <c r="BP100" i="2"/>
  <c r="Z102" i="2"/>
  <c r="BN102" i="2"/>
  <c r="BN108" i="2"/>
  <c r="Z123" i="2"/>
  <c r="BN123" i="2"/>
  <c r="Y128" i="2"/>
  <c r="BP126" i="2"/>
  <c r="BN132" i="2"/>
  <c r="BP133" i="2"/>
  <c r="BN139" i="2"/>
  <c r="BP139" i="2"/>
  <c r="Z142" i="2"/>
  <c r="BN142" i="2"/>
  <c r="Z144" i="2"/>
  <c r="BN144" i="2"/>
  <c r="Z148" i="2"/>
  <c r="BN148" i="2"/>
  <c r="BN170" i="2"/>
  <c r="BN174" i="2"/>
  <c r="BP174" i="2"/>
  <c r="Z182" i="2"/>
  <c r="BN182" i="2"/>
  <c r="BP182" i="2"/>
  <c r="BP183" i="2"/>
  <c r="BN183" i="2"/>
  <c r="Z183" i="2"/>
  <c r="Y184" i="2"/>
  <c r="Y191" i="2"/>
  <c r="BN189" i="2"/>
  <c r="Z189" i="2"/>
  <c r="Z190" i="2" s="1"/>
  <c r="Y190" i="2"/>
  <c r="BP198" i="2"/>
  <c r="BN198" i="2"/>
  <c r="Z198" i="2"/>
  <c r="BN226" i="2"/>
  <c r="BP226" i="2"/>
  <c r="BP227" i="2"/>
  <c r="BN227" i="2"/>
  <c r="Z227" i="2"/>
  <c r="BN230" i="2"/>
  <c r="Z230" i="2"/>
  <c r="BP240" i="2"/>
  <c r="BN240" i="2"/>
  <c r="Z240" i="2"/>
  <c r="BN244" i="2"/>
  <c r="BP244" i="2"/>
  <c r="BP245" i="2"/>
  <c r="BN245" i="2"/>
  <c r="Z245" i="2"/>
  <c r="BP255" i="2"/>
  <c r="BN255" i="2"/>
  <c r="Z255" i="2"/>
  <c r="BN268" i="2"/>
  <c r="BP281" i="2"/>
  <c r="BN281" i="2"/>
  <c r="Z281" i="2"/>
  <c r="BP288" i="2"/>
  <c r="BN288" i="2"/>
  <c r="Z288" i="2"/>
  <c r="O673" i="2"/>
  <c r="Y295" i="2"/>
  <c r="Y294" i="2"/>
  <c r="BP293" i="2"/>
  <c r="BN293" i="2"/>
  <c r="Z293" i="2"/>
  <c r="Z294" i="2" s="1"/>
  <c r="BP308" i="2"/>
  <c r="BN308" i="2"/>
  <c r="Z308" i="2"/>
  <c r="BP371" i="2"/>
  <c r="BP375" i="2"/>
  <c r="BP376" i="2"/>
  <c r="BN377" i="2"/>
  <c r="BP386" i="2"/>
  <c r="BP387" i="2"/>
  <c r="BP392" i="2"/>
  <c r="BP393" i="2"/>
  <c r="BN394" i="2"/>
  <c r="BN398" i="2"/>
  <c r="Y401" i="2"/>
  <c r="BP441" i="2"/>
  <c r="Y442" i="2"/>
  <c r="BP449" i="2"/>
  <c r="BP450" i="2"/>
  <c r="BN451" i="2"/>
  <c r="BP470" i="2"/>
  <c r="BP476" i="2"/>
  <c r="BP485" i="2"/>
  <c r="BN485" i="2"/>
  <c r="BP487" i="2"/>
  <c r="BN487" i="2"/>
  <c r="Z487" i="2"/>
  <c r="BP492" i="2"/>
  <c r="BN492" i="2"/>
  <c r="Z492" i="2"/>
  <c r="BN498" i="2"/>
  <c r="Z498" i="2"/>
  <c r="BN500" i="2"/>
  <c r="BP523" i="2"/>
  <c r="BN523" i="2"/>
  <c r="Z523" i="2"/>
  <c r="BP528" i="2"/>
  <c r="BN528" i="2"/>
  <c r="Z528" i="2"/>
  <c r="BP543" i="2"/>
  <c r="BN543" i="2"/>
  <c r="Z543" i="2"/>
  <c r="BN556" i="2"/>
  <c r="Z556" i="2"/>
  <c r="BN564" i="2"/>
  <c r="Z564" i="2"/>
  <c r="BP572" i="2"/>
  <c r="Z572" i="2"/>
  <c r="BN583" i="2"/>
  <c r="BP583" i="2"/>
  <c r="BP584" i="2"/>
  <c r="BN584" i="2"/>
  <c r="Z584" i="2"/>
  <c r="BP612" i="2"/>
  <c r="BN612" i="2"/>
  <c r="Z612" i="2"/>
  <c r="BN618" i="2"/>
  <c r="BN619" i="2"/>
  <c r="BP619" i="2"/>
  <c r="BN629" i="2"/>
  <c r="Z629" i="2"/>
  <c r="BN633" i="2"/>
  <c r="Z633" i="2"/>
  <c r="BN640" i="2"/>
  <c r="Z640" i="2"/>
  <c r="BP652" i="2"/>
  <c r="Y654" i="2"/>
  <c r="Y653" i="2"/>
  <c r="Z652" i="2"/>
  <c r="Z653" i="2" s="1"/>
  <c r="BP195" i="2"/>
  <c r="BN197" i="2"/>
  <c r="BP263" i="2"/>
  <c r="BP264" i="2"/>
  <c r="BP284" i="2"/>
  <c r="BP285" i="2"/>
  <c r="BN286" i="2"/>
  <c r="Y302" i="2"/>
  <c r="Y301" i="2"/>
  <c r="BP337" i="2"/>
  <c r="BN342" i="2"/>
  <c r="T673" i="2"/>
  <c r="BP342" i="2"/>
  <c r="BP346" i="2"/>
  <c r="BP347" i="2"/>
  <c r="Y348" i="2"/>
  <c r="Y349" i="2"/>
  <c r="BP351" i="2"/>
  <c r="Y352" i="2"/>
  <c r="Y353" i="2"/>
  <c r="Y365" i="2"/>
  <c r="BP356" i="2"/>
  <c r="BN357" i="2"/>
  <c r="Z359" i="2"/>
  <c r="BN359" i="2"/>
  <c r="Z363" i="2"/>
  <c r="BN363" i="2"/>
  <c r="Y366" i="2"/>
  <c r="Z369" i="2"/>
  <c r="BN369" i="2"/>
  <c r="Z371" i="2"/>
  <c r="Z375" i="2"/>
  <c r="Z376" i="2"/>
  <c r="Z385" i="2"/>
  <c r="BN385" i="2"/>
  <c r="Z386" i="2"/>
  <c r="Z387" i="2"/>
  <c r="Y389" i="2"/>
  <c r="Z391" i="2"/>
  <c r="BN391" i="2"/>
  <c r="BP391" i="2"/>
  <c r="Z392" i="2"/>
  <c r="Z393" i="2"/>
  <c r="V673" i="2"/>
  <c r="Z409" i="2"/>
  <c r="BN409" i="2"/>
  <c r="BP409" i="2"/>
  <c r="Z417" i="2"/>
  <c r="BN417" i="2"/>
  <c r="Z420" i="2"/>
  <c r="BN420" i="2"/>
  <c r="BP423" i="2"/>
  <c r="BP424" i="2"/>
  <c r="BN425" i="2"/>
  <c r="Z427" i="2"/>
  <c r="BN427" i="2"/>
  <c r="Y433" i="2"/>
  <c r="Z437" i="2"/>
  <c r="BN437" i="2"/>
  <c r="Y438" i="2"/>
  <c r="Y439" i="2"/>
  <c r="Z441" i="2"/>
  <c r="Z442" i="2" s="1"/>
  <c r="Y443" i="2"/>
  <c r="X673" i="2"/>
  <c r="Z447" i="2"/>
  <c r="BN447" i="2"/>
  <c r="Z449" i="2"/>
  <c r="Z450" i="2"/>
  <c r="Z457" i="2"/>
  <c r="BN457" i="2"/>
  <c r="BP457" i="2"/>
  <c r="Z462" i="2"/>
  <c r="BN462" i="2"/>
  <c r="Z465" i="2"/>
  <c r="BN465" i="2"/>
  <c r="Z470" i="2"/>
  <c r="Z471" i="2" s="1"/>
  <c r="Z476" i="2"/>
  <c r="Z477" i="2" s="1"/>
  <c r="BP483" i="2"/>
  <c r="Z485" i="2"/>
  <c r="BN493" i="2"/>
  <c r="BP497" i="2"/>
  <c r="BN497" i="2"/>
  <c r="Z497" i="2"/>
  <c r="BP498" i="2"/>
  <c r="BN499" i="2"/>
  <c r="Z499" i="2"/>
  <c r="Y538" i="2"/>
  <c r="Y537" i="2"/>
  <c r="BP536" i="2"/>
  <c r="BN536" i="2"/>
  <c r="Z536" i="2"/>
  <c r="Z537" i="2" s="1"/>
  <c r="Y568" i="2"/>
  <c r="Z555" i="2"/>
  <c r="BP556" i="2"/>
  <c r="BN557" i="2"/>
  <c r="BP561" i="2"/>
  <c r="BN561" i="2"/>
  <c r="Z561" i="2"/>
  <c r="BP564" i="2"/>
  <c r="BP565" i="2"/>
  <c r="BN565" i="2"/>
  <c r="Z565" i="2"/>
  <c r="BN571" i="2"/>
  <c r="Z571" i="2"/>
  <c r="BP576" i="2"/>
  <c r="Z576" i="2"/>
  <c r="BP579" i="2"/>
  <c r="BN579" i="2"/>
  <c r="Z579" i="2"/>
  <c r="BP589" i="2"/>
  <c r="BN589" i="2"/>
  <c r="Z589" i="2"/>
  <c r="BN613" i="2"/>
  <c r="BP613" i="2"/>
  <c r="BN622" i="2"/>
  <c r="BN623" i="2"/>
  <c r="BP623" i="2"/>
  <c r="BP629" i="2"/>
  <c r="BN631" i="2"/>
  <c r="Z631" i="2"/>
  <c r="BP633" i="2"/>
  <c r="BN635" i="2"/>
  <c r="Z635" i="2"/>
  <c r="Y644" i="2"/>
  <c r="BP639" i="2"/>
  <c r="BP640" i="2"/>
  <c r="Z656" i="2"/>
  <c r="Z657" i="2" s="1"/>
  <c r="BP656" i="2"/>
  <c r="BP509" i="2"/>
  <c r="BP513" i="2"/>
  <c r="BP514" i="2"/>
  <c r="Y515" i="2"/>
  <c r="Y516" i="2"/>
  <c r="Z673" i="2"/>
  <c r="BP519" i="2"/>
  <c r="Y520" i="2"/>
  <c r="Y521" i="2"/>
  <c r="BN526" i="2"/>
  <c r="AA673" i="2"/>
  <c r="BN577" i="2"/>
  <c r="Y592" i="2"/>
  <c r="AD673" i="2"/>
  <c r="Y615" i="2"/>
  <c r="BN611" i="2"/>
  <c r="BP611" i="2"/>
  <c r="Y616" i="2"/>
  <c r="BN620" i="2"/>
  <c r="BN621" i="2"/>
  <c r="BP621" i="2"/>
  <c r="BN624" i="2"/>
  <c r="Y637" i="2"/>
  <c r="BP642" i="2"/>
  <c r="BN660" i="2"/>
  <c r="Y201" i="2"/>
  <c r="Y223" i="2"/>
  <c r="BN215" i="2"/>
  <c r="Y224" i="2"/>
  <c r="S673" i="2"/>
  <c r="Y330" i="2"/>
  <c r="Y329" i="2"/>
  <c r="BP328" i="2"/>
  <c r="BN328" i="2"/>
  <c r="Z328" i="2"/>
  <c r="Z329" i="2" s="1"/>
  <c r="Z265" i="2"/>
  <c r="BP265" i="2"/>
  <c r="Y271" i="2"/>
  <c r="BP594" i="2"/>
  <c r="Y597" i="2"/>
  <c r="BN594" i="2"/>
  <c r="Y596" i="2"/>
  <c r="Z594" i="2"/>
  <c r="Z34" i="2"/>
  <c r="Z125" i="2"/>
  <c r="Z149" i="2"/>
  <c r="Z150" i="2" s="1"/>
  <c r="Z154" i="2"/>
  <c r="Z156" i="2" s="1"/>
  <c r="Z194" i="2"/>
  <c r="BN217" i="2"/>
  <c r="Z219" i="2"/>
  <c r="Y339" i="2"/>
  <c r="BP336" i="2"/>
  <c r="BN336" i="2"/>
  <c r="Y338" i="2"/>
  <c r="Z336" i="2"/>
  <c r="Z338" i="2" s="1"/>
  <c r="BP566" i="2"/>
  <c r="BN566" i="2"/>
  <c r="Z566" i="2"/>
  <c r="Z625" i="2"/>
  <c r="X667" i="2"/>
  <c r="Z48" i="2"/>
  <c r="Z84" i="2"/>
  <c r="Z109" i="2"/>
  <c r="Z110" i="2" s="1"/>
  <c r="Z27" i="2"/>
  <c r="BN34" i="2"/>
  <c r="BN38" i="2"/>
  <c r="BN42" i="2"/>
  <c r="BN48" i="2"/>
  <c r="Z50" i="2"/>
  <c r="BN69" i="2"/>
  <c r="Z71" i="2"/>
  <c r="Z75" i="2"/>
  <c r="BP87" i="2"/>
  <c r="BP91" i="2"/>
  <c r="BN93" i="2"/>
  <c r="Z95" i="2"/>
  <c r="BP116" i="2"/>
  <c r="BP132" i="2"/>
  <c r="BN134" i="2"/>
  <c r="BN138" i="2"/>
  <c r="Z140" i="2"/>
  <c r="Y156" i="2"/>
  <c r="BP165" i="2"/>
  <c r="BP170" i="2"/>
  <c r="BP176" i="2"/>
  <c r="BP197" i="2"/>
  <c r="Z211" i="2"/>
  <c r="Z212" i="2" s="1"/>
  <c r="BP229" i="2"/>
  <c r="Z229" i="2"/>
  <c r="Z231" i="2"/>
  <c r="Z241" i="2"/>
  <c r="Z246" i="2" s="1"/>
  <c r="BP287" i="2"/>
  <c r="BN287" i="2"/>
  <c r="Z287" i="2"/>
  <c r="R673" i="2"/>
  <c r="Y317" i="2"/>
  <c r="Y316" i="2"/>
  <c r="BP315" i="2"/>
  <c r="BN315" i="2"/>
  <c r="Z315" i="2"/>
  <c r="Z316" i="2" s="1"/>
  <c r="BP504" i="2"/>
  <c r="BN504" i="2"/>
  <c r="Z504" i="2"/>
  <c r="A10" i="2"/>
  <c r="BP32" i="2"/>
  <c r="BP67" i="2"/>
  <c r="X663" i="2"/>
  <c r="Z29" i="2"/>
  <c r="Z31" i="2"/>
  <c r="BN64" i="2"/>
  <c r="Z66" i="2"/>
  <c r="BN84" i="2"/>
  <c r="Z86" i="2"/>
  <c r="Y97" i="2"/>
  <c r="BN109" i="2"/>
  <c r="BN113" i="2"/>
  <c r="Z115" i="2"/>
  <c r="BN125" i="2"/>
  <c r="Z127" i="2"/>
  <c r="Z131" i="2"/>
  <c r="Y146" i="2"/>
  <c r="BN149" i="2"/>
  <c r="BN154" i="2"/>
  <c r="Z160" i="2"/>
  <c r="Z164" i="2"/>
  <c r="Z166" i="2" s="1"/>
  <c r="BN194" i="2"/>
  <c r="Z196" i="2"/>
  <c r="Y208" i="2"/>
  <c r="BP205" i="2"/>
  <c r="J673" i="2"/>
  <c r="Y207" i="2"/>
  <c r="BP215" i="2"/>
  <c r="BP217" i="2"/>
  <c r="BN219" i="2"/>
  <c r="Z221" i="2"/>
  <c r="Z223" i="2" s="1"/>
  <c r="BN233" i="2"/>
  <c r="Z235" i="2"/>
  <c r="BN243" i="2"/>
  <c r="Z254" i="2"/>
  <c r="Y258" i="2"/>
  <c r="Y272" i="2"/>
  <c r="BN279" i="2"/>
  <c r="Y290" i="2"/>
  <c r="M673" i="2"/>
  <c r="BP279" i="2"/>
  <c r="Z42" i="2"/>
  <c r="Z43" i="2" s="1"/>
  <c r="Z93" i="2"/>
  <c r="BP38" i="2"/>
  <c r="BP48" i="2"/>
  <c r="BN50" i="2"/>
  <c r="BP69" i="2"/>
  <c r="Y88" i="2"/>
  <c r="BP134" i="2"/>
  <c r="BP138" i="2"/>
  <c r="BN140" i="2"/>
  <c r="Y166" i="2"/>
  <c r="BP283" i="2"/>
  <c r="Z283" i="2"/>
  <c r="Y325" i="2"/>
  <c r="Y324" i="2"/>
  <c r="BP323" i="2"/>
  <c r="BN323" i="2"/>
  <c r="Z323" i="2"/>
  <c r="Z324" i="2" s="1"/>
  <c r="BP422" i="2"/>
  <c r="BN422" i="2"/>
  <c r="Z422" i="2"/>
  <c r="Z64" i="2"/>
  <c r="Z113" i="2"/>
  <c r="BN71" i="2"/>
  <c r="BN75" i="2"/>
  <c r="BN95" i="2"/>
  <c r="BN29" i="2"/>
  <c r="BN31" i="2"/>
  <c r="Z33" i="2"/>
  <c r="Y54" i="2"/>
  <c r="D673" i="2"/>
  <c r="BP64" i="2"/>
  <c r="BN66" i="2"/>
  <c r="Z68" i="2"/>
  <c r="Y79" i="2"/>
  <c r="BP84" i="2"/>
  <c r="BN86" i="2"/>
  <c r="Z92" i="2"/>
  <c r="Z97" i="2" s="1"/>
  <c r="Y103" i="2"/>
  <c r="BP109" i="2"/>
  <c r="BP113" i="2"/>
  <c r="BN115" i="2"/>
  <c r="Z117" i="2"/>
  <c r="Y119" i="2"/>
  <c r="BP125" i="2"/>
  <c r="BN127" i="2"/>
  <c r="BN131" i="2"/>
  <c r="Z133" i="2"/>
  <c r="BP154" i="2"/>
  <c r="Y157" i="2"/>
  <c r="BN160" i="2"/>
  <c r="BN164" i="2"/>
  <c r="Y179" i="2"/>
  <c r="I673" i="2"/>
  <c r="Y202" i="2"/>
  <c r="BN196" i="2"/>
  <c r="BP211" i="2"/>
  <c r="BN221" i="2"/>
  <c r="BP231" i="2"/>
  <c r="BP233" i="2"/>
  <c r="BN235" i="2"/>
  <c r="BP241" i="2"/>
  <c r="BP243" i="2"/>
  <c r="BN254" i="2"/>
  <c r="BN274" i="2"/>
  <c r="BP274" i="2"/>
  <c r="Y455" i="2"/>
  <c r="Y454" i="2"/>
  <c r="BP448" i="2"/>
  <c r="BN448" i="2"/>
  <c r="Z448" i="2"/>
  <c r="BP488" i="2"/>
  <c r="BN488" i="2"/>
  <c r="Z488" i="2"/>
  <c r="Z138" i="2"/>
  <c r="BN27" i="2"/>
  <c r="B673" i="2"/>
  <c r="Y35" i="2"/>
  <c r="Y39" i="2"/>
  <c r="Y43" i="2"/>
  <c r="BP75" i="2"/>
  <c r="Y98" i="2"/>
  <c r="Y135" i="2"/>
  <c r="BN177" i="2"/>
  <c r="Y238" i="2"/>
  <c r="Z274" i="2"/>
  <c r="Z275" i="2" s="1"/>
  <c r="BN283" i="2"/>
  <c r="Y334" i="2"/>
  <c r="Y333" i="2"/>
  <c r="BP332" i="2"/>
  <c r="BN332" i="2"/>
  <c r="Z332" i="2"/>
  <c r="Z333" i="2" s="1"/>
  <c r="Z395" i="2"/>
  <c r="Y591" i="2"/>
  <c r="BP590" i="2"/>
  <c r="BN590" i="2"/>
  <c r="Z590" i="2"/>
  <c r="Z22" i="2"/>
  <c r="Z23" i="2" s="1"/>
  <c r="Y150" i="2"/>
  <c r="BP164" i="2"/>
  <c r="BP175" i="2"/>
  <c r="Y212" i="2"/>
  <c r="BN216" i="2"/>
  <c r="Z226" i="2"/>
  <c r="L673" i="2"/>
  <c r="BP262" i="2"/>
  <c r="Z262" i="2"/>
  <c r="BN266" i="2"/>
  <c r="Z268" i="2"/>
  <c r="BN270" i="2"/>
  <c r="BP270" i="2"/>
  <c r="BN306" i="2"/>
  <c r="Z306" i="2"/>
  <c r="Y311" i="2"/>
  <c r="BP306" i="2"/>
  <c r="BP310" i="2"/>
  <c r="BN310" i="2"/>
  <c r="Z310" i="2"/>
  <c r="BP370" i="2"/>
  <c r="BN370" i="2"/>
  <c r="Y372" i="2"/>
  <c r="Z370" i="2"/>
  <c r="Z372" i="2" s="1"/>
  <c r="Y573" i="2"/>
  <c r="BP570" i="2"/>
  <c r="BN570" i="2"/>
  <c r="Z570" i="2"/>
  <c r="Z573" i="2" s="1"/>
  <c r="Z38" i="2"/>
  <c r="Z39" i="2" s="1"/>
  <c r="Y129" i="2"/>
  <c r="BP42" i="2"/>
  <c r="X664" i="2"/>
  <c r="Y55" i="2"/>
  <c r="BP177" i="2"/>
  <c r="Y246" i="2"/>
  <c r="BN362" i="2"/>
  <c r="Z362" i="2"/>
  <c r="BP362" i="2"/>
  <c r="Y511" i="2"/>
  <c r="BP508" i="2"/>
  <c r="BN508" i="2"/>
  <c r="Y510" i="2"/>
  <c r="Z508" i="2"/>
  <c r="Z510" i="2" s="1"/>
  <c r="BP648" i="2"/>
  <c r="BN648" i="2"/>
  <c r="Z648" i="2"/>
  <c r="Y136" i="2"/>
  <c r="Y172" i="2"/>
  <c r="H673" i="2"/>
  <c r="Y213" i="2"/>
  <c r="BN253" i="2"/>
  <c r="BP253" i="2"/>
  <c r="Y321" i="2"/>
  <c r="Y320" i="2"/>
  <c r="BP319" i="2"/>
  <c r="BN319" i="2"/>
  <c r="Z319" i="2"/>
  <c r="Z320" i="2" s="1"/>
  <c r="BP360" i="2"/>
  <c r="BN360" i="2"/>
  <c r="Z360" i="2"/>
  <c r="W673" i="2"/>
  <c r="Y36" i="2"/>
  <c r="X665" i="2"/>
  <c r="E673" i="2"/>
  <c r="Y111" i="2"/>
  <c r="F673" i="2"/>
  <c r="BP148" i="2"/>
  <c r="Z170" i="2"/>
  <c r="Z171" i="2" s="1"/>
  <c r="BP189" i="2"/>
  <c r="BP193" i="2"/>
  <c r="Z206" i="2"/>
  <c r="Z207" i="2" s="1"/>
  <c r="Z253" i="2"/>
  <c r="BP257" i="2"/>
  <c r="Z257" i="2"/>
  <c r="Y275" i="2"/>
  <c r="BP299" i="2"/>
  <c r="BN299" i="2"/>
  <c r="Z299" i="2"/>
  <c r="Z301" i="2" s="1"/>
  <c r="Y381" i="2"/>
  <c r="BP418" i="2"/>
  <c r="BP466" i="2"/>
  <c r="BP482" i="2"/>
  <c r="BP484" i="2"/>
  <c r="BP491" i="2"/>
  <c r="BP524" i="2"/>
  <c r="BP544" i="2"/>
  <c r="BP549" i="2"/>
  <c r="BP562" i="2"/>
  <c r="BP582" i="2"/>
  <c r="BP628" i="2"/>
  <c r="BP630" i="2"/>
  <c r="BP632" i="2"/>
  <c r="BP634" i="2"/>
  <c r="BN656" i="2"/>
  <c r="U673" i="2"/>
  <c r="BP286" i="2"/>
  <c r="Y343" i="2"/>
  <c r="BP357" i="2"/>
  <c r="BP377" i="2"/>
  <c r="BP394" i="2"/>
  <c r="BP398" i="2"/>
  <c r="BP425" i="2"/>
  <c r="BP451" i="2"/>
  <c r="Y471" i="2"/>
  <c r="Y477" i="2"/>
  <c r="BP493" i="2"/>
  <c r="BP500" i="2"/>
  <c r="BP526" i="2"/>
  <c r="BP557" i="2"/>
  <c r="BP577" i="2"/>
  <c r="BN602" i="2"/>
  <c r="BN604" i="2"/>
  <c r="BN606" i="2"/>
  <c r="BP618" i="2"/>
  <c r="BP620" i="2"/>
  <c r="BP622" i="2"/>
  <c r="BP624" i="2"/>
  <c r="Z639" i="2"/>
  <c r="Z641" i="2"/>
  <c r="Y643" i="2"/>
  <c r="BN652" i="2"/>
  <c r="BP660" i="2"/>
  <c r="Y467" i="2"/>
  <c r="Y545" i="2"/>
  <c r="Y550" i="2"/>
  <c r="Y382" i="2"/>
  <c r="Y434" i="2"/>
  <c r="Y460" i="2"/>
  <c r="Y625" i="2"/>
  <c r="BN639" i="2"/>
  <c r="Y661" i="2"/>
  <c r="K673" i="2"/>
  <c r="Y344" i="2"/>
  <c r="BN356" i="2"/>
  <c r="Z358" i="2"/>
  <c r="Y373" i="2"/>
  <c r="Z378" i="2"/>
  <c r="Z399" i="2"/>
  <c r="Z401" i="2" s="1"/>
  <c r="Z426" i="2"/>
  <c r="Z452" i="2"/>
  <c r="Y472" i="2"/>
  <c r="Y478" i="2"/>
  <c r="Z494" i="2"/>
  <c r="Z501" i="2"/>
  <c r="BN519" i="2"/>
  <c r="Z527" i="2"/>
  <c r="Z558" i="2"/>
  <c r="BN572" i="2"/>
  <c r="BN576" i="2"/>
  <c r="Z578" i="2"/>
  <c r="Y585" i="2"/>
  <c r="Z611" i="2"/>
  <c r="Z615" i="2" s="1"/>
  <c r="Y657" i="2"/>
  <c r="Y673" i="2"/>
  <c r="Y428" i="2"/>
  <c r="Y468" i="2"/>
  <c r="Y529" i="2"/>
  <c r="Y546" i="2"/>
  <c r="Y551" i="2"/>
  <c r="BN358" i="2"/>
  <c r="BN378" i="2"/>
  <c r="Z380" i="2"/>
  <c r="Z384" i="2"/>
  <c r="Y396" i="2"/>
  <c r="BN399" i="2"/>
  <c r="Z410" i="2"/>
  <c r="Z412" i="2" s="1"/>
  <c r="BN426" i="2"/>
  <c r="Z432" i="2"/>
  <c r="Z433" i="2" s="1"/>
  <c r="BN452" i="2"/>
  <c r="Z458" i="2"/>
  <c r="Z459" i="2" s="1"/>
  <c r="Z464" i="2"/>
  <c r="Z480" i="2"/>
  <c r="Z489" i="2"/>
  <c r="BN494" i="2"/>
  <c r="Z496" i="2"/>
  <c r="BN501" i="2"/>
  <c r="Z503" i="2"/>
  <c r="Y505" i="2"/>
  <c r="BN527" i="2"/>
  <c r="Z542" i="2"/>
  <c r="BN558" i="2"/>
  <c r="Z560" i="2"/>
  <c r="Y567" i="2"/>
  <c r="BN578" i="2"/>
  <c r="Z580" i="2"/>
  <c r="Z595" i="2"/>
  <c r="Y626" i="2"/>
  <c r="Z647" i="2"/>
  <c r="Y649" i="2"/>
  <c r="Y662" i="2"/>
  <c r="Y412" i="2"/>
  <c r="Y586" i="2"/>
  <c r="P673" i="2"/>
  <c r="AB673" i="2"/>
  <c r="BN380" i="2"/>
  <c r="BN384" i="2"/>
  <c r="Y388" i="2"/>
  <c r="Y402" i="2"/>
  <c r="BN410" i="2"/>
  <c r="Z418" i="2"/>
  <c r="Y429" i="2"/>
  <c r="BN432" i="2"/>
  <c r="BN458" i="2"/>
  <c r="BN464" i="2"/>
  <c r="Z466" i="2"/>
  <c r="BN480" i="2"/>
  <c r="Z482" i="2"/>
  <c r="Z484" i="2"/>
  <c r="BN489" i="2"/>
  <c r="Z491" i="2"/>
  <c r="BN496" i="2"/>
  <c r="BN503" i="2"/>
  <c r="Z524" i="2"/>
  <c r="Y530" i="2"/>
  <c r="BN542" i="2"/>
  <c r="Z544" i="2"/>
  <c r="Z549" i="2"/>
  <c r="Z550" i="2" s="1"/>
  <c r="BN560" i="2"/>
  <c r="Z562" i="2"/>
  <c r="BN580" i="2"/>
  <c r="Z582" i="2"/>
  <c r="BN595" i="2"/>
  <c r="Z628" i="2"/>
  <c r="Z630" i="2"/>
  <c r="Z632" i="2"/>
  <c r="Z634" i="2"/>
  <c r="Y636" i="2"/>
  <c r="BN647" i="2"/>
  <c r="Q673" i="2"/>
  <c r="AC673" i="2"/>
  <c r="Y506" i="2"/>
  <c r="BN555" i="2"/>
  <c r="Y650" i="2"/>
  <c r="BP647" i="2"/>
  <c r="Z591" i="2" l="1"/>
  <c r="Z428" i="2"/>
  <c r="Z237" i="2"/>
  <c r="Z88" i="2"/>
  <c r="Z289" i="2"/>
  <c r="Z184" i="2"/>
  <c r="Z649" i="2"/>
  <c r="Z388" i="2"/>
  <c r="Z365" i="2"/>
  <c r="Z145" i="2"/>
  <c r="Z161" i="2"/>
  <c r="Z79" i="2"/>
  <c r="Z35" i="2"/>
  <c r="Z438" i="2"/>
  <c r="Z545" i="2"/>
  <c r="Z585" i="2"/>
  <c r="Z258" i="2"/>
  <c r="Y663" i="2"/>
  <c r="Y667" i="2"/>
  <c r="Y665" i="2"/>
  <c r="Z128" i="2"/>
  <c r="Z467" i="2"/>
  <c r="Z567" i="2"/>
  <c r="Z381" i="2"/>
  <c r="Y664" i="2"/>
  <c r="Z454" i="2"/>
  <c r="Z119" i="2"/>
  <c r="Z103" i="2"/>
  <c r="X666" i="2"/>
  <c r="Z201" i="2"/>
  <c r="Z271" i="2"/>
  <c r="Z72" i="2"/>
  <c r="Z505" i="2"/>
  <c r="Z596" i="2"/>
  <c r="Z643" i="2"/>
  <c r="Z311" i="2"/>
  <c r="Z529" i="2"/>
  <c r="Z636" i="2"/>
  <c r="Z135" i="2"/>
  <c r="Z54" i="2"/>
  <c r="Y666" i="2" l="1"/>
  <c r="Z668" i="2"/>
</calcChain>
</file>

<file path=xl/sharedStrings.xml><?xml version="1.0" encoding="utf-8"?>
<sst xmlns="http://schemas.openxmlformats.org/spreadsheetml/2006/main" count="5275" uniqueCount="1081">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</sst>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10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C522" zoomScaleNormal="100" zoomScaleSheetLayoutView="100" workbookViewId="0">
      <selection activeCell="X359" sqref="X3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9" t="s">
        <v>26</v>
      </c>
      <c r="E1" s="1189"/>
      <c r="F1" s="1189"/>
      <c r="G1" s="14" t="s">
        <v>66</v>
      </c>
      <c r="H1" s="1189" t="s">
        <v>46</v>
      </c>
      <c r="I1" s="1189"/>
      <c r="J1" s="1189"/>
      <c r="K1" s="1189"/>
      <c r="L1" s="1189"/>
      <c r="M1" s="1189"/>
      <c r="N1" s="1189"/>
      <c r="O1" s="1189"/>
      <c r="P1" s="1189"/>
      <c r="Q1" s="1189"/>
      <c r="R1" s="1190" t="s">
        <v>67</v>
      </c>
      <c r="S1" s="1191"/>
      <c r="T1" s="11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2"/>
      <c r="R2" s="1192"/>
      <c r="S2" s="1192"/>
      <c r="T2" s="1192"/>
      <c r="U2" s="1192"/>
      <c r="V2" s="1192"/>
      <c r="W2" s="119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2"/>
      <c r="Q3" s="1192"/>
      <c r="R3" s="1192"/>
      <c r="S3" s="1192"/>
      <c r="T3" s="1192"/>
      <c r="U3" s="1192"/>
      <c r="V3" s="1192"/>
      <c r="W3" s="119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3" t="s">
        <v>8</v>
      </c>
      <c r="B5" s="1193"/>
      <c r="C5" s="1193"/>
      <c r="D5" s="1194"/>
      <c r="E5" s="1194"/>
      <c r="F5" s="1195" t="s">
        <v>14</v>
      </c>
      <c r="G5" s="1195"/>
      <c r="H5" s="1194"/>
      <c r="I5" s="1194"/>
      <c r="J5" s="1194"/>
      <c r="K5" s="1194"/>
      <c r="L5" s="1194"/>
      <c r="M5" s="1194"/>
      <c r="N5" s="69"/>
      <c r="P5" s="26" t="s">
        <v>4</v>
      </c>
      <c r="Q5" s="1196">
        <v>45642</v>
      </c>
      <c r="R5" s="1196"/>
      <c r="T5" s="1197" t="s">
        <v>3</v>
      </c>
      <c r="U5" s="1198"/>
      <c r="V5" s="1199" t="s">
        <v>1067</v>
      </c>
      <c r="W5" s="1200"/>
      <c r="AB5" s="57"/>
      <c r="AC5" s="57"/>
      <c r="AD5" s="57"/>
      <c r="AE5" s="57"/>
    </row>
    <row r="6" spans="1:32" s="17" customFormat="1" ht="24" customHeight="1" x14ac:dyDescent="0.2">
      <c r="A6" s="1193" t="s">
        <v>1</v>
      </c>
      <c r="B6" s="1193"/>
      <c r="C6" s="1193"/>
      <c r="D6" s="1201" t="s">
        <v>75</v>
      </c>
      <c r="E6" s="1201"/>
      <c r="F6" s="1201"/>
      <c r="G6" s="1201"/>
      <c r="H6" s="1201"/>
      <c r="I6" s="1201"/>
      <c r="J6" s="1201"/>
      <c r="K6" s="1201"/>
      <c r="L6" s="1201"/>
      <c r="M6" s="1201"/>
      <c r="N6" s="70"/>
      <c r="P6" s="26" t="s">
        <v>27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1202"/>
      <c r="T6" s="1203" t="s">
        <v>5</v>
      </c>
      <c r="U6" s="1204"/>
      <c r="V6" s="1205" t="s">
        <v>69</v>
      </c>
      <c r="W6" s="120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1" t="str">
        <f>IFERROR(VLOOKUP(DeliveryAddress,Table,3,0),1)</f>
        <v>1</v>
      </c>
      <c r="E7" s="1212"/>
      <c r="F7" s="1212"/>
      <c r="G7" s="1212"/>
      <c r="H7" s="1212"/>
      <c r="I7" s="1212"/>
      <c r="J7" s="1212"/>
      <c r="K7" s="1212"/>
      <c r="L7" s="1212"/>
      <c r="M7" s="1213"/>
      <c r="N7" s="71"/>
      <c r="P7" s="26"/>
      <c r="Q7" s="46"/>
      <c r="R7" s="46"/>
      <c r="T7" s="1203"/>
      <c r="U7" s="1204"/>
      <c r="V7" s="1207"/>
      <c r="W7" s="1208"/>
      <c r="AB7" s="57"/>
      <c r="AC7" s="57"/>
      <c r="AD7" s="57"/>
      <c r="AE7" s="57"/>
    </row>
    <row r="8" spans="1:32" s="17" customFormat="1" ht="25.5" customHeight="1" x14ac:dyDescent="0.2">
      <c r="A8" s="1214" t="s">
        <v>57</v>
      </c>
      <c r="B8" s="1214"/>
      <c r="C8" s="1214"/>
      <c r="D8" s="1215" t="s">
        <v>76</v>
      </c>
      <c r="E8" s="1215"/>
      <c r="F8" s="1215"/>
      <c r="G8" s="1215"/>
      <c r="H8" s="1215"/>
      <c r="I8" s="1215"/>
      <c r="J8" s="1215"/>
      <c r="K8" s="1215"/>
      <c r="L8" s="1215"/>
      <c r="M8" s="1215"/>
      <c r="N8" s="72"/>
      <c r="P8" s="26" t="s">
        <v>11</v>
      </c>
      <c r="Q8" s="1174">
        <v>0.41666666666666669</v>
      </c>
      <c r="R8" s="1174"/>
      <c r="T8" s="1203"/>
      <c r="U8" s="1204"/>
      <c r="V8" s="1207"/>
      <c r="W8" s="1208"/>
      <c r="AB8" s="57"/>
      <c r="AC8" s="57"/>
      <c r="AD8" s="57"/>
      <c r="AE8" s="57"/>
    </row>
    <row r="9" spans="1:32" s="17" customFormat="1" ht="39.950000000000003" customHeight="1" x14ac:dyDescent="0.2">
      <c r="A9" s="11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4"/>
      <c r="C9" s="1164"/>
      <c r="D9" s="1165" t="s">
        <v>45</v>
      </c>
      <c r="E9" s="1166"/>
      <c r="F9" s="11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4"/>
      <c r="H9" s="1216" t="str">
        <f>IF(AND($A$9="Тип доверенности/получателя при получении в адресе перегруза:",$D$9="Разовая доверенность"),"Введите ФИО","")</f>
        <v/>
      </c>
      <c r="I9" s="1216"/>
      <c r="J9" s="1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6"/>
      <c r="L9" s="1216"/>
      <c r="M9" s="1216"/>
      <c r="N9" s="67"/>
      <c r="P9" s="29" t="s">
        <v>15</v>
      </c>
      <c r="Q9" s="1217"/>
      <c r="R9" s="1217"/>
      <c r="T9" s="1203"/>
      <c r="U9" s="1204"/>
      <c r="V9" s="1209"/>
      <c r="W9" s="121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4"/>
      <c r="C10" s="1164"/>
      <c r="D10" s="1165"/>
      <c r="E10" s="1166"/>
      <c r="F10" s="11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4"/>
      <c r="H10" s="1167" t="str">
        <f>IFERROR(VLOOKUP($D$10,Proxy,2,FALSE),"")</f>
        <v/>
      </c>
      <c r="I10" s="1167"/>
      <c r="J10" s="1167"/>
      <c r="K10" s="1167"/>
      <c r="L10" s="1167"/>
      <c r="M10" s="1167"/>
      <c r="N10" s="68"/>
      <c r="P10" s="29" t="s">
        <v>32</v>
      </c>
      <c r="Q10" s="1168"/>
      <c r="R10" s="1168"/>
      <c r="U10" s="26" t="s">
        <v>12</v>
      </c>
      <c r="V10" s="1169" t="s">
        <v>70</v>
      </c>
      <c r="W10" s="117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1"/>
      <c r="R11" s="1171"/>
      <c r="U11" s="26" t="s">
        <v>28</v>
      </c>
      <c r="V11" s="1172" t="s">
        <v>54</v>
      </c>
      <c r="W11" s="117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3" t="s">
        <v>71</v>
      </c>
      <c r="B12" s="1173"/>
      <c r="C12" s="1173"/>
      <c r="D12" s="1173"/>
      <c r="E12" s="1173"/>
      <c r="F12" s="1173"/>
      <c r="G12" s="1173"/>
      <c r="H12" s="1173"/>
      <c r="I12" s="1173"/>
      <c r="J12" s="1173"/>
      <c r="K12" s="1173"/>
      <c r="L12" s="1173"/>
      <c r="M12" s="1173"/>
      <c r="N12" s="73"/>
      <c r="P12" s="26" t="s">
        <v>30</v>
      </c>
      <c r="Q12" s="1174"/>
      <c r="R12" s="1174"/>
      <c r="S12" s="27"/>
      <c r="T12"/>
      <c r="U12" s="26" t="s">
        <v>45</v>
      </c>
      <c r="V12" s="1175"/>
      <c r="W12" s="1175"/>
      <c r="X12"/>
      <c r="AB12" s="57"/>
      <c r="AC12" s="57"/>
      <c r="AD12" s="57"/>
      <c r="AE12" s="57"/>
    </row>
    <row r="13" spans="1:32" s="17" customFormat="1" ht="23.25" customHeight="1" x14ac:dyDescent="0.2">
      <c r="A13" s="1173" t="s">
        <v>72</v>
      </c>
      <c r="B13" s="1173"/>
      <c r="C13" s="1173"/>
      <c r="D13" s="1173"/>
      <c r="E13" s="1173"/>
      <c r="F13" s="1173"/>
      <c r="G13" s="1173"/>
      <c r="H13" s="1173"/>
      <c r="I13" s="1173"/>
      <c r="J13" s="1173"/>
      <c r="K13" s="1173"/>
      <c r="L13" s="1173"/>
      <c r="M13" s="1173"/>
      <c r="N13" s="73"/>
      <c r="O13" s="29"/>
      <c r="P13" s="29" t="s">
        <v>31</v>
      </c>
      <c r="Q13" s="1172"/>
      <c r="R13" s="117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3" t="s">
        <v>73</v>
      </c>
      <c r="B14" s="1173"/>
      <c r="C14" s="1173"/>
      <c r="D14" s="1173"/>
      <c r="E14" s="1173"/>
      <c r="F14" s="1173"/>
      <c r="G14" s="1173"/>
      <c r="H14" s="1173"/>
      <c r="I14" s="1173"/>
      <c r="J14" s="1173"/>
      <c r="K14" s="1173"/>
      <c r="L14" s="1173"/>
      <c r="M14" s="117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6" t="s">
        <v>74</v>
      </c>
      <c r="B15" s="1176"/>
      <c r="C15" s="1176"/>
      <c r="D15" s="1176"/>
      <c r="E15" s="1176"/>
      <c r="F15" s="1176"/>
      <c r="G15" s="1176"/>
      <c r="H15" s="1176"/>
      <c r="I15" s="1176"/>
      <c r="J15" s="1176"/>
      <c r="K15" s="1176"/>
      <c r="L15" s="1176"/>
      <c r="M15" s="1176"/>
      <c r="N15" s="74"/>
      <c r="O15"/>
      <c r="P15" s="1177" t="s">
        <v>60</v>
      </c>
      <c r="Q15" s="1177"/>
      <c r="R15" s="1177"/>
      <c r="S15" s="1177"/>
      <c r="T15" s="117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8"/>
      <c r="Q16" s="1178"/>
      <c r="R16" s="1178"/>
      <c r="S16" s="1178"/>
      <c r="T16" s="11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9" t="s">
        <v>58</v>
      </c>
      <c r="B17" s="1149" t="s">
        <v>48</v>
      </c>
      <c r="C17" s="1181" t="s">
        <v>47</v>
      </c>
      <c r="D17" s="1183" t="s">
        <v>49</v>
      </c>
      <c r="E17" s="1184"/>
      <c r="F17" s="1149" t="s">
        <v>21</v>
      </c>
      <c r="G17" s="1149" t="s">
        <v>24</v>
      </c>
      <c r="H17" s="1149" t="s">
        <v>22</v>
      </c>
      <c r="I17" s="1149" t="s">
        <v>23</v>
      </c>
      <c r="J17" s="1149" t="s">
        <v>16</v>
      </c>
      <c r="K17" s="1149" t="s">
        <v>62</v>
      </c>
      <c r="L17" s="1149" t="s">
        <v>64</v>
      </c>
      <c r="M17" s="1149" t="s">
        <v>2</v>
      </c>
      <c r="N17" s="1149" t="s">
        <v>63</v>
      </c>
      <c r="O17" s="1149" t="s">
        <v>25</v>
      </c>
      <c r="P17" s="1183" t="s">
        <v>17</v>
      </c>
      <c r="Q17" s="1187"/>
      <c r="R17" s="1187"/>
      <c r="S17" s="1187"/>
      <c r="T17" s="1184"/>
      <c r="U17" s="1179" t="s">
        <v>55</v>
      </c>
      <c r="V17" s="1180"/>
      <c r="W17" s="1149" t="s">
        <v>6</v>
      </c>
      <c r="X17" s="1149" t="s">
        <v>41</v>
      </c>
      <c r="Y17" s="1151" t="s">
        <v>53</v>
      </c>
      <c r="Z17" s="1153" t="s">
        <v>18</v>
      </c>
      <c r="AA17" s="1155" t="s">
        <v>59</v>
      </c>
      <c r="AB17" s="1155" t="s">
        <v>19</v>
      </c>
      <c r="AC17" s="1155" t="s">
        <v>65</v>
      </c>
      <c r="AD17" s="1157" t="s">
        <v>56</v>
      </c>
      <c r="AE17" s="1158"/>
      <c r="AF17" s="1159"/>
      <c r="AG17" s="77"/>
      <c r="BD17" s="76" t="s">
        <v>61</v>
      </c>
    </row>
    <row r="18" spans="1:68" ht="14.25" customHeight="1" x14ac:dyDescent="0.2">
      <c r="A18" s="1150"/>
      <c r="B18" s="1150"/>
      <c r="C18" s="1182"/>
      <c r="D18" s="1185"/>
      <c r="E18" s="1186"/>
      <c r="F18" s="1150"/>
      <c r="G18" s="1150"/>
      <c r="H18" s="1150"/>
      <c r="I18" s="1150"/>
      <c r="J18" s="1150"/>
      <c r="K18" s="1150"/>
      <c r="L18" s="1150"/>
      <c r="M18" s="1150"/>
      <c r="N18" s="1150"/>
      <c r="O18" s="1150"/>
      <c r="P18" s="1185"/>
      <c r="Q18" s="1188"/>
      <c r="R18" s="1188"/>
      <c r="S18" s="1188"/>
      <c r="T18" s="1186"/>
      <c r="U18" s="78" t="s">
        <v>44</v>
      </c>
      <c r="V18" s="78" t="s">
        <v>43</v>
      </c>
      <c r="W18" s="1150"/>
      <c r="X18" s="1150"/>
      <c r="Y18" s="1152"/>
      <c r="Z18" s="1154"/>
      <c r="AA18" s="1156"/>
      <c r="AB18" s="1156"/>
      <c r="AC18" s="1156"/>
      <c r="AD18" s="1160"/>
      <c r="AE18" s="1161"/>
      <c r="AF18" s="1162"/>
      <c r="AG18" s="77"/>
      <c r="BD18" s="76"/>
    </row>
    <row r="19" spans="1:68" ht="27.75" customHeight="1" x14ac:dyDescent="0.2">
      <c r="A19" s="834" t="s">
        <v>77</v>
      </c>
      <c r="B19" s="834"/>
      <c r="C19" s="834"/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  <c r="Q19" s="834"/>
      <c r="R19" s="834"/>
      <c r="S19" s="834"/>
      <c r="T19" s="834"/>
      <c r="U19" s="834"/>
      <c r="V19" s="834"/>
      <c r="W19" s="834"/>
      <c r="X19" s="834"/>
      <c r="Y19" s="834"/>
      <c r="Z19" s="834"/>
      <c r="AA19" s="52"/>
      <c r="AB19" s="52"/>
      <c r="AC19" s="52"/>
    </row>
    <row r="20" spans="1:68" ht="16.5" customHeight="1" x14ac:dyDescent="0.25">
      <c r="A20" s="800" t="s">
        <v>77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62"/>
      <c r="AB20" s="62"/>
      <c r="AC20" s="62"/>
    </row>
    <row r="21" spans="1:68" ht="14.25" customHeight="1" x14ac:dyDescent="0.25">
      <c r="A21" s="785" t="s">
        <v>78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6">
        <v>4680115885004</v>
      </c>
      <c r="E22" s="78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93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90" t="s">
        <v>40</v>
      </c>
      <c r="Q23" s="791"/>
      <c r="R23" s="791"/>
      <c r="S23" s="791"/>
      <c r="T23" s="791"/>
      <c r="U23" s="791"/>
      <c r="V23" s="79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90" t="s">
        <v>40</v>
      </c>
      <c r="Q24" s="791"/>
      <c r="R24" s="791"/>
      <c r="S24" s="791"/>
      <c r="T24" s="791"/>
      <c r="U24" s="791"/>
      <c r="V24" s="79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5" t="s">
        <v>84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786">
        <v>4607091383881</v>
      </c>
      <c r="E26" s="786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786">
        <v>4680115885912</v>
      </c>
      <c r="E27" s="786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8"/>
      <c r="R27" s="788"/>
      <c r="S27" s="788"/>
      <c r="T27" s="78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86">
        <v>4607091388237</v>
      </c>
      <c r="E28" s="786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86">
        <v>4680115886230</v>
      </c>
      <c r="E29" s="786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43" t="s">
        <v>97</v>
      </c>
      <c r="Q29" s="788"/>
      <c r="R29" s="788"/>
      <c r="S29" s="788"/>
      <c r="T29" s="78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786">
        <v>4680115886278</v>
      </c>
      <c r="E30" s="786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44" t="s">
        <v>101</v>
      </c>
      <c r="Q30" s="788"/>
      <c r="R30" s="788"/>
      <c r="S30" s="788"/>
      <c r="T30" s="78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786">
        <v>4680115886247</v>
      </c>
      <c r="E31" s="786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5" t="s">
        <v>105</v>
      </c>
      <c r="Q31" s="788"/>
      <c r="R31" s="788"/>
      <c r="S31" s="788"/>
      <c r="T31" s="78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4301051593</v>
      </c>
      <c r="D32" s="786">
        <v>4607091383911</v>
      </c>
      <c r="E32" s="786"/>
      <c r="F32" s="59">
        <v>0.33</v>
      </c>
      <c r="G32" s="35">
        <v>6</v>
      </c>
      <c r="H32" s="59">
        <v>1.98</v>
      </c>
      <c r="I32" s="59">
        <v>2.226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8"/>
      <c r="R32" s="788"/>
      <c r="S32" s="788"/>
      <c r="T32" s="78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110</v>
      </c>
      <c r="B33" s="60" t="s">
        <v>111</v>
      </c>
      <c r="C33" s="34">
        <v>4301051861</v>
      </c>
      <c r="D33" s="786">
        <v>4680115885905</v>
      </c>
      <c r="E33" s="786"/>
      <c r="F33" s="59">
        <v>0.3</v>
      </c>
      <c r="G33" s="35">
        <v>6</v>
      </c>
      <c r="H33" s="59">
        <v>1.8</v>
      </c>
      <c r="I33" s="59">
        <v>3.18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8"/>
      <c r="R33" s="788"/>
      <c r="S33" s="788"/>
      <c r="T33" s="78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109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86">
        <v>4607091388244</v>
      </c>
      <c r="E34" s="786"/>
      <c r="F34" s="59">
        <v>0.42</v>
      </c>
      <c r="G34" s="35">
        <v>6</v>
      </c>
      <c r="H34" s="59">
        <v>2.52</v>
      </c>
      <c r="I34" s="59">
        <v>2.766</v>
      </c>
      <c r="J34" s="35">
        <v>182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8"/>
      <c r="R34" s="788"/>
      <c r="S34" s="788"/>
      <c r="T34" s="78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114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90" t="s">
        <v>40</v>
      </c>
      <c r="Q35" s="791"/>
      <c r="R35" s="791"/>
      <c r="S35" s="791"/>
      <c r="T35" s="791"/>
      <c r="U35" s="791"/>
      <c r="V35" s="79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93"/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4"/>
      <c r="P36" s="790" t="s">
        <v>40</v>
      </c>
      <c r="Q36" s="791"/>
      <c r="R36" s="791"/>
      <c r="S36" s="791"/>
      <c r="T36" s="791"/>
      <c r="U36" s="791"/>
      <c r="V36" s="79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85" t="s">
        <v>115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63"/>
      <c r="AB37" s="63"/>
      <c r="AC37" s="63"/>
    </row>
    <row r="38" spans="1:68" ht="27" customHeight="1" x14ac:dyDescent="0.25">
      <c r="A38" s="60" t="s">
        <v>116</v>
      </c>
      <c r="B38" s="60" t="s">
        <v>117</v>
      </c>
      <c r="C38" s="34">
        <v>4301032013</v>
      </c>
      <c r="D38" s="786">
        <v>4607091388503</v>
      </c>
      <c r="E38" s="786"/>
      <c r="F38" s="59">
        <v>0.05</v>
      </c>
      <c r="G38" s="35">
        <v>12</v>
      </c>
      <c r="H38" s="59">
        <v>0.6</v>
      </c>
      <c r="I38" s="59">
        <v>0.82199999999999995</v>
      </c>
      <c r="J38" s="35">
        <v>182</v>
      </c>
      <c r="K38" s="35" t="s">
        <v>89</v>
      </c>
      <c r="L38" s="35" t="s">
        <v>45</v>
      </c>
      <c r="M38" s="36" t="s">
        <v>120</v>
      </c>
      <c r="N38" s="36"/>
      <c r="O38" s="35">
        <v>120</v>
      </c>
      <c r="P38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8"/>
      <c r="R38" s="788"/>
      <c r="S38" s="788"/>
      <c r="T38" s="78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IFERROR(IF(Y38=0,"",ROUNDUP(Y38/H38,0)*0.00651),"")</f>
        <v/>
      </c>
      <c r="AA38" s="65" t="s">
        <v>45</v>
      </c>
      <c r="AB38" s="66" t="s">
        <v>45</v>
      </c>
      <c r="AC38" s="101" t="s">
        <v>118</v>
      </c>
      <c r="AG38" s="75"/>
      <c r="AJ38" s="79" t="s">
        <v>45</v>
      </c>
      <c r="AK38" s="79">
        <v>0</v>
      </c>
      <c r="BB38" s="102" t="s">
        <v>119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90" t="s">
        <v>40</v>
      </c>
      <c r="Q39" s="791"/>
      <c r="R39" s="791"/>
      <c r="S39" s="791"/>
      <c r="T39" s="791"/>
      <c r="U39" s="791"/>
      <c r="V39" s="79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93"/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4"/>
      <c r="P40" s="790" t="s">
        <v>40</v>
      </c>
      <c r="Q40" s="791"/>
      <c r="R40" s="791"/>
      <c r="S40" s="791"/>
      <c r="T40" s="791"/>
      <c r="U40" s="791"/>
      <c r="V40" s="79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85" t="s">
        <v>121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63"/>
      <c r="AB41" s="63"/>
      <c r="AC41" s="63"/>
    </row>
    <row r="42" spans="1:68" ht="27" customHeight="1" x14ac:dyDescent="0.25">
      <c r="A42" s="60" t="s">
        <v>122</v>
      </c>
      <c r="B42" s="60" t="s">
        <v>123</v>
      </c>
      <c r="C42" s="34">
        <v>4301170002</v>
      </c>
      <c r="D42" s="786">
        <v>4607091389111</v>
      </c>
      <c r="E42" s="786"/>
      <c r="F42" s="59">
        <v>2.5000000000000001E-2</v>
      </c>
      <c r="G42" s="35">
        <v>10</v>
      </c>
      <c r="H42" s="59">
        <v>0.25</v>
      </c>
      <c r="I42" s="59">
        <v>0.47199999999999998</v>
      </c>
      <c r="J42" s="35">
        <v>182</v>
      </c>
      <c r="K42" s="35" t="s">
        <v>89</v>
      </c>
      <c r="L42" s="35" t="s">
        <v>45</v>
      </c>
      <c r="M42" s="36" t="s">
        <v>120</v>
      </c>
      <c r="N42" s="36"/>
      <c r="O42" s="35">
        <v>120</v>
      </c>
      <c r="P42" s="11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8"/>
      <c r="R42" s="788"/>
      <c r="S42" s="788"/>
      <c r="T42" s="78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IFERROR(IF(Y42=0,"",ROUNDUP(Y42/H42,0)*0.00651),"")</f>
        <v/>
      </c>
      <c r="AA42" s="65" t="s">
        <v>45</v>
      </c>
      <c r="AB42" s="66" t="s">
        <v>45</v>
      </c>
      <c r="AC42" s="103" t="s">
        <v>118</v>
      </c>
      <c r="AG42" s="75"/>
      <c r="AJ42" s="79" t="s">
        <v>45</v>
      </c>
      <c r="AK42" s="79">
        <v>0</v>
      </c>
      <c r="BB42" s="104" t="s">
        <v>119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90" t="s">
        <v>40</v>
      </c>
      <c r="Q43" s="791"/>
      <c r="R43" s="791"/>
      <c r="S43" s="791"/>
      <c r="T43" s="791"/>
      <c r="U43" s="791"/>
      <c r="V43" s="79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93"/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4"/>
      <c r="P44" s="790" t="s">
        <v>40</v>
      </c>
      <c r="Q44" s="791"/>
      <c r="R44" s="791"/>
      <c r="S44" s="791"/>
      <c r="T44" s="791"/>
      <c r="U44" s="791"/>
      <c r="V44" s="79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34" t="s">
        <v>124</v>
      </c>
      <c r="B45" s="834"/>
      <c r="C45" s="834"/>
      <c r="D45" s="834"/>
      <c r="E45" s="834"/>
      <c r="F45" s="834"/>
      <c r="G45" s="834"/>
      <c r="H45" s="834"/>
      <c r="I45" s="834"/>
      <c r="J45" s="834"/>
      <c r="K45" s="834"/>
      <c r="L45" s="834"/>
      <c r="M45" s="834"/>
      <c r="N45" s="834"/>
      <c r="O45" s="834"/>
      <c r="P45" s="834"/>
      <c r="Q45" s="834"/>
      <c r="R45" s="834"/>
      <c r="S45" s="834"/>
      <c r="T45" s="834"/>
      <c r="U45" s="834"/>
      <c r="V45" s="834"/>
      <c r="W45" s="834"/>
      <c r="X45" s="834"/>
      <c r="Y45" s="834"/>
      <c r="Z45" s="834"/>
      <c r="AA45" s="52"/>
      <c r="AB45" s="52"/>
      <c r="AC45" s="52"/>
    </row>
    <row r="46" spans="1:68" ht="16.5" customHeight="1" x14ac:dyDescent="0.25">
      <c r="A46" s="800" t="s">
        <v>125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62"/>
      <c r="AB46" s="62"/>
      <c r="AC46" s="62"/>
    </row>
    <row r="47" spans="1:68" ht="14.25" customHeight="1" x14ac:dyDescent="0.25">
      <c r="A47" s="785" t="s">
        <v>126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63"/>
      <c r="AB47" s="63"/>
      <c r="AC47" s="63"/>
    </row>
    <row r="48" spans="1:68" ht="16.5" customHeight="1" x14ac:dyDescent="0.25">
      <c r="A48" s="60" t="s">
        <v>127</v>
      </c>
      <c r="B48" s="60" t="s">
        <v>128</v>
      </c>
      <c r="C48" s="34">
        <v>4301011540</v>
      </c>
      <c r="D48" s="786">
        <v>4607091385670</v>
      </c>
      <c r="E48" s="786"/>
      <c r="F48" s="59">
        <v>1.4</v>
      </c>
      <c r="G48" s="35">
        <v>8</v>
      </c>
      <c r="H48" s="59">
        <v>11.2</v>
      </c>
      <c r="I48" s="59">
        <v>11.68</v>
      </c>
      <c r="J48" s="35">
        <v>56</v>
      </c>
      <c r="K48" s="35" t="s">
        <v>130</v>
      </c>
      <c r="L48" s="35" t="s">
        <v>45</v>
      </c>
      <c r="M48" s="36" t="s">
        <v>88</v>
      </c>
      <c r="N48" s="36"/>
      <c r="O48" s="35">
        <v>50</v>
      </c>
      <c r="P48" s="113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8"/>
      <c r="R48" s="788"/>
      <c r="S48" s="788"/>
      <c r="T48" s="78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129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127</v>
      </c>
      <c r="B49" s="60" t="s">
        <v>131</v>
      </c>
      <c r="C49" s="34">
        <v>4301011380</v>
      </c>
      <c r="D49" s="786">
        <v>4607091385670</v>
      </c>
      <c r="E49" s="786"/>
      <c r="F49" s="59">
        <v>1.35</v>
      </c>
      <c r="G49" s="35">
        <v>8</v>
      </c>
      <c r="H49" s="59">
        <v>10.8</v>
      </c>
      <c r="I49" s="59">
        <v>11.28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11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8"/>
      <c r="R49" s="788"/>
      <c r="S49" s="788"/>
      <c r="T49" s="78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86">
        <v>4680115883956</v>
      </c>
      <c r="E50" s="78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133</v>
      </c>
      <c r="N50" s="36"/>
      <c r="O50" s="35">
        <v>50</v>
      </c>
      <c r="P50" s="113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8"/>
      <c r="R50" s="788"/>
      <c r="S50" s="788"/>
      <c r="T50" s="78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4301011565</v>
      </c>
      <c r="D51" s="786">
        <v>4680115882539</v>
      </c>
      <c r="E51" s="786"/>
      <c r="F51" s="59">
        <v>0.37</v>
      </c>
      <c r="G51" s="35">
        <v>10</v>
      </c>
      <c r="H51" s="59">
        <v>3.7</v>
      </c>
      <c r="I51" s="59">
        <v>3.91</v>
      </c>
      <c r="J51" s="35">
        <v>132</v>
      </c>
      <c r="K51" s="35" t="s">
        <v>139</v>
      </c>
      <c r="L51" s="35" t="s">
        <v>45</v>
      </c>
      <c r="M51" s="36" t="s">
        <v>88</v>
      </c>
      <c r="N51" s="36"/>
      <c r="O51" s="35">
        <v>50</v>
      </c>
      <c r="P51" s="11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8"/>
      <c r="R51" s="788"/>
      <c r="S51" s="788"/>
      <c r="T51" s="78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132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4301011382</v>
      </c>
      <c r="D52" s="786">
        <v>4607091385687</v>
      </c>
      <c r="E52" s="786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139</v>
      </c>
      <c r="L52" s="35" t="s">
        <v>142</v>
      </c>
      <c r="M52" s="36" t="s">
        <v>88</v>
      </c>
      <c r="N52" s="36"/>
      <c r="O52" s="35">
        <v>50</v>
      </c>
      <c r="P52" s="11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8"/>
      <c r="R52" s="788"/>
      <c r="S52" s="788"/>
      <c r="T52" s="78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132</v>
      </c>
      <c r="AG52" s="75"/>
      <c r="AJ52" s="79" t="s">
        <v>143</v>
      </c>
      <c r="AK52" s="79">
        <v>48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144</v>
      </c>
      <c r="B53" s="60" t="s">
        <v>145</v>
      </c>
      <c r="C53" s="34">
        <v>4301011624</v>
      </c>
      <c r="D53" s="786">
        <v>4680115883949</v>
      </c>
      <c r="E53" s="786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139</v>
      </c>
      <c r="L53" s="35" t="s">
        <v>45</v>
      </c>
      <c r="M53" s="36" t="s">
        <v>133</v>
      </c>
      <c r="N53" s="36"/>
      <c r="O53" s="35">
        <v>50</v>
      </c>
      <c r="P53" s="113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8"/>
      <c r="R53" s="788"/>
      <c r="S53" s="788"/>
      <c r="T53" s="78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90" t="s">
        <v>40</v>
      </c>
      <c r="Q54" s="791"/>
      <c r="R54" s="791"/>
      <c r="S54" s="791"/>
      <c r="T54" s="791"/>
      <c r="U54" s="791"/>
      <c r="V54" s="792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93"/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4"/>
      <c r="P55" s="790" t="s">
        <v>40</v>
      </c>
      <c r="Q55" s="791"/>
      <c r="R55" s="791"/>
      <c r="S55" s="791"/>
      <c r="T55" s="791"/>
      <c r="U55" s="791"/>
      <c r="V55" s="792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85" t="s">
        <v>84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4301051842</v>
      </c>
      <c r="D57" s="786">
        <v>4680115885233</v>
      </c>
      <c r="E57" s="78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88</v>
      </c>
      <c r="N57" s="36"/>
      <c r="O57" s="35">
        <v>40</v>
      </c>
      <c r="P57" s="112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8"/>
      <c r="R57" s="788"/>
      <c r="S57" s="788"/>
      <c r="T57" s="78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148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149</v>
      </c>
      <c r="B58" s="60" t="s">
        <v>150</v>
      </c>
      <c r="C58" s="34">
        <v>4301051820</v>
      </c>
      <c r="D58" s="786">
        <v>4680115884915</v>
      </c>
      <c r="E58" s="786"/>
      <c r="F58" s="59">
        <v>0.3</v>
      </c>
      <c r="G58" s="35">
        <v>6</v>
      </c>
      <c r="H58" s="59">
        <v>1.8</v>
      </c>
      <c r="I58" s="59">
        <v>1.98</v>
      </c>
      <c r="J58" s="35">
        <v>182</v>
      </c>
      <c r="K58" s="35" t="s">
        <v>89</v>
      </c>
      <c r="L58" s="35" t="s">
        <v>45</v>
      </c>
      <c r="M58" s="36" t="s">
        <v>88</v>
      </c>
      <c r="N58" s="36"/>
      <c r="O58" s="35">
        <v>40</v>
      </c>
      <c r="P58" s="11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8"/>
      <c r="R58" s="788"/>
      <c r="S58" s="788"/>
      <c r="T58" s="78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IFERROR(IF(Y58=0,"",ROUNDUP(Y58/H58,0)*0.00651),"")</f>
        <v/>
      </c>
      <c r="AA58" s="65" t="s">
        <v>45</v>
      </c>
      <c r="AB58" s="66" t="s">
        <v>45</v>
      </c>
      <c r="AC58" s="119" t="s">
        <v>151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90" t="s">
        <v>40</v>
      </c>
      <c r="Q59" s="791"/>
      <c r="R59" s="791"/>
      <c r="S59" s="791"/>
      <c r="T59" s="791"/>
      <c r="U59" s="791"/>
      <c r="V59" s="79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93"/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4"/>
      <c r="P60" s="790" t="s">
        <v>40</v>
      </c>
      <c r="Q60" s="791"/>
      <c r="R60" s="791"/>
      <c r="S60" s="791"/>
      <c r="T60" s="791"/>
      <c r="U60" s="791"/>
      <c r="V60" s="79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00" t="s">
        <v>152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62"/>
      <c r="AB61" s="62"/>
      <c r="AC61" s="62"/>
    </row>
    <row r="62" spans="1:68" ht="14.25" customHeight="1" x14ac:dyDescent="0.25">
      <c r="A62" s="785" t="s">
        <v>126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63"/>
      <c r="AB62" s="63"/>
      <c r="AC62" s="63"/>
    </row>
    <row r="63" spans="1:68" ht="27" customHeight="1" x14ac:dyDescent="0.25">
      <c r="A63" s="60" t="s">
        <v>153</v>
      </c>
      <c r="B63" s="60" t="s">
        <v>154</v>
      </c>
      <c r="C63" s="34">
        <v>4301012030</v>
      </c>
      <c r="D63" s="786">
        <v>4680115885882</v>
      </c>
      <c r="E63" s="786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88</v>
      </c>
      <c r="N63" s="36"/>
      <c r="O63" s="35">
        <v>50</v>
      </c>
      <c r="P63" s="11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8"/>
      <c r="R63" s="788"/>
      <c r="S63" s="788"/>
      <c r="T63" s="78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156</v>
      </c>
      <c r="B64" s="60" t="s">
        <v>157</v>
      </c>
      <c r="C64" s="34">
        <v>4301011816</v>
      </c>
      <c r="D64" s="786">
        <v>4680115881426</v>
      </c>
      <c r="E64" s="786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130</v>
      </c>
      <c r="L64" s="35" t="s">
        <v>159</v>
      </c>
      <c r="M64" s="36" t="s">
        <v>133</v>
      </c>
      <c r="N64" s="36"/>
      <c r="O64" s="35">
        <v>50</v>
      </c>
      <c r="P64" s="11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8"/>
      <c r="R64" s="788"/>
      <c r="S64" s="788"/>
      <c r="T64" s="78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160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156</v>
      </c>
      <c r="B65" s="60" t="s">
        <v>161</v>
      </c>
      <c r="C65" s="34">
        <v>4301011948</v>
      </c>
      <c r="D65" s="786">
        <v>4680115881426</v>
      </c>
      <c r="E65" s="786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130</v>
      </c>
      <c r="L65" s="35" t="s">
        <v>45</v>
      </c>
      <c r="M65" s="36" t="s">
        <v>163</v>
      </c>
      <c r="N65" s="36"/>
      <c r="O65" s="35">
        <v>55</v>
      </c>
      <c r="P65" s="113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IFERROR(IF(Y65=0,"",ROUNDUP(Y65/H65,0)*0.02039),"")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4301011386</v>
      </c>
      <c r="D66" s="786">
        <v>4680115880283</v>
      </c>
      <c r="E66" s="786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139</v>
      </c>
      <c r="L66" s="35" t="s">
        <v>45</v>
      </c>
      <c r="M66" s="36" t="s">
        <v>133</v>
      </c>
      <c r="N66" s="36"/>
      <c r="O66" s="35">
        <v>45</v>
      </c>
      <c r="P66" s="11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8"/>
      <c r="R66" s="788"/>
      <c r="S66" s="788"/>
      <c r="T66" s="78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4301011432</v>
      </c>
      <c r="D67" s="786">
        <v>4680115882720</v>
      </c>
      <c r="E67" s="786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139</v>
      </c>
      <c r="L67" s="35" t="s">
        <v>45</v>
      </c>
      <c r="M67" s="36" t="s">
        <v>133</v>
      </c>
      <c r="N67" s="36"/>
      <c r="O67" s="35">
        <v>90</v>
      </c>
      <c r="P67" s="11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8"/>
      <c r="R67" s="788"/>
      <c r="S67" s="788"/>
      <c r="T67" s="78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customHeight="1" x14ac:dyDescent="0.25">
      <c r="A68" s="60" t="s">
        <v>170</v>
      </c>
      <c r="B68" s="60" t="s">
        <v>171</v>
      </c>
      <c r="C68" s="34">
        <v>4301011806</v>
      </c>
      <c r="D68" s="786">
        <v>4680115881525</v>
      </c>
      <c r="E68" s="786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139</v>
      </c>
      <c r="L68" s="35" t="s">
        <v>45</v>
      </c>
      <c r="M68" s="36" t="s">
        <v>133</v>
      </c>
      <c r="N68" s="36"/>
      <c r="O68" s="35">
        <v>50</v>
      </c>
      <c r="P68" s="11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8"/>
      <c r="R68" s="788"/>
      <c r="S68" s="788"/>
      <c r="T68" s="78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173</v>
      </c>
      <c r="B69" s="60" t="s">
        <v>174</v>
      </c>
      <c r="C69" s="34">
        <v>4301011589</v>
      </c>
      <c r="D69" s="786">
        <v>4680115885899</v>
      </c>
      <c r="E69" s="786"/>
      <c r="F69" s="59">
        <v>0.35</v>
      </c>
      <c r="G69" s="35">
        <v>6</v>
      </c>
      <c r="H69" s="59">
        <v>2.1</v>
      </c>
      <c r="I69" s="59">
        <v>2.2799999999999998</v>
      </c>
      <c r="J69" s="35">
        <v>182</v>
      </c>
      <c r="K69" s="35" t="s">
        <v>89</v>
      </c>
      <c r="L69" s="35" t="s">
        <v>45</v>
      </c>
      <c r="M69" s="36" t="s">
        <v>176</v>
      </c>
      <c r="N69" s="36"/>
      <c r="O69" s="35">
        <v>50</v>
      </c>
      <c r="P69" s="11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8"/>
      <c r="R69" s="788"/>
      <c r="S69" s="788"/>
      <c r="T69" s="78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175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4301011192</v>
      </c>
      <c r="D70" s="786">
        <v>4607091382952</v>
      </c>
      <c r="E70" s="786"/>
      <c r="F70" s="59">
        <v>0.5</v>
      </c>
      <c r="G70" s="35">
        <v>6</v>
      </c>
      <c r="H70" s="59">
        <v>3</v>
      </c>
      <c r="I70" s="59">
        <v>3.21</v>
      </c>
      <c r="J70" s="35">
        <v>132</v>
      </c>
      <c r="K70" s="35" t="s">
        <v>139</v>
      </c>
      <c r="L70" s="35" t="s">
        <v>45</v>
      </c>
      <c r="M70" s="36" t="s">
        <v>133</v>
      </c>
      <c r="N70" s="36"/>
      <c r="O70" s="35">
        <v>50</v>
      </c>
      <c r="P70" s="112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179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180</v>
      </c>
      <c r="B71" s="60" t="s">
        <v>181</v>
      </c>
      <c r="C71" s="34">
        <v>4301011802</v>
      </c>
      <c r="D71" s="786">
        <v>4680115881419</v>
      </c>
      <c r="E71" s="786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139</v>
      </c>
      <c r="L71" s="35" t="s">
        <v>159</v>
      </c>
      <c r="M71" s="36" t="s">
        <v>82</v>
      </c>
      <c r="N71" s="36"/>
      <c r="O71" s="35">
        <v>50</v>
      </c>
      <c r="P71" s="1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8"/>
      <c r="R71" s="788"/>
      <c r="S71" s="788"/>
      <c r="T71" s="78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182</v>
      </c>
      <c r="AG71" s="75"/>
      <c r="AJ71" s="79" t="s">
        <v>160</v>
      </c>
      <c r="AK71" s="79">
        <v>594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x14ac:dyDescent="0.2">
      <c r="A72" s="793"/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4"/>
      <c r="P72" s="790" t="s">
        <v>40</v>
      </c>
      <c r="Q72" s="791"/>
      <c r="R72" s="791"/>
      <c r="S72" s="791"/>
      <c r="T72" s="791"/>
      <c r="U72" s="791"/>
      <c r="V72" s="792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0</v>
      </c>
      <c r="Y72" s="41">
        <f>IFERROR(Y63/H63,"0")+IFERROR(Y64/H64,"0")+IFERROR(Y65/H65,"0")+IFERROR(Y66/H66,"0")+IFERROR(Y67/H67,"0")+IFERROR(Y68/H68,"0")+IFERROR(Y69/H69,"0")+IFERROR(Y70/H70,"0")+IFERROR(Y71/H71,"0")</f>
        <v>0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793"/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4"/>
      <c r="P73" s="790" t="s">
        <v>40</v>
      </c>
      <c r="Q73" s="791"/>
      <c r="R73" s="791"/>
      <c r="S73" s="791"/>
      <c r="T73" s="791"/>
      <c r="U73" s="791"/>
      <c r="V73" s="792"/>
      <c r="W73" s="40" t="s">
        <v>0</v>
      </c>
      <c r="X73" s="41">
        <f>IFERROR(SUM(X63:X71),"0")</f>
        <v>0</v>
      </c>
      <c r="Y73" s="41">
        <f>IFERROR(SUM(Y63:Y71),"0")</f>
        <v>0</v>
      </c>
      <c r="Z73" s="40"/>
      <c r="AA73" s="64"/>
      <c r="AB73" s="64"/>
      <c r="AC73" s="64"/>
    </row>
    <row r="74" spans="1:68" ht="14.25" customHeight="1" x14ac:dyDescent="0.25">
      <c r="A74" s="785" t="s">
        <v>183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786">
        <v>4680115881440</v>
      </c>
      <c r="E75" s="786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133</v>
      </c>
      <c r="N75" s="36"/>
      <c r="O75" s="35">
        <v>50</v>
      </c>
      <c r="P75" s="11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8"/>
      <c r="R75" s="788"/>
      <c r="S75" s="788"/>
      <c r="T75" s="789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786">
        <v>4680115882751</v>
      </c>
      <c r="E76" s="786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139</v>
      </c>
      <c r="L76" s="35" t="s">
        <v>45</v>
      </c>
      <c r="M76" s="36" t="s">
        <v>133</v>
      </c>
      <c r="N76" s="36"/>
      <c r="O76" s="35">
        <v>90</v>
      </c>
      <c r="P76" s="11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8"/>
      <c r="R76" s="788"/>
      <c r="S76" s="788"/>
      <c r="T76" s="78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786">
        <v>4680115885950</v>
      </c>
      <c r="E77" s="786"/>
      <c r="F77" s="59">
        <v>0.37</v>
      </c>
      <c r="G77" s="35">
        <v>6</v>
      </c>
      <c r="H77" s="59">
        <v>2.2200000000000002</v>
      </c>
      <c r="I77" s="59">
        <v>2.4</v>
      </c>
      <c r="J77" s="35">
        <v>182</v>
      </c>
      <c r="K77" s="35" t="s">
        <v>89</v>
      </c>
      <c r="L77" s="35" t="s">
        <v>45</v>
      </c>
      <c r="M77" s="36" t="s">
        <v>88</v>
      </c>
      <c r="N77" s="36"/>
      <c r="O77" s="35">
        <v>50</v>
      </c>
      <c r="P77" s="11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8"/>
      <c r="R77" s="788"/>
      <c r="S77" s="788"/>
      <c r="T77" s="789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192</v>
      </c>
      <c r="B78" s="60" t="s">
        <v>193</v>
      </c>
      <c r="C78" s="34">
        <v>4301020296</v>
      </c>
      <c r="D78" s="786">
        <v>4680115881433</v>
      </c>
      <c r="E78" s="786"/>
      <c r="F78" s="59">
        <v>0.45</v>
      </c>
      <c r="G78" s="35">
        <v>6</v>
      </c>
      <c r="H78" s="59">
        <v>2.7</v>
      </c>
      <c r="I78" s="59">
        <v>2.88</v>
      </c>
      <c r="J78" s="35">
        <v>182</v>
      </c>
      <c r="K78" s="35" t="s">
        <v>89</v>
      </c>
      <c r="L78" s="35" t="s">
        <v>159</v>
      </c>
      <c r="M78" s="36" t="s">
        <v>133</v>
      </c>
      <c r="N78" s="36"/>
      <c r="O78" s="35">
        <v>50</v>
      </c>
      <c r="P78" s="11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8"/>
      <c r="R78" s="788"/>
      <c r="S78" s="788"/>
      <c r="T78" s="789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186</v>
      </c>
      <c r="AG78" s="75"/>
      <c r="AJ78" s="79" t="s">
        <v>160</v>
      </c>
      <c r="AK78" s="79">
        <v>491.4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793"/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4"/>
      <c r="P79" s="790" t="s">
        <v>40</v>
      </c>
      <c r="Q79" s="791"/>
      <c r="R79" s="791"/>
      <c r="S79" s="791"/>
      <c r="T79" s="791"/>
      <c r="U79" s="791"/>
      <c r="V79" s="792"/>
      <c r="W79" s="40" t="s">
        <v>39</v>
      </c>
      <c r="X79" s="41">
        <f>IFERROR(X75/H75,"0")+IFERROR(X76/H76,"0")+IFERROR(X77/H77,"0")+IFERROR(X78/H78,"0")</f>
        <v>0</v>
      </c>
      <c r="Y79" s="41">
        <f>IFERROR(Y75/H75,"0")+IFERROR(Y76/H76,"0")+IFERROR(Y77/H77,"0")+IFERROR(Y78/H78,"0")</f>
        <v>0</v>
      </c>
      <c r="Z79" s="41">
        <f>IFERROR(IF(Z75="",0,Z75),"0")+IFERROR(IF(Z76="",0,Z76),"0")+IFERROR(IF(Z77="",0,Z77),"0")+IFERROR(IF(Z78="",0,Z78),"0")</f>
        <v>0</v>
      </c>
      <c r="AA79" s="64"/>
      <c r="AB79" s="64"/>
      <c r="AC79" s="64"/>
    </row>
    <row r="80" spans="1:68" x14ac:dyDescent="0.2">
      <c r="A80" s="793"/>
      <c r="B80" s="793"/>
      <c r="C80" s="793"/>
      <c r="D80" s="793"/>
      <c r="E80" s="793"/>
      <c r="F80" s="793"/>
      <c r="G80" s="793"/>
      <c r="H80" s="793"/>
      <c r="I80" s="793"/>
      <c r="J80" s="793"/>
      <c r="K80" s="793"/>
      <c r="L80" s="793"/>
      <c r="M80" s="793"/>
      <c r="N80" s="793"/>
      <c r="O80" s="794"/>
      <c r="P80" s="790" t="s">
        <v>40</v>
      </c>
      <c r="Q80" s="791"/>
      <c r="R80" s="791"/>
      <c r="S80" s="791"/>
      <c r="T80" s="791"/>
      <c r="U80" s="791"/>
      <c r="V80" s="792"/>
      <c r="W80" s="40" t="s">
        <v>0</v>
      </c>
      <c r="X80" s="41">
        <f>IFERROR(SUM(X75:X78),"0")</f>
        <v>0</v>
      </c>
      <c r="Y80" s="41">
        <f>IFERROR(SUM(Y75:Y78),"0")</f>
        <v>0</v>
      </c>
      <c r="Z80" s="40"/>
      <c r="AA80" s="64"/>
      <c r="AB80" s="64"/>
      <c r="AC80" s="64"/>
    </row>
    <row r="81" spans="1:68" ht="14.25" customHeight="1" x14ac:dyDescent="0.25">
      <c r="A81" s="785" t="s">
        <v>78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63"/>
      <c r="AB81" s="63"/>
      <c r="AC81" s="63"/>
    </row>
    <row r="82" spans="1:68" ht="16.5" customHeight="1" x14ac:dyDescent="0.25">
      <c r="A82" s="60" t="s">
        <v>194</v>
      </c>
      <c r="B82" s="60" t="s">
        <v>195</v>
      </c>
      <c r="C82" s="34">
        <v>4301031242</v>
      </c>
      <c r="D82" s="786">
        <v>4680115885066</v>
      </c>
      <c r="E82" s="78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139</v>
      </c>
      <c r="L82" s="35" t="s">
        <v>45</v>
      </c>
      <c r="M82" s="36" t="s">
        <v>82</v>
      </c>
      <c r="N82" s="36"/>
      <c r="O82" s="35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8"/>
      <c r="R82" s="788"/>
      <c r="S82" s="788"/>
      <c r="T82" s="78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196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197</v>
      </c>
      <c r="B83" s="60" t="s">
        <v>198</v>
      </c>
      <c r="C83" s="34">
        <v>4301031240</v>
      </c>
      <c r="D83" s="786">
        <v>4680115885042</v>
      </c>
      <c r="E83" s="786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139</v>
      </c>
      <c r="L83" s="35" t="s">
        <v>45</v>
      </c>
      <c r="M83" s="36" t="s">
        <v>82</v>
      </c>
      <c r="N83" s="36"/>
      <c r="O83" s="35">
        <v>40</v>
      </c>
      <c r="P83" s="11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8"/>
      <c r="R83" s="788"/>
      <c r="S83" s="788"/>
      <c r="T83" s="78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200</v>
      </c>
      <c r="B84" s="60" t="s">
        <v>201</v>
      </c>
      <c r="C84" s="34">
        <v>4301031315</v>
      </c>
      <c r="D84" s="786">
        <v>4680115885080</v>
      </c>
      <c r="E84" s="786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139</v>
      </c>
      <c r="L84" s="35" t="s">
        <v>45</v>
      </c>
      <c r="M84" s="36" t="s">
        <v>82</v>
      </c>
      <c r="N84" s="36"/>
      <c r="O84" s="35">
        <v>40</v>
      </c>
      <c r="P84" s="11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8"/>
      <c r="R84" s="788"/>
      <c r="S84" s="788"/>
      <c r="T84" s="78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203</v>
      </c>
      <c r="B85" s="60" t="s">
        <v>204</v>
      </c>
      <c r="C85" s="34">
        <v>4301031243</v>
      </c>
      <c r="D85" s="786">
        <v>4680115885073</v>
      </c>
      <c r="E85" s="78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8"/>
      <c r="R85" s="788"/>
      <c r="S85" s="788"/>
      <c r="T85" s="78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205</v>
      </c>
      <c r="B86" s="60" t="s">
        <v>206</v>
      </c>
      <c r="C86" s="34">
        <v>4301031241</v>
      </c>
      <c r="D86" s="786">
        <v>4680115885059</v>
      </c>
      <c r="E86" s="786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8"/>
      <c r="R86" s="788"/>
      <c r="S86" s="788"/>
      <c r="T86" s="78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207</v>
      </c>
      <c r="B87" s="60" t="s">
        <v>208</v>
      </c>
      <c r="C87" s="34">
        <v>4301031316</v>
      </c>
      <c r="D87" s="786">
        <v>4680115885097</v>
      </c>
      <c r="E87" s="786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1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8"/>
      <c r="R87" s="788"/>
      <c r="S87" s="788"/>
      <c r="T87" s="78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793"/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4"/>
      <c r="P88" s="790" t="s">
        <v>40</v>
      </c>
      <c r="Q88" s="791"/>
      <c r="R88" s="791"/>
      <c r="S88" s="791"/>
      <c r="T88" s="791"/>
      <c r="U88" s="791"/>
      <c r="V88" s="792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93"/>
      <c r="B89" s="793"/>
      <c r="C89" s="793"/>
      <c r="D89" s="793"/>
      <c r="E89" s="793"/>
      <c r="F89" s="793"/>
      <c r="G89" s="793"/>
      <c r="H89" s="793"/>
      <c r="I89" s="793"/>
      <c r="J89" s="793"/>
      <c r="K89" s="793"/>
      <c r="L89" s="793"/>
      <c r="M89" s="793"/>
      <c r="N89" s="793"/>
      <c r="O89" s="794"/>
      <c r="P89" s="790" t="s">
        <v>40</v>
      </c>
      <c r="Q89" s="791"/>
      <c r="R89" s="791"/>
      <c r="S89" s="791"/>
      <c r="T89" s="791"/>
      <c r="U89" s="791"/>
      <c r="V89" s="792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785" t="s">
        <v>84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63"/>
      <c r="AB90" s="63"/>
      <c r="AC90" s="63"/>
    </row>
    <row r="91" spans="1:68" ht="27" customHeight="1" x14ac:dyDescent="0.25">
      <c r="A91" s="60" t="s">
        <v>209</v>
      </c>
      <c r="B91" s="60" t="s">
        <v>210</v>
      </c>
      <c r="C91" s="34">
        <v>4301051823</v>
      </c>
      <c r="D91" s="786">
        <v>4680115881891</v>
      </c>
      <c r="E91" s="786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11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8"/>
      <c r="R91" s="788"/>
      <c r="S91" s="788"/>
      <c r="T91" s="789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212</v>
      </c>
      <c r="B92" s="60" t="s">
        <v>213</v>
      </c>
      <c r="C92" s="34">
        <v>4301051846</v>
      </c>
      <c r="D92" s="786">
        <v>4680115885769</v>
      </c>
      <c r="E92" s="786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88</v>
      </c>
      <c r="N92" s="36"/>
      <c r="O92" s="35">
        <v>45</v>
      </c>
      <c r="P92" s="11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8"/>
      <c r="R92" s="788"/>
      <c r="S92" s="788"/>
      <c r="T92" s="78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215</v>
      </c>
      <c r="B93" s="60" t="s">
        <v>216</v>
      </c>
      <c r="C93" s="34">
        <v>4301051822</v>
      </c>
      <c r="D93" s="786">
        <v>4680115884410</v>
      </c>
      <c r="E93" s="786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11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8"/>
      <c r="R93" s="788"/>
      <c r="S93" s="788"/>
      <c r="T93" s="78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27" customHeight="1" x14ac:dyDescent="0.25">
      <c r="A94" s="60" t="s">
        <v>218</v>
      </c>
      <c r="B94" s="60" t="s">
        <v>219</v>
      </c>
      <c r="C94" s="34">
        <v>4301051837</v>
      </c>
      <c r="D94" s="786">
        <v>4680115884311</v>
      </c>
      <c r="E94" s="786"/>
      <c r="F94" s="59">
        <v>0.3</v>
      </c>
      <c r="G94" s="35">
        <v>6</v>
      </c>
      <c r="H94" s="59">
        <v>1.8</v>
      </c>
      <c r="I94" s="59">
        <v>2.0459999999999998</v>
      </c>
      <c r="J94" s="35">
        <v>182</v>
      </c>
      <c r="K94" s="35" t="s">
        <v>89</v>
      </c>
      <c r="L94" s="35" t="s">
        <v>45</v>
      </c>
      <c r="M94" s="36" t="s">
        <v>88</v>
      </c>
      <c r="N94" s="36"/>
      <c r="O94" s="35">
        <v>40</v>
      </c>
      <c r="P94" s="11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8"/>
      <c r="R94" s="788"/>
      <c r="S94" s="788"/>
      <c r="T94" s="78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211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220</v>
      </c>
      <c r="B95" s="60" t="s">
        <v>221</v>
      </c>
      <c r="C95" s="34">
        <v>4301051844</v>
      </c>
      <c r="D95" s="786">
        <v>4680115885929</v>
      </c>
      <c r="E95" s="786"/>
      <c r="F95" s="59">
        <v>0.42</v>
      </c>
      <c r="G95" s="35">
        <v>6</v>
      </c>
      <c r="H95" s="59">
        <v>2.52</v>
      </c>
      <c r="I95" s="59">
        <v>2.7</v>
      </c>
      <c r="J95" s="35">
        <v>182</v>
      </c>
      <c r="K95" s="35" t="s">
        <v>89</v>
      </c>
      <c r="L95" s="35" t="s">
        <v>45</v>
      </c>
      <c r="M95" s="36" t="s">
        <v>88</v>
      </c>
      <c r="N95" s="36"/>
      <c r="O95" s="35">
        <v>45</v>
      </c>
      <c r="P95" s="11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214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222</v>
      </c>
      <c r="B96" s="60" t="s">
        <v>223</v>
      </c>
      <c r="C96" s="34">
        <v>4301051827</v>
      </c>
      <c r="D96" s="786">
        <v>4680115884403</v>
      </c>
      <c r="E96" s="786"/>
      <c r="F96" s="59">
        <v>0.3</v>
      </c>
      <c r="G96" s="35">
        <v>6</v>
      </c>
      <c r="H96" s="59">
        <v>1.8</v>
      </c>
      <c r="I96" s="59">
        <v>1.98</v>
      </c>
      <c r="J96" s="35">
        <v>182</v>
      </c>
      <c r="K96" s="35" t="s">
        <v>89</v>
      </c>
      <c r="L96" s="35" t="s">
        <v>45</v>
      </c>
      <c r="M96" s="36" t="s">
        <v>82</v>
      </c>
      <c r="N96" s="36"/>
      <c r="O96" s="35">
        <v>40</v>
      </c>
      <c r="P96" s="11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9" t="s">
        <v>217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793"/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4"/>
      <c r="P97" s="790" t="s">
        <v>40</v>
      </c>
      <c r="Q97" s="791"/>
      <c r="R97" s="791"/>
      <c r="S97" s="791"/>
      <c r="T97" s="791"/>
      <c r="U97" s="791"/>
      <c r="V97" s="792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793"/>
      <c r="B98" s="793"/>
      <c r="C98" s="793"/>
      <c r="D98" s="793"/>
      <c r="E98" s="793"/>
      <c r="F98" s="793"/>
      <c r="G98" s="793"/>
      <c r="H98" s="793"/>
      <c r="I98" s="793"/>
      <c r="J98" s="793"/>
      <c r="K98" s="793"/>
      <c r="L98" s="793"/>
      <c r="M98" s="793"/>
      <c r="N98" s="793"/>
      <c r="O98" s="794"/>
      <c r="P98" s="790" t="s">
        <v>40</v>
      </c>
      <c r="Q98" s="791"/>
      <c r="R98" s="791"/>
      <c r="S98" s="791"/>
      <c r="T98" s="791"/>
      <c r="U98" s="791"/>
      <c r="V98" s="792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785" t="s">
        <v>224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63"/>
      <c r="AB99" s="63"/>
      <c r="AC99" s="63"/>
    </row>
    <row r="100" spans="1:68" ht="37.5" customHeight="1" x14ac:dyDescent="0.25">
      <c r="A100" s="60" t="s">
        <v>225</v>
      </c>
      <c r="B100" s="60" t="s">
        <v>226</v>
      </c>
      <c r="C100" s="34">
        <v>4301060366</v>
      </c>
      <c r="D100" s="786">
        <v>4680115881532</v>
      </c>
      <c r="E100" s="786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11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8"/>
      <c r="R100" s="788"/>
      <c r="S100" s="788"/>
      <c r="T100" s="789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227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customHeight="1" x14ac:dyDescent="0.25">
      <c r="A101" s="60" t="s">
        <v>225</v>
      </c>
      <c r="B101" s="60" t="s">
        <v>228</v>
      </c>
      <c r="C101" s="34">
        <v>4301060371</v>
      </c>
      <c r="D101" s="786">
        <v>4680115881532</v>
      </c>
      <c r="E101" s="786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110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8"/>
      <c r="R101" s="788"/>
      <c r="S101" s="788"/>
      <c r="T101" s="789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227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229</v>
      </c>
      <c r="B102" s="60" t="s">
        <v>230</v>
      </c>
      <c r="C102" s="34">
        <v>4301060351</v>
      </c>
      <c r="D102" s="786">
        <v>4680115881464</v>
      </c>
      <c r="E102" s="786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139</v>
      </c>
      <c r="L102" s="35" t="s">
        <v>45</v>
      </c>
      <c r="M102" s="36" t="s">
        <v>88</v>
      </c>
      <c r="N102" s="36"/>
      <c r="O102" s="35">
        <v>30</v>
      </c>
      <c r="P102" s="11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8"/>
      <c r="R102" s="788"/>
      <c r="S102" s="788"/>
      <c r="T102" s="789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231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93"/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4"/>
      <c r="P103" s="790" t="s">
        <v>40</v>
      </c>
      <c r="Q103" s="791"/>
      <c r="R103" s="791"/>
      <c r="S103" s="791"/>
      <c r="T103" s="791"/>
      <c r="U103" s="791"/>
      <c r="V103" s="792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x14ac:dyDescent="0.2">
      <c r="A104" s="793"/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4"/>
      <c r="P104" s="790" t="s">
        <v>40</v>
      </c>
      <c r="Q104" s="791"/>
      <c r="R104" s="791"/>
      <c r="S104" s="791"/>
      <c r="T104" s="791"/>
      <c r="U104" s="791"/>
      <c r="V104" s="792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customHeight="1" x14ac:dyDescent="0.25">
      <c r="A105" s="800" t="s">
        <v>232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62"/>
      <c r="AB105" s="62"/>
      <c r="AC105" s="62"/>
    </row>
    <row r="106" spans="1:68" ht="14.25" customHeight="1" x14ac:dyDescent="0.25">
      <c r="A106" s="785" t="s">
        <v>126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63"/>
      <c r="AB106" s="63"/>
      <c r="AC106" s="63"/>
    </row>
    <row r="107" spans="1:68" ht="27" customHeight="1" x14ac:dyDescent="0.25">
      <c r="A107" s="60" t="s">
        <v>233</v>
      </c>
      <c r="B107" s="60" t="s">
        <v>234</v>
      </c>
      <c r="C107" s="34">
        <v>4301011468</v>
      </c>
      <c r="D107" s="786">
        <v>4680115881327</v>
      </c>
      <c r="E107" s="786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176</v>
      </c>
      <c r="N107" s="36"/>
      <c r="O107" s="35">
        <v>50</v>
      </c>
      <c r="P107" s="11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8"/>
      <c r="R107" s="788"/>
      <c r="S107" s="788"/>
      <c r="T107" s="78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235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236</v>
      </c>
      <c r="B108" s="60" t="s">
        <v>237</v>
      </c>
      <c r="C108" s="34">
        <v>4301011476</v>
      </c>
      <c r="D108" s="786">
        <v>4680115881518</v>
      </c>
      <c r="E108" s="786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139</v>
      </c>
      <c r="L108" s="35" t="s">
        <v>45</v>
      </c>
      <c r="M108" s="36" t="s">
        <v>88</v>
      </c>
      <c r="N108" s="36"/>
      <c r="O108" s="35">
        <v>50</v>
      </c>
      <c r="P108" s="10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8"/>
      <c r="R108" s="788"/>
      <c r="S108" s="788"/>
      <c r="T108" s="789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238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239</v>
      </c>
      <c r="B109" s="60" t="s">
        <v>240</v>
      </c>
      <c r="C109" s="34">
        <v>4301011443</v>
      </c>
      <c r="D109" s="786">
        <v>4680115881303</v>
      </c>
      <c r="E109" s="786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139</v>
      </c>
      <c r="L109" s="35" t="s">
        <v>142</v>
      </c>
      <c r="M109" s="36" t="s">
        <v>176</v>
      </c>
      <c r="N109" s="36"/>
      <c r="O109" s="35">
        <v>50</v>
      </c>
      <c r="P109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8"/>
      <c r="R109" s="788"/>
      <c r="S109" s="788"/>
      <c r="T109" s="78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238</v>
      </c>
      <c r="AG109" s="75"/>
      <c r="AJ109" s="79" t="s">
        <v>143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x14ac:dyDescent="0.2">
      <c r="A110" s="793"/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4"/>
      <c r="P110" s="790" t="s">
        <v>40</v>
      </c>
      <c r="Q110" s="791"/>
      <c r="R110" s="791"/>
      <c r="S110" s="791"/>
      <c r="T110" s="791"/>
      <c r="U110" s="791"/>
      <c r="V110" s="792"/>
      <c r="W110" s="40" t="s">
        <v>39</v>
      </c>
      <c r="X110" s="41">
        <f>IFERROR(X107/H107,"0")+IFERROR(X108/H108,"0")+IFERROR(X109/H109,"0")</f>
        <v>0</v>
      </c>
      <c r="Y110" s="41">
        <f>IFERROR(Y107/H107,"0")+IFERROR(Y108/H108,"0")+IFERROR(Y109/H109,"0")</f>
        <v>0</v>
      </c>
      <c r="Z110" s="41">
        <f>IFERROR(IF(Z107="",0,Z107),"0")+IFERROR(IF(Z108="",0,Z108),"0")+IFERROR(IF(Z109="",0,Z109),"0")</f>
        <v>0</v>
      </c>
      <c r="AA110" s="64"/>
      <c r="AB110" s="64"/>
      <c r="AC110" s="64"/>
    </row>
    <row r="111" spans="1:68" x14ac:dyDescent="0.2">
      <c r="A111" s="793"/>
      <c r="B111" s="793"/>
      <c r="C111" s="793"/>
      <c r="D111" s="793"/>
      <c r="E111" s="793"/>
      <c r="F111" s="793"/>
      <c r="G111" s="793"/>
      <c r="H111" s="793"/>
      <c r="I111" s="793"/>
      <c r="J111" s="793"/>
      <c r="K111" s="793"/>
      <c r="L111" s="793"/>
      <c r="M111" s="793"/>
      <c r="N111" s="793"/>
      <c r="O111" s="794"/>
      <c r="P111" s="790" t="s">
        <v>40</v>
      </c>
      <c r="Q111" s="791"/>
      <c r="R111" s="791"/>
      <c r="S111" s="791"/>
      <c r="T111" s="791"/>
      <c r="U111" s="791"/>
      <c r="V111" s="792"/>
      <c r="W111" s="40" t="s">
        <v>0</v>
      </c>
      <c r="X111" s="41">
        <f>IFERROR(SUM(X107:X109),"0")</f>
        <v>0</v>
      </c>
      <c r="Y111" s="41">
        <f>IFERROR(SUM(Y107:Y109),"0")</f>
        <v>0</v>
      </c>
      <c r="Z111" s="40"/>
      <c r="AA111" s="64"/>
      <c r="AB111" s="64"/>
      <c r="AC111" s="64"/>
    </row>
    <row r="112" spans="1:68" ht="14.25" customHeight="1" x14ac:dyDescent="0.25">
      <c r="A112" s="785" t="s">
        <v>84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63"/>
      <c r="AB112" s="63"/>
      <c r="AC112" s="63"/>
    </row>
    <row r="113" spans="1:68" ht="27" customHeight="1" x14ac:dyDescent="0.25">
      <c r="A113" s="60" t="s">
        <v>241</v>
      </c>
      <c r="B113" s="60" t="s">
        <v>242</v>
      </c>
      <c r="C113" s="34">
        <v>4301051437</v>
      </c>
      <c r="D113" s="786">
        <v>4607091386967</v>
      </c>
      <c r="E113" s="786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 t="s">
        <v>45</v>
      </c>
      <c r="M113" s="36" t="s">
        <v>88</v>
      </c>
      <c r="N113" s="36"/>
      <c r="O113" s="35">
        <v>45</v>
      </c>
      <c r="P113" s="10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8"/>
      <c r="R113" s="788"/>
      <c r="S113" s="788"/>
      <c r="T113" s="789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ref="Y113:Y118" si="26"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243</v>
      </c>
      <c r="AG113" s="75"/>
      <c r="AJ113" s="79" t="s">
        <v>45</v>
      </c>
      <c r="AK113" s="79">
        <v>0</v>
      </c>
      <c r="BB113" s="184" t="s">
        <v>66</v>
      </c>
      <c r="BM113" s="75">
        <f t="shared" ref="BM113:BM118" si="27">IFERROR(X113*I113/H113,"0")</f>
        <v>0</v>
      </c>
      <c r="BN113" s="75">
        <f t="shared" ref="BN113:BN118" si="28">IFERROR(Y113*I113/H113,"0")</f>
        <v>0</v>
      </c>
      <c r="BO113" s="75">
        <f t="shared" ref="BO113:BO118" si="29">IFERROR(1/J113*(X113/H113),"0")</f>
        <v>0</v>
      </c>
      <c r="BP113" s="75">
        <f t="shared" ref="BP113:BP118" si="30">IFERROR(1/J113*(Y113/H113),"0")</f>
        <v>0</v>
      </c>
    </row>
    <row r="114" spans="1:68" ht="27" customHeight="1" x14ac:dyDescent="0.25">
      <c r="A114" s="60" t="s">
        <v>241</v>
      </c>
      <c r="B114" s="60" t="s">
        <v>244</v>
      </c>
      <c r="C114" s="34">
        <v>4301051546</v>
      </c>
      <c r="D114" s="786">
        <v>4607091386967</v>
      </c>
      <c r="E114" s="786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130</v>
      </c>
      <c r="L114" s="35" t="s">
        <v>45</v>
      </c>
      <c r="M114" s="36" t="s">
        <v>88</v>
      </c>
      <c r="N114" s="36"/>
      <c r="O114" s="35">
        <v>45</v>
      </c>
      <c r="P114" s="10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245</v>
      </c>
      <c r="B115" s="60" t="s">
        <v>246</v>
      </c>
      <c r="C115" s="34">
        <v>4301051436</v>
      </c>
      <c r="D115" s="786">
        <v>4607091385731</v>
      </c>
      <c r="E115" s="786"/>
      <c r="F115" s="59">
        <v>0.45</v>
      </c>
      <c r="G115" s="35">
        <v>6</v>
      </c>
      <c r="H115" s="59">
        <v>2.7</v>
      </c>
      <c r="I115" s="59">
        <v>2.952</v>
      </c>
      <c r="J115" s="35">
        <v>182</v>
      </c>
      <c r="K115" s="35" t="s">
        <v>89</v>
      </c>
      <c r="L115" s="35" t="s">
        <v>159</v>
      </c>
      <c r="M115" s="36" t="s">
        <v>88</v>
      </c>
      <c r="N115" s="36"/>
      <c r="O115" s="35">
        <v>45</v>
      </c>
      <c r="P115" s="109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8"/>
      <c r="R115" s="788"/>
      <c r="S115" s="788"/>
      <c r="T115" s="789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160</v>
      </c>
      <c r="AK115" s="79">
        <v>491.4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247</v>
      </c>
      <c r="B116" s="60" t="s">
        <v>248</v>
      </c>
      <c r="C116" s="34">
        <v>4301051438</v>
      </c>
      <c r="D116" s="786">
        <v>4680115880894</v>
      </c>
      <c r="E116" s="786"/>
      <c r="F116" s="59">
        <v>0.33</v>
      </c>
      <c r="G116" s="35">
        <v>6</v>
      </c>
      <c r="H116" s="59">
        <v>1.98</v>
      </c>
      <c r="I116" s="59">
        <v>2.238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8"/>
      <c r="R116" s="788"/>
      <c r="S116" s="788"/>
      <c r="T116" s="789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249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250</v>
      </c>
      <c r="B117" s="60" t="s">
        <v>251</v>
      </c>
      <c r="C117" s="34">
        <v>4301051439</v>
      </c>
      <c r="D117" s="786">
        <v>4680115880214</v>
      </c>
      <c r="E117" s="786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139</v>
      </c>
      <c r="L117" s="35" t="s">
        <v>45</v>
      </c>
      <c r="M117" s="36" t="s">
        <v>88</v>
      </c>
      <c r="N117" s="36"/>
      <c r="O117" s="35">
        <v>45</v>
      </c>
      <c r="P117" s="110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8"/>
      <c r="R117" s="788"/>
      <c r="S117" s="788"/>
      <c r="T117" s="789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250</v>
      </c>
      <c r="B118" s="60" t="s">
        <v>253</v>
      </c>
      <c r="C118" s="34">
        <v>4301051687</v>
      </c>
      <c r="D118" s="786">
        <v>4680115880214</v>
      </c>
      <c r="E118" s="786"/>
      <c r="F118" s="59">
        <v>0.45</v>
      </c>
      <c r="G118" s="35">
        <v>4</v>
      </c>
      <c r="H118" s="59">
        <v>1.8</v>
      </c>
      <c r="I118" s="59">
        <v>2.032</v>
      </c>
      <c r="J118" s="35">
        <v>182</v>
      </c>
      <c r="K118" s="35" t="s">
        <v>89</v>
      </c>
      <c r="L118" s="35" t="s">
        <v>45</v>
      </c>
      <c r="M118" s="36" t="s">
        <v>88</v>
      </c>
      <c r="N118" s="36"/>
      <c r="O118" s="35">
        <v>45</v>
      </c>
      <c r="P118" s="1088" t="s">
        <v>254</v>
      </c>
      <c r="Q118" s="788"/>
      <c r="R118" s="788"/>
      <c r="S118" s="788"/>
      <c r="T118" s="789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3" t="s">
        <v>255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x14ac:dyDescent="0.2">
      <c r="A119" s="793"/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4"/>
      <c r="P119" s="790" t="s">
        <v>40</v>
      </c>
      <c r="Q119" s="791"/>
      <c r="R119" s="791"/>
      <c r="S119" s="791"/>
      <c r="T119" s="791"/>
      <c r="U119" s="791"/>
      <c r="V119" s="792"/>
      <c r="W119" s="40" t="s">
        <v>39</v>
      </c>
      <c r="X119" s="41">
        <f>IFERROR(X113/H113,"0")+IFERROR(X114/H114,"0")+IFERROR(X115/H115,"0")+IFERROR(X116/H116,"0")+IFERROR(X117/H117,"0")+IFERROR(X118/H118,"0")</f>
        <v>0</v>
      </c>
      <c r="Y119" s="41">
        <f>IFERROR(Y113/H113,"0")+IFERROR(Y114/H114,"0")+IFERROR(Y115/H115,"0")+IFERROR(Y116/H116,"0")+IFERROR(Y117/H117,"0")+IFERROR(Y118/H118,"0")</f>
        <v>0</v>
      </c>
      <c r="Z119" s="41">
        <f>IFERROR(IF(Z113="",0,Z113),"0")+IFERROR(IF(Z114="",0,Z114),"0")+IFERROR(IF(Z115="",0,Z115),"0")+IFERROR(IF(Z116="",0,Z116),"0")+IFERROR(IF(Z117="",0,Z117),"0")+IFERROR(IF(Z118="",0,Z118),"0")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793"/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4"/>
      <c r="P120" s="790" t="s">
        <v>40</v>
      </c>
      <c r="Q120" s="791"/>
      <c r="R120" s="791"/>
      <c r="S120" s="791"/>
      <c r="T120" s="791"/>
      <c r="U120" s="791"/>
      <c r="V120" s="792"/>
      <c r="W120" s="40" t="s">
        <v>0</v>
      </c>
      <c r="X120" s="41">
        <f>IFERROR(SUM(X113:X118),"0")</f>
        <v>0</v>
      </c>
      <c r="Y120" s="41">
        <f>IFERROR(SUM(Y113:Y118),"0")</f>
        <v>0</v>
      </c>
      <c r="Z120" s="40"/>
      <c r="AA120" s="64"/>
      <c r="AB120" s="64"/>
      <c r="AC120" s="64"/>
    </row>
    <row r="121" spans="1:68" ht="16.5" customHeight="1" x14ac:dyDescent="0.25">
      <c r="A121" s="800" t="s">
        <v>256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62"/>
      <c r="AB121" s="62"/>
      <c r="AC121" s="62"/>
    </row>
    <row r="122" spans="1:68" ht="14.25" customHeight="1" x14ac:dyDescent="0.25">
      <c r="A122" s="785" t="s">
        <v>126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63"/>
      <c r="AB122" s="63"/>
      <c r="AC122" s="63"/>
    </row>
    <row r="123" spans="1:68" ht="27" customHeight="1" x14ac:dyDescent="0.25">
      <c r="A123" s="60" t="s">
        <v>257</v>
      </c>
      <c r="B123" s="60" t="s">
        <v>258</v>
      </c>
      <c r="C123" s="34">
        <v>4301011514</v>
      </c>
      <c r="D123" s="786">
        <v>4680115882133</v>
      </c>
      <c r="E123" s="786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133</v>
      </c>
      <c r="N123" s="36"/>
      <c r="O123" s="35">
        <v>50</v>
      </c>
      <c r="P123" s="108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8"/>
      <c r="R123" s="788"/>
      <c r="S123" s="788"/>
      <c r="T123" s="78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259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257</v>
      </c>
      <c r="B124" s="60" t="s">
        <v>260</v>
      </c>
      <c r="C124" s="34">
        <v>4301011703</v>
      </c>
      <c r="D124" s="786">
        <v>4680115882133</v>
      </c>
      <c r="E124" s="786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133</v>
      </c>
      <c r="N124" s="36"/>
      <c r="O124" s="35">
        <v>50</v>
      </c>
      <c r="P124" s="10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261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262</v>
      </c>
      <c r="B125" s="60" t="s">
        <v>263</v>
      </c>
      <c r="C125" s="34">
        <v>4301011417</v>
      </c>
      <c r="D125" s="786">
        <v>4680115880269</v>
      </c>
      <c r="E125" s="786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139</v>
      </c>
      <c r="L125" s="35" t="s">
        <v>142</v>
      </c>
      <c r="M125" s="36" t="s">
        <v>88</v>
      </c>
      <c r="N125" s="36"/>
      <c r="O125" s="35">
        <v>50</v>
      </c>
      <c r="P125" s="10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8"/>
      <c r="R125" s="788"/>
      <c r="S125" s="788"/>
      <c r="T125" s="78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 t="s">
        <v>143</v>
      </c>
      <c r="AK125" s="79">
        <v>45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264</v>
      </c>
      <c r="B126" s="60" t="s">
        <v>265</v>
      </c>
      <c r="C126" s="34">
        <v>4301011415</v>
      </c>
      <c r="D126" s="786">
        <v>4680115880429</v>
      </c>
      <c r="E126" s="786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139</v>
      </c>
      <c r="L126" s="35" t="s">
        <v>45</v>
      </c>
      <c r="M126" s="36" t="s">
        <v>88</v>
      </c>
      <c r="N126" s="36"/>
      <c r="O126" s="35">
        <v>50</v>
      </c>
      <c r="P126" s="109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8"/>
      <c r="R126" s="788"/>
      <c r="S126" s="788"/>
      <c r="T126" s="78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259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266</v>
      </c>
      <c r="B127" s="60" t="s">
        <v>267</v>
      </c>
      <c r="C127" s="34">
        <v>4301011462</v>
      </c>
      <c r="D127" s="786">
        <v>4680115881457</v>
      </c>
      <c r="E127" s="786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139</v>
      </c>
      <c r="L127" s="35" t="s">
        <v>45</v>
      </c>
      <c r="M127" s="36" t="s">
        <v>88</v>
      </c>
      <c r="N127" s="36"/>
      <c r="O127" s="35">
        <v>50</v>
      </c>
      <c r="P127" s="10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8"/>
      <c r="R127" s="788"/>
      <c r="S127" s="788"/>
      <c r="T127" s="78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259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793"/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4"/>
      <c r="P128" s="790" t="s">
        <v>40</v>
      </c>
      <c r="Q128" s="791"/>
      <c r="R128" s="791"/>
      <c r="S128" s="791"/>
      <c r="T128" s="791"/>
      <c r="U128" s="791"/>
      <c r="V128" s="792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793"/>
      <c r="B129" s="793"/>
      <c r="C129" s="793"/>
      <c r="D129" s="793"/>
      <c r="E129" s="793"/>
      <c r="F129" s="793"/>
      <c r="G129" s="793"/>
      <c r="H129" s="793"/>
      <c r="I129" s="793"/>
      <c r="J129" s="793"/>
      <c r="K129" s="793"/>
      <c r="L129" s="793"/>
      <c r="M129" s="793"/>
      <c r="N129" s="793"/>
      <c r="O129" s="794"/>
      <c r="P129" s="790" t="s">
        <v>40</v>
      </c>
      <c r="Q129" s="791"/>
      <c r="R129" s="791"/>
      <c r="S129" s="791"/>
      <c r="T129" s="791"/>
      <c r="U129" s="791"/>
      <c r="V129" s="792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785" t="s">
        <v>183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63"/>
      <c r="AB130" s="63"/>
      <c r="AC130" s="63"/>
    </row>
    <row r="131" spans="1:68" ht="16.5" customHeight="1" x14ac:dyDescent="0.25">
      <c r="A131" s="60" t="s">
        <v>268</v>
      </c>
      <c r="B131" s="60" t="s">
        <v>269</v>
      </c>
      <c r="C131" s="34">
        <v>4301020345</v>
      </c>
      <c r="D131" s="786">
        <v>4680115881488</v>
      </c>
      <c r="E131" s="786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133</v>
      </c>
      <c r="N131" s="36"/>
      <c r="O131" s="35">
        <v>55</v>
      </c>
      <c r="P131" s="10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8"/>
      <c r="R131" s="788"/>
      <c r="S131" s="788"/>
      <c r="T131" s="789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270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271</v>
      </c>
      <c r="B132" s="60" t="s">
        <v>272</v>
      </c>
      <c r="C132" s="34">
        <v>4301020258</v>
      </c>
      <c r="D132" s="786">
        <v>4680115882775</v>
      </c>
      <c r="E132" s="786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 t="s">
        <v>45</v>
      </c>
      <c r="M132" s="36" t="s">
        <v>88</v>
      </c>
      <c r="N132" s="36"/>
      <c r="O132" s="35">
        <v>50</v>
      </c>
      <c r="P132" s="108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8"/>
      <c r="R132" s="788"/>
      <c r="S132" s="788"/>
      <c r="T132" s="78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273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271</v>
      </c>
      <c r="B133" s="60" t="s">
        <v>274</v>
      </c>
      <c r="C133" s="34">
        <v>4301020346</v>
      </c>
      <c r="D133" s="786">
        <v>4680115882775</v>
      </c>
      <c r="E133" s="786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133</v>
      </c>
      <c r="N133" s="36"/>
      <c r="O133" s="35">
        <v>55</v>
      </c>
      <c r="P133" s="10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270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275</v>
      </c>
      <c r="B134" s="60" t="s">
        <v>276</v>
      </c>
      <c r="C134" s="34">
        <v>4301020344</v>
      </c>
      <c r="D134" s="786">
        <v>4680115880658</v>
      </c>
      <c r="E134" s="786"/>
      <c r="F134" s="59">
        <v>0.4</v>
      </c>
      <c r="G134" s="35">
        <v>6</v>
      </c>
      <c r="H134" s="59">
        <v>2.4</v>
      </c>
      <c r="I134" s="59">
        <v>2.58</v>
      </c>
      <c r="J134" s="35">
        <v>182</v>
      </c>
      <c r="K134" s="35" t="s">
        <v>89</v>
      </c>
      <c r="L134" s="35" t="s">
        <v>45</v>
      </c>
      <c r="M134" s="36" t="s">
        <v>133</v>
      </c>
      <c r="N134" s="36"/>
      <c r="O134" s="35">
        <v>55</v>
      </c>
      <c r="P134" s="10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8"/>
      <c r="R134" s="788"/>
      <c r="S134" s="788"/>
      <c r="T134" s="78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270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93"/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4"/>
      <c r="P135" s="790" t="s">
        <v>40</v>
      </c>
      <c r="Q135" s="791"/>
      <c r="R135" s="791"/>
      <c r="S135" s="791"/>
      <c r="T135" s="791"/>
      <c r="U135" s="791"/>
      <c r="V135" s="792"/>
      <c r="W135" s="40" t="s">
        <v>39</v>
      </c>
      <c r="X135" s="41">
        <f>IFERROR(X131/H131,"0")+IFERROR(X132/H132,"0")+IFERROR(X133/H133,"0")+IFERROR(X134/H134,"0")</f>
        <v>0</v>
      </c>
      <c r="Y135" s="41">
        <f>IFERROR(Y131/H131,"0")+IFERROR(Y132/H132,"0")+IFERROR(Y133/H133,"0")+IFERROR(Y134/H134,"0")</f>
        <v>0</v>
      </c>
      <c r="Z135" s="41">
        <f>IFERROR(IF(Z131="",0,Z131),"0")+IFERROR(IF(Z132="",0,Z132),"0")+IFERROR(IF(Z133="",0,Z133),"0")+IFERROR(IF(Z134="",0,Z134),"0")</f>
        <v>0</v>
      </c>
      <c r="AA135" s="64"/>
      <c r="AB135" s="64"/>
      <c r="AC135" s="64"/>
    </row>
    <row r="136" spans="1:68" x14ac:dyDescent="0.2">
      <c r="A136" s="793"/>
      <c r="B136" s="793"/>
      <c r="C136" s="793"/>
      <c r="D136" s="793"/>
      <c r="E136" s="793"/>
      <c r="F136" s="793"/>
      <c r="G136" s="793"/>
      <c r="H136" s="793"/>
      <c r="I136" s="793"/>
      <c r="J136" s="793"/>
      <c r="K136" s="793"/>
      <c r="L136" s="793"/>
      <c r="M136" s="793"/>
      <c r="N136" s="793"/>
      <c r="O136" s="794"/>
      <c r="P136" s="790" t="s">
        <v>40</v>
      </c>
      <c r="Q136" s="791"/>
      <c r="R136" s="791"/>
      <c r="S136" s="791"/>
      <c r="T136" s="791"/>
      <c r="U136" s="791"/>
      <c r="V136" s="792"/>
      <c r="W136" s="40" t="s">
        <v>0</v>
      </c>
      <c r="X136" s="41">
        <f>IFERROR(SUM(X131:X134),"0")</f>
        <v>0</v>
      </c>
      <c r="Y136" s="41">
        <f>IFERROR(SUM(Y131:Y134),"0")</f>
        <v>0</v>
      </c>
      <c r="Z136" s="40"/>
      <c r="AA136" s="64"/>
      <c r="AB136" s="64"/>
      <c r="AC136" s="64"/>
    </row>
    <row r="137" spans="1:68" ht="14.25" customHeight="1" x14ac:dyDescent="0.25">
      <c r="A137" s="785" t="s">
        <v>84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63"/>
      <c r="AB137" s="63"/>
      <c r="AC137" s="63"/>
    </row>
    <row r="138" spans="1:68" ht="37.5" customHeight="1" x14ac:dyDescent="0.25">
      <c r="A138" s="60" t="s">
        <v>277</v>
      </c>
      <c r="B138" s="60" t="s">
        <v>278</v>
      </c>
      <c r="C138" s="34">
        <v>4301051360</v>
      </c>
      <c r="D138" s="786">
        <v>4607091385168</v>
      </c>
      <c r="E138" s="786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130</v>
      </c>
      <c r="L138" s="35" t="s">
        <v>45</v>
      </c>
      <c r="M138" s="36" t="s">
        <v>88</v>
      </c>
      <c r="N138" s="36"/>
      <c r="O138" s="35">
        <v>45</v>
      </c>
      <c r="P138" s="10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8"/>
      <c r="R138" s="788"/>
      <c r="S138" s="788"/>
      <c r="T138" s="789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ref="Y138:Y144" si="31">IFERROR(IF(X138="",0,CEILING((X138/$H138),1)*$H138),"")</f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279</v>
      </c>
      <c r="AG138" s="75"/>
      <c r="AJ138" s="79" t="s">
        <v>45</v>
      </c>
      <c r="AK138" s="79">
        <v>0</v>
      </c>
      <c r="BB138" s="214" t="s">
        <v>66</v>
      </c>
      <c r="BM138" s="75">
        <f t="shared" ref="BM138:BM144" si="32">IFERROR(X138*I138/H138,"0")</f>
        <v>0</v>
      </c>
      <c r="BN138" s="75">
        <f t="shared" ref="BN138:BN144" si="33">IFERROR(Y138*I138/H138,"0")</f>
        <v>0</v>
      </c>
      <c r="BO138" s="75">
        <f t="shared" ref="BO138:BO144" si="34">IFERROR(1/J138*(X138/H138),"0")</f>
        <v>0</v>
      </c>
      <c r="BP138" s="75">
        <f t="shared" ref="BP138:BP144" si="35">IFERROR(1/J138*(Y138/H138),"0")</f>
        <v>0</v>
      </c>
    </row>
    <row r="139" spans="1:68" ht="27" customHeight="1" x14ac:dyDescent="0.25">
      <c r="A139" s="60" t="s">
        <v>277</v>
      </c>
      <c r="B139" s="60" t="s">
        <v>280</v>
      </c>
      <c r="C139" s="34">
        <v>4301051625</v>
      </c>
      <c r="D139" s="786">
        <v>4607091385168</v>
      </c>
      <c r="E139" s="786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130</v>
      </c>
      <c r="L139" s="35" t="s">
        <v>45</v>
      </c>
      <c r="M139" s="36" t="s">
        <v>88</v>
      </c>
      <c r="N139" s="36"/>
      <c r="O139" s="35">
        <v>45</v>
      </c>
      <c r="P139" s="10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281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282</v>
      </c>
      <c r="B140" s="60" t="s">
        <v>283</v>
      </c>
      <c r="C140" s="34">
        <v>4301051742</v>
      </c>
      <c r="D140" s="786">
        <v>4680115884540</v>
      </c>
      <c r="E140" s="786"/>
      <c r="F140" s="59">
        <v>1.4</v>
      </c>
      <c r="G140" s="35">
        <v>6</v>
      </c>
      <c r="H140" s="59">
        <v>8.4</v>
      </c>
      <c r="I140" s="59">
        <v>8.8800000000000008</v>
      </c>
      <c r="J140" s="35">
        <v>56</v>
      </c>
      <c r="K140" s="35" t="s">
        <v>130</v>
      </c>
      <c r="L140" s="35" t="s">
        <v>45</v>
      </c>
      <c r="M140" s="36" t="s">
        <v>88</v>
      </c>
      <c r="N140" s="36"/>
      <c r="O140" s="35">
        <v>45</v>
      </c>
      <c r="P140" s="10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8"/>
      <c r="R140" s="788"/>
      <c r="S140" s="788"/>
      <c r="T140" s="78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284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48" customHeight="1" x14ac:dyDescent="0.25">
      <c r="A141" s="60" t="s">
        <v>285</v>
      </c>
      <c r="B141" s="60" t="s">
        <v>286</v>
      </c>
      <c r="C141" s="34">
        <v>4301051362</v>
      </c>
      <c r="D141" s="786">
        <v>4607091383256</v>
      </c>
      <c r="E141" s="786"/>
      <c r="F141" s="59">
        <v>0.33</v>
      </c>
      <c r="G141" s="35">
        <v>6</v>
      </c>
      <c r="H141" s="59">
        <v>1.98</v>
      </c>
      <c r="I141" s="59">
        <v>2.226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8"/>
      <c r="R141" s="788"/>
      <c r="S141" s="788"/>
      <c r="T141" s="78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287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48" customHeight="1" x14ac:dyDescent="0.25">
      <c r="A142" s="60" t="s">
        <v>288</v>
      </c>
      <c r="B142" s="60" t="s">
        <v>289</v>
      </c>
      <c r="C142" s="34">
        <v>4301051358</v>
      </c>
      <c r="D142" s="786">
        <v>4607091385748</v>
      </c>
      <c r="E142" s="786"/>
      <c r="F142" s="59">
        <v>0.45</v>
      </c>
      <c r="G142" s="35">
        <v>6</v>
      </c>
      <c r="H142" s="59">
        <v>2.7</v>
      </c>
      <c r="I142" s="59">
        <v>2.952</v>
      </c>
      <c r="J142" s="35">
        <v>182</v>
      </c>
      <c r="K142" s="35" t="s">
        <v>89</v>
      </c>
      <c r="L142" s="35" t="s">
        <v>159</v>
      </c>
      <c r="M142" s="36" t="s">
        <v>88</v>
      </c>
      <c r="N142" s="36"/>
      <c r="O142" s="35">
        <v>45</v>
      </c>
      <c r="P142" s="10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8"/>
      <c r="R142" s="788"/>
      <c r="S142" s="788"/>
      <c r="T142" s="78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287</v>
      </c>
      <c r="AG142" s="75"/>
      <c r="AJ142" s="79" t="s">
        <v>160</v>
      </c>
      <c r="AK142" s="79">
        <v>491.4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27" customHeight="1" x14ac:dyDescent="0.25">
      <c r="A143" s="60" t="s">
        <v>290</v>
      </c>
      <c r="B143" s="60" t="s">
        <v>291</v>
      </c>
      <c r="C143" s="34">
        <v>4301051740</v>
      </c>
      <c r="D143" s="786">
        <v>4680115884533</v>
      </c>
      <c r="E143" s="786"/>
      <c r="F143" s="59">
        <v>0.3</v>
      </c>
      <c r="G143" s="35">
        <v>6</v>
      </c>
      <c r="H143" s="59">
        <v>1.8</v>
      </c>
      <c r="I143" s="59">
        <v>1.98</v>
      </c>
      <c r="J143" s="35">
        <v>182</v>
      </c>
      <c r="K143" s="35" t="s">
        <v>89</v>
      </c>
      <c r="L143" s="35" t="s">
        <v>45</v>
      </c>
      <c r="M143" s="36" t="s">
        <v>88</v>
      </c>
      <c r="N143" s="36"/>
      <c r="O143" s="35">
        <v>45</v>
      </c>
      <c r="P143" s="10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8"/>
      <c r="R143" s="788"/>
      <c r="S143" s="788"/>
      <c r="T143" s="78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292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293</v>
      </c>
      <c r="B144" s="60" t="s">
        <v>294</v>
      </c>
      <c r="C144" s="34">
        <v>4301051480</v>
      </c>
      <c r="D144" s="786">
        <v>4680115882645</v>
      </c>
      <c r="E144" s="786"/>
      <c r="F144" s="59">
        <v>0.3</v>
      </c>
      <c r="G144" s="35">
        <v>6</v>
      </c>
      <c r="H144" s="59">
        <v>1.8</v>
      </c>
      <c r="I144" s="59">
        <v>2.64</v>
      </c>
      <c r="J144" s="35">
        <v>182</v>
      </c>
      <c r="K144" s="35" t="s">
        <v>89</v>
      </c>
      <c r="L144" s="35" t="s">
        <v>45</v>
      </c>
      <c r="M144" s="36" t="s">
        <v>82</v>
      </c>
      <c r="N144" s="36"/>
      <c r="O144" s="35">
        <v>40</v>
      </c>
      <c r="P144" s="10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8"/>
      <c r="R144" s="788"/>
      <c r="S144" s="788"/>
      <c r="T144" s="78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25" t="s">
        <v>295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x14ac:dyDescent="0.2">
      <c r="A145" s="793"/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4"/>
      <c r="P145" s="790" t="s">
        <v>40</v>
      </c>
      <c r="Q145" s="791"/>
      <c r="R145" s="791"/>
      <c r="S145" s="791"/>
      <c r="T145" s="791"/>
      <c r="U145" s="791"/>
      <c r="V145" s="792"/>
      <c r="W145" s="40" t="s">
        <v>39</v>
      </c>
      <c r="X145" s="41">
        <f>IFERROR(X138/H138,"0")+IFERROR(X139/H139,"0")+IFERROR(X140/H140,"0")+IFERROR(X141/H141,"0")+IFERROR(X142/H142,"0")+IFERROR(X143/H143,"0")+IFERROR(X144/H144,"0")</f>
        <v>0</v>
      </c>
      <c r="Y145" s="41">
        <f>IFERROR(Y138/H138,"0")+IFERROR(Y139/H139,"0")+IFERROR(Y140/H140,"0")+IFERROR(Y141/H141,"0")+IFERROR(Y142/H142,"0")+IFERROR(Y143/H143,"0")+IFERROR(Y144/H144,"0")</f>
        <v>0</v>
      </c>
      <c r="Z145" s="41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4"/>
      <c r="AB145" s="64"/>
      <c r="AC145" s="64"/>
    </row>
    <row r="146" spans="1:68" x14ac:dyDescent="0.2">
      <c r="A146" s="793"/>
      <c r="B146" s="793"/>
      <c r="C146" s="793"/>
      <c r="D146" s="793"/>
      <c r="E146" s="793"/>
      <c r="F146" s="793"/>
      <c r="G146" s="793"/>
      <c r="H146" s="793"/>
      <c r="I146" s="793"/>
      <c r="J146" s="793"/>
      <c r="K146" s="793"/>
      <c r="L146" s="793"/>
      <c r="M146" s="793"/>
      <c r="N146" s="793"/>
      <c r="O146" s="794"/>
      <c r="P146" s="790" t="s">
        <v>40</v>
      </c>
      <c r="Q146" s="791"/>
      <c r="R146" s="791"/>
      <c r="S146" s="791"/>
      <c r="T146" s="791"/>
      <c r="U146" s="791"/>
      <c r="V146" s="792"/>
      <c r="W146" s="40" t="s">
        <v>0</v>
      </c>
      <c r="X146" s="41">
        <f>IFERROR(SUM(X138:X144),"0")</f>
        <v>0</v>
      </c>
      <c r="Y146" s="41">
        <f>IFERROR(SUM(Y138:Y144),"0")</f>
        <v>0</v>
      </c>
      <c r="Z146" s="40"/>
      <c r="AA146" s="64"/>
      <c r="AB146" s="64"/>
      <c r="AC146" s="64"/>
    </row>
    <row r="147" spans="1:68" ht="14.25" customHeight="1" x14ac:dyDescent="0.25">
      <c r="A147" s="785" t="s">
        <v>224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63"/>
      <c r="AB147" s="63"/>
      <c r="AC147" s="63"/>
    </row>
    <row r="148" spans="1:68" ht="37.5" customHeight="1" x14ac:dyDescent="0.25">
      <c r="A148" s="60" t="s">
        <v>296</v>
      </c>
      <c r="B148" s="60" t="s">
        <v>297</v>
      </c>
      <c r="C148" s="34">
        <v>4301060356</v>
      </c>
      <c r="D148" s="786">
        <v>4680115882652</v>
      </c>
      <c r="E148" s="786"/>
      <c r="F148" s="59">
        <v>0.33</v>
      </c>
      <c r="G148" s="35">
        <v>6</v>
      </c>
      <c r="H148" s="59">
        <v>1.98</v>
      </c>
      <c r="I148" s="59">
        <v>2.82</v>
      </c>
      <c r="J148" s="35">
        <v>182</v>
      </c>
      <c r="K148" s="35" t="s">
        <v>89</v>
      </c>
      <c r="L148" s="35" t="s">
        <v>45</v>
      </c>
      <c r="M148" s="36" t="s">
        <v>82</v>
      </c>
      <c r="N148" s="36"/>
      <c r="O148" s="35">
        <v>40</v>
      </c>
      <c r="P148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8"/>
      <c r="R148" s="788"/>
      <c r="S148" s="788"/>
      <c r="T148" s="789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7" t="s">
        <v>298</v>
      </c>
      <c r="AG148" s="75"/>
      <c r="AJ148" s="79" t="s">
        <v>45</v>
      </c>
      <c r="AK148" s="79">
        <v>0</v>
      </c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27" customHeight="1" x14ac:dyDescent="0.25">
      <c r="A149" s="60" t="s">
        <v>299</v>
      </c>
      <c r="B149" s="60" t="s">
        <v>300</v>
      </c>
      <c r="C149" s="34">
        <v>4301060309</v>
      </c>
      <c r="D149" s="786">
        <v>4680115880238</v>
      </c>
      <c r="E149" s="786"/>
      <c r="F149" s="59">
        <v>0.33</v>
      </c>
      <c r="G149" s="35">
        <v>6</v>
      </c>
      <c r="H149" s="59">
        <v>1.98</v>
      </c>
      <c r="I149" s="59">
        <v>2.238</v>
      </c>
      <c r="J149" s="35">
        <v>182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10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8"/>
      <c r="R149" s="788"/>
      <c r="S149" s="788"/>
      <c r="T149" s="78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9" t="s">
        <v>301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93"/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4"/>
      <c r="P150" s="790" t="s">
        <v>40</v>
      </c>
      <c r="Q150" s="791"/>
      <c r="R150" s="791"/>
      <c r="S150" s="791"/>
      <c r="T150" s="791"/>
      <c r="U150" s="791"/>
      <c r="V150" s="792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93"/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4"/>
      <c r="P151" s="790" t="s">
        <v>40</v>
      </c>
      <c r="Q151" s="791"/>
      <c r="R151" s="791"/>
      <c r="S151" s="791"/>
      <c r="T151" s="791"/>
      <c r="U151" s="791"/>
      <c r="V151" s="792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800" t="s">
        <v>302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62"/>
      <c r="AB152" s="62"/>
      <c r="AC152" s="62"/>
    </row>
    <row r="153" spans="1:68" ht="14.25" customHeight="1" x14ac:dyDescent="0.25">
      <c r="A153" s="785" t="s">
        <v>126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63"/>
      <c r="AB153" s="63"/>
      <c r="AC153" s="63"/>
    </row>
    <row r="154" spans="1:68" ht="27" customHeight="1" x14ac:dyDescent="0.25">
      <c r="A154" s="60" t="s">
        <v>303</v>
      </c>
      <c r="B154" s="60" t="s">
        <v>304</v>
      </c>
      <c r="C154" s="34">
        <v>4301011564</v>
      </c>
      <c r="D154" s="786">
        <v>4680115882577</v>
      </c>
      <c r="E154" s="786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120</v>
      </c>
      <c r="N154" s="36"/>
      <c r="O154" s="35">
        <v>90</v>
      </c>
      <c r="P154" s="10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8"/>
      <c r="R154" s="788"/>
      <c r="S154" s="788"/>
      <c r="T154" s="789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305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303</v>
      </c>
      <c r="B155" s="60" t="s">
        <v>306</v>
      </c>
      <c r="C155" s="34">
        <v>4301011562</v>
      </c>
      <c r="D155" s="786">
        <v>4680115882577</v>
      </c>
      <c r="E155" s="786"/>
      <c r="F155" s="59">
        <v>0.4</v>
      </c>
      <c r="G155" s="35">
        <v>8</v>
      </c>
      <c r="H155" s="59">
        <v>3.2</v>
      </c>
      <c r="I155" s="59">
        <v>3.38</v>
      </c>
      <c r="J155" s="35">
        <v>182</v>
      </c>
      <c r="K155" s="35" t="s">
        <v>89</v>
      </c>
      <c r="L155" s="35" t="s">
        <v>45</v>
      </c>
      <c r="M155" s="36" t="s">
        <v>120</v>
      </c>
      <c r="N155" s="36"/>
      <c r="O155" s="35">
        <v>90</v>
      </c>
      <c r="P155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8"/>
      <c r="R155" s="788"/>
      <c r="S155" s="788"/>
      <c r="T155" s="78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IFERROR(IF(Y155=0,"",ROUNDUP(Y155/H155,0)*0.00651),"")</f>
        <v/>
      </c>
      <c r="AA155" s="65" t="s">
        <v>45</v>
      </c>
      <c r="AB155" s="66" t="s">
        <v>45</v>
      </c>
      <c r="AC155" s="233" t="s">
        <v>305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90" t="s">
        <v>40</v>
      </c>
      <c r="Q156" s="791"/>
      <c r="R156" s="791"/>
      <c r="S156" s="791"/>
      <c r="T156" s="791"/>
      <c r="U156" s="791"/>
      <c r="V156" s="792"/>
      <c r="W156" s="40" t="s">
        <v>39</v>
      </c>
      <c r="X156" s="41">
        <f>IFERROR(X154/H154,"0")+IFERROR(X155/H155,"0")</f>
        <v>0</v>
      </c>
      <c r="Y156" s="41">
        <f>IFERROR(Y154/H154,"0")+IFERROR(Y155/H155,"0")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793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4"/>
      <c r="P157" s="790" t="s">
        <v>40</v>
      </c>
      <c r="Q157" s="791"/>
      <c r="R157" s="791"/>
      <c r="S157" s="791"/>
      <c r="T157" s="791"/>
      <c r="U157" s="791"/>
      <c r="V157" s="792"/>
      <c r="W157" s="40" t="s">
        <v>0</v>
      </c>
      <c r="X157" s="41">
        <f>IFERROR(SUM(X154:X155),"0")</f>
        <v>0</v>
      </c>
      <c r="Y157" s="41">
        <f>IFERROR(SUM(Y154:Y155),"0")</f>
        <v>0</v>
      </c>
      <c r="Z157" s="40"/>
      <c r="AA157" s="64"/>
      <c r="AB157" s="64"/>
      <c r="AC157" s="64"/>
    </row>
    <row r="158" spans="1:68" ht="14.25" customHeight="1" x14ac:dyDescent="0.25">
      <c r="A158" s="785" t="s">
        <v>78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63"/>
      <c r="AB158" s="63"/>
      <c r="AC158" s="63"/>
    </row>
    <row r="159" spans="1:68" ht="27" customHeight="1" x14ac:dyDescent="0.25">
      <c r="A159" s="60" t="s">
        <v>307</v>
      </c>
      <c r="B159" s="60" t="s">
        <v>308</v>
      </c>
      <c r="C159" s="34">
        <v>4301031234</v>
      </c>
      <c r="D159" s="786">
        <v>4680115883444</v>
      </c>
      <c r="E159" s="786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120</v>
      </c>
      <c r="N159" s="36"/>
      <c r="O159" s="35">
        <v>90</v>
      </c>
      <c r="P159" s="107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8"/>
      <c r="R159" s="788"/>
      <c r="S159" s="788"/>
      <c r="T159" s="78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309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307</v>
      </c>
      <c r="B160" s="60" t="s">
        <v>310</v>
      </c>
      <c r="C160" s="34">
        <v>4301031235</v>
      </c>
      <c r="D160" s="786">
        <v>4680115883444</v>
      </c>
      <c r="E160" s="786"/>
      <c r="F160" s="59">
        <v>0.35</v>
      </c>
      <c r="G160" s="35">
        <v>8</v>
      </c>
      <c r="H160" s="59">
        <v>2.8</v>
      </c>
      <c r="I160" s="59">
        <v>3.0680000000000001</v>
      </c>
      <c r="J160" s="35">
        <v>182</v>
      </c>
      <c r="K160" s="35" t="s">
        <v>89</v>
      </c>
      <c r="L160" s="35" t="s">
        <v>45</v>
      </c>
      <c r="M160" s="36" t="s">
        <v>120</v>
      </c>
      <c r="N160" s="36"/>
      <c r="O160" s="35">
        <v>90</v>
      </c>
      <c r="P160" s="10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8"/>
      <c r="R160" s="788"/>
      <c r="S160" s="788"/>
      <c r="T160" s="78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IFERROR(IF(Y160=0,"",ROUNDUP(Y160/H160,0)*0.00651),"")</f>
        <v/>
      </c>
      <c r="AA160" s="65" t="s">
        <v>45</v>
      </c>
      <c r="AB160" s="66" t="s">
        <v>45</v>
      </c>
      <c r="AC160" s="237" t="s">
        <v>309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90" t="s">
        <v>40</v>
      </c>
      <c r="Q161" s="791"/>
      <c r="R161" s="791"/>
      <c r="S161" s="791"/>
      <c r="T161" s="791"/>
      <c r="U161" s="791"/>
      <c r="V161" s="792"/>
      <c r="W161" s="40" t="s">
        <v>39</v>
      </c>
      <c r="X161" s="41">
        <f>IFERROR(X159/H159,"0")+IFERROR(X160/H160,"0")</f>
        <v>0</v>
      </c>
      <c r="Y161" s="41">
        <f>IFERROR(Y159/H159,"0")+IFERROR(Y160/H160,"0")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793"/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4"/>
      <c r="P162" s="790" t="s">
        <v>40</v>
      </c>
      <c r="Q162" s="791"/>
      <c r="R162" s="791"/>
      <c r="S162" s="791"/>
      <c r="T162" s="791"/>
      <c r="U162" s="791"/>
      <c r="V162" s="792"/>
      <c r="W162" s="40" t="s">
        <v>0</v>
      </c>
      <c r="X162" s="41">
        <f>IFERROR(SUM(X159:X160),"0")</f>
        <v>0</v>
      </c>
      <c r="Y162" s="41">
        <f>IFERROR(SUM(Y159:Y160),"0")</f>
        <v>0</v>
      </c>
      <c r="Z162" s="40"/>
      <c r="AA162" s="64"/>
      <c r="AB162" s="64"/>
      <c r="AC162" s="64"/>
    </row>
    <row r="163" spans="1:68" ht="14.25" customHeight="1" x14ac:dyDescent="0.25">
      <c r="A163" s="785" t="s">
        <v>84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63"/>
      <c r="AB163" s="63"/>
      <c r="AC163" s="63"/>
    </row>
    <row r="164" spans="1:68" ht="16.5" customHeight="1" x14ac:dyDescent="0.25">
      <c r="A164" s="60" t="s">
        <v>311</v>
      </c>
      <c r="B164" s="60" t="s">
        <v>312</v>
      </c>
      <c r="C164" s="34">
        <v>4301051477</v>
      </c>
      <c r="D164" s="786">
        <v>4680115882584</v>
      </c>
      <c r="E164" s="786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120</v>
      </c>
      <c r="N164" s="36"/>
      <c r="O164" s="35">
        <v>60</v>
      </c>
      <c r="P164" s="10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8"/>
      <c r="R164" s="788"/>
      <c r="S164" s="788"/>
      <c r="T164" s="789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305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311</v>
      </c>
      <c r="B165" s="60" t="s">
        <v>313</v>
      </c>
      <c r="C165" s="34">
        <v>4301051476</v>
      </c>
      <c r="D165" s="786">
        <v>4680115882584</v>
      </c>
      <c r="E165" s="786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120</v>
      </c>
      <c r="N165" s="36"/>
      <c r="O165" s="35">
        <v>60</v>
      </c>
      <c r="P165" s="107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8"/>
      <c r="R165" s="788"/>
      <c r="S165" s="788"/>
      <c r="T165" s="78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305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93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90" t="s">
        <v>40</v>
      </c>
      <c r="Q166" s="791"/>
      <c r="R166" s="791"/>
      <c r="S166" s="791"/>
      <c r="T166" s="791"/>
      <c r="U166" s="791"/>
      <c r="V166" s="792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90" t="s">
        <v>40</v>
      </c>
      <c r="Q167" s="791"/>
      <c r="R167" s="791"/>
      <c r="S167" s="791"/>
      <c r="T167" s="791"/>
      <c r="U167" s="791"/>
      <c r="V167" s="792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customHeight="1" x14ac:dyDescent="0.25">
      <c r="A168" s="800" t="s">
        <v>124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62"/>
      <c r="AB168" s="62"/>
      <c r="AC168" s="62"/>
    </row>
    <row r="169" spans="1:68" ht="14.25" customHeight="1" x14ac:dyDescent="0.25">
      <c r="A169" s="785" t="s">
        <v>126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63"/>
      <c r="AB169" s="63"/>
      <c r="AC169" s="63"/>
    </row>
    <row r="170" spans="1:68" ht="27" customHeight="1" x14ac:dyDescent="0.25">
      <c r="A170" s="60" t="s">
        <v>314</v>
      </c>
      <c r="B170" s="60" t="s">
        <v>315</v>
      </c>
      <c r="C170" s="34">
        <v>4301011705</v>
      </c>
      <c r="D170" s="786">
        <v>4607091384604</v>
      </c>
      <c r="E170" s="786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139</v>
      </c>
      <c r="L170" s="35" t="s">
        <v>45</v>
      </c>
      <c r="M170" s="36" t="s">
        <v>133</v>
      </c>
      <c r="N170" s="36"/>
      <c r="O170" s="35">
        <v>50</v>
      </c>
      <c r="P170" s="10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8"/>
      <c r="R170" s="788"/>
      <c r="S170" s="788"/>
      <c r="T170" s="789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316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793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90" t="s">
        <v>40</v>
      </c>
      <c r="Q171" s="791"/>
      <c r="R171" s="791"/>
      <c r="S171" s="791"/>
      <c r="T171" s="791"/>
      <c r="U171" s="791"/>
      <c r="V171" s="792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90" t="s">
        <v>40</v>
      </c>
      <c r="Q172" s="791"/>
      <c r="R172" s="791"/>
      <c r="S172" s="791"/>
      <c r="T172" s="791"/>
      <c r="U172" s="791"/>
      <c r="V172" s="792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785" t="s">
        <v>78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63"/>
      <c r="AB173" s="63"/>
      <c r="AC173" s="63"/>
    </row>
    <row r="174" spans="1:68" ht="16.5" customHeight="1" x14ac:dyDescent="0.25">
      <c r="A174" s="60" t="s">
        <v>317</v>
      </c>
      <c r="B174" s="60" t="s">
        <v>318</v>
      </c>
      <c r="C174" s="34">
        <v>4301030895</v>
      </c>
      <c r="D174" s="786">
        <v>4607091387667</v>
      </c>
      <c r="E174" s="78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 t="s">
        <v>45</v>
      </c>
      <c r="M174" s="36" t="s">
        <v>133</v>
      </c>
      <c r="N174" s="36"/>
      <c r="O174" s="35">
        <v>40</v>
      </c>
      <c r="P174" s="10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8"/>
      <c r="R174" s="788"/>
      <c r="S174" s="788"/>
      <c r="T174" s="78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319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320</v>
      </c>
      <c r="B175" s="60" t="s">
        <v>321</v>
      </c>
      <c r="C175" s="34">
        <v>4301030961</v>
      </c>
      <c r="D175" s="786">
        <v>4607091387636</v>
      </c>
      <c r="E175" s="786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139</v>
      </c>
      <c r="L175" s="35" t="s">
        <v>45</v>
      </c>
      <c r="M175" s="36" t="s">
        <v>82</v>
      </c>
      <c r="N175" s="36"/>
      <c r="O175" s="35">
        <v>40</v>
      </c>
      <c r="P175" s="10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8"/>
      <c r="R175" s="788"/>
      <c r="S175" s="788"/>
      <c r="T175" s="78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322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323</v>
      </c>
      <c r="B176" s="60" t="s">
        <v>324</v>
      </c>
      <c r="C176" s="34">
        <v>4301030963</v>
      </c>
      <c r="D176" s="786">
        <v>4607091382426</v>
      </c>
      <c r="E176" s="786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82</v>
      </c>
      <c r="N176" s="36"/>
      <c r="O176" s="35">
        <v>40</v>
      </c>
      <c r="P176" s="10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8"/>
      <c r="R176" s="788"/>
      <c r="S176" s="788"/>
      <c r="T176" s="78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325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326</v>
      </c>
      <c r="B177" s="60" t="s">
        <v>327</v>
      </c>
      <c r="C177" s="34">
        <v>4301030962</v>
      </c>
      <c r="D177" s="786">
        <v>4607091386547</v>
      </c>
      <c r="E177" s="786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10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8"/>
      <c r="R177" s="788"/>
      <c r="S177" s="788"/>
      <c r="T177" s="789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328</v>
      </c>
      <c r="B178" s="60" t="s">
        <v>329</v>
      </c>
      <c r="C178" s="34">
        <v>4301030964</v>
      </c>
      <c r="D178" s="786">
        <v>4607091382464</v>
      </c>
      <c r="E178" s="786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8"/>
      <c r="R178" s="788"/>
      <c r="S178" s="788"/>
      <c r="T178" s="78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325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793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90" t="s">
        <v>40</v>
      </c>
      <c r="Q179" s="791"/>
      <c r="R179" s="791"/>
      <c r="S179" s="791"/>
      <c r="T179" s="791"/>
      <c r="U179" s="791"/>
      <c r="V179" s="792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90" t="s">
        <v>40</v>
      </c>
      <c r="Q180" s="791"/>
      <c r="R180" s="791"/>
      <c r="S180" s="791"/>
      <c r="T180" s="791"/>
      <c r="U180" s="791"/>
      <c r="V180" s="792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785" t="s">
        <v>84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63"/>
      <c r="AB181" s="63"/>
      <c r="AC181" s="63"/>
    </row>
    <row r="182" spans="1:68" ht="16.5" customHeight="1" x14ac:dyDescent="0.25">
      <c r="A182" s="60" t="s">
        <v>330</v>
      </c>
      <c r="B182" s="60" t="s">
        <v>331</v>
      </c>
      <c r="C182" s="34">
        <v>4301051653</v>
      </c>
      <c r="D182" s="786">
        <v>4607091386264</v>
      </c>
      <c r="E182" s="786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10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8"/>
      <c r="R182" s="788"/>
      <c r="S182" s="788"/>
      <c r="T182" s="78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332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333</v>
      </c>
      <c r="B183" s="60" t="s">
        <v>334</v>
      </c>
      <c r="C183" s="34">
        <v>4301051313</v>
      </c>
      <c r="D183" s="786">
        <v>4607091385427</v>
      </c>
      <c r="E183" s="786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10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8"/>
      <c r="R183" s="788"/>
      <c r="S183" s="788"/>
      <c r="T183" s="789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335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93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90" t="s">
        <v>40</v>
      </c>
      <c r="Q184" s="791"/>
      <c r="R184" s="791"/>
      <c r="S184" s="791"/>
      <c r="T184" s="791"/>
      <c r="U184" s="791"/>
      <c r="V184" s="792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90" t="s">
        <v>40</v>
      </c>
      <c r="Q185" s="791"/>
      <c r="R185" s="791"/>
      <c r="S185" s="791"/>
      <c r="T185" s="791"/>
      <c r="U185" s="791"/>
      <c r="V185" s="792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34" t="s">
        <v>336</v>
      </c>
      <c r="B186" s="834"/>
      <c r="C186" s="834"/>
      <c r="D186" s="834"/>
      <c r="E186" s="834"/>
      <c r="F186" s="834"/>
      <c r="G186" s="834"/>
      <c r="H186" s="834"/>
      <c r="I186" s="834"/>
      <c r="J186" s="834"/>
      <c r="K186" s="834"/>
      <c r="L186" s="834"/>
      <c r="M186" s="834"/>
      <c r="N186" s="834"/>
      <c r="O186" s="834"/>
      <c r="P186" s="834"/>
      <c r="Q186" s="834"/>
      <c r="R186" s="834"/>
      <c r="S186" s="834"/>
      <c r="T186" s="834"/>
      <c r="U186" s="834"/>
      <c r="V186" s="834"/>
      <c r="W186" s="834"/>
      <c r="X186" s="834"/>
      <c r="Y186" s="834"/>
      <c r="Z186" s="834"/>
      <c r="AA186" s="52"/>
      <c r="AB186" s="52"/>
      <c r="AC186" s="52"/>
    </row>
    <row r="187" spans="1:68" ht="16.5" customHeight="1" x14ac:dyDescent="0.25">
      <c r="A187" s="800" t="s">
        <v>337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62"/>
      <c r="AB187" s="62"/>
      <c r="AC187" s="62"/>
    </row>
    <row r="188" spans="1:68" ht="14.25" customHeight="1" x14ac:dyDescent="0.25">
      <c r="A188" s="785" t="s">
        <v>183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63"/>
      <c r="AB188" s="63"/>
      <c r="AC188" s="63"/>
    </row>
    <row r="189" spans="1:68" ht="27" customHeight="1" x14ac:dyDescent="0.25">
      <c r="A189" s="60" t="s">
        <v>338</v>
      </c>
      <c r="B189" s="60" t="s">
        <v>339</v>
      </c>
      <c r="C189" s="34">
        <v>4301020323</v>
      </c>
      <c r="D189" s="786">
        <v>4680115886223</v>
      </c>
      <c r="E189" s="786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8"/>
      <c r="R189" s="788"/>
      <c r="S189" s="788"/>
      <c r="T189" s="789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340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93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90" t="s">
        <v>40</v>
      </c>
      <c r="Q190" s="791"/>
      <c r="R190" s="791"/>
      <c r="S190" s="791"/>
      <c r="T190" s="791"/>
      <c r="U190" s="791"/>
      <c r="V190" s="792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90" t="s">
        <v>40</v>
      </c>
      <c r="Q191" s="791"/>
      <c r="R191" s="791"/>
      <c r="S191" s="791"/>
      <c r="T191" s="791"/>
      <c r="U191" s="791"/>
      <c r="V191" s="792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785" t="s">
        <v>78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63"/>
      <c r="AB192" s="63"/>
      <c r="AC192" s="63"/>
    </row>
    <row r="193" spans="1:68" ht="27" customHeight="1" x14ac:dyDescent="0.25">
      <c r="A193" s="60" t="s">
        <v>341</v>
      </c>
      <c r="B193" s="60" t="s">
        <v>342</v>
      </c>
      <c r="C193" s="34">
        <v>4301031191</v>
      </c>
      <c r="D193" s="786">
        <v>4680115880993</v>
      </c>
      <c r="E193" s="786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139</v>
      </c>
      <c r="L193" s="35" t="s">
        <v>45</v>
      </c>
      <c r="M193" s="36" t="s">
        <v>82</v>
      </c>
      <c r="N193" s="36"/>
      <c r="O193" s="35">
        <v>40</v>
      </c>
      <c r="P193" s="10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8"/>
      <c r="R193" s="788"/>
      <c r="S193" s="788"/>
      <c r="T193" s="789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ref="Y193:Y200" si="36">IFERROR(IF(X193="",0,CEILING((X193/$H193),1)*$H193),"")</f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343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0</v>
      </c>
      <c r="BN193" s="75">
        <f t="shared" ref="BN193:BN200" si="38">IFERROR(Y193*I193/H193,"0")</f>
        <v>0</v>
      </c>
      <c r="BO193" s="75">
        <f t="shared" ref="BO193:BO200" si="39">IFERROR(1/J193*(X193/H193),"0")</f>
        <v>0</v>
      </c>
      <c r="BP193" s="75">
        <f t="shared" ref="BP193:BP200" si="40">IFERROR(1/J193*(Y193/H193),"0")</f>
        <v>0</v>
      </c>
    </row>
    <row r="194" spans="1:68" ht="27" customHeight="1" x14ac:dyDescent="0.25">
      <c r="A194" s="60" t="s">
        <v>344</v>
      </c>
      <c r="B194" s="60" t="s">
        <v>345</v>
      </c>
      <c r="C194" s="34">
        <v>4301031204</v>
      </c>
      <c r="D194" s="786">
        <v>4680115881761</v>
      </c>
      <c r="E194" s="786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139</v>
      </c>
      <c r="L194" s="35" t="s">
        <v>45</v>
      </c>
      <c r="M194" s="36" t="s">
        <v>82</v>
      </c>
      <c r="N194" s="36"/>
      <c r="O194" s="35">
        <v>40</v>
      </c>
      <c r="P194" s="10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8"/>
      <c r="R194" s="788"/>
      <c r="S194" s="788"/>
      <c r="T194" s="789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346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347</v>
      </c>
      <c r="B195" s="60" t="s">
        <v>348</v>
      </c>
      <c r="C195" s="34">
        <v>4301031201</v>
      </c>
      <c r="D195" s="786">
        <v>4680115881563</v>
      </c>
      <c r="E195" s="786"/>
      <c r="F195" s="59">
        <v>0.7</v>
      </c>
      <c r="G195" s="35">
        <v>6</v>
      </c>
      <c r="H195" s="59">
        <v>4.2</v>
      </c>
      <c r="I195" s="59">
        <v>4.4000000000000004</v>
      </c>
      <c r="J195" s="35">
        <v>156</v>
      </c>
      <c r="K195" s="35" t="s">
        <v>139</v>
      </c>
      <c r="L195" s="35" t="s">
        <v>45</v>
      </c>
      <c r="M195" s="36" t="s">
        <v>82</v>
      </c>
      <c r="N195" s="36"/>
      <c r="O195" s="35">
        <v>40</v>
      </c>
      <c r="P195" s="10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8"/>
      <c r="R195" s="788"/>
      <c r="S195" s="788"/>
      <c r="T195" s="78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349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350</v>
      </c>
      <c r="B196" s="60" t="s">
        <v>351</v>
      </c>
      <c r="C196" s="34">
        <v>4301031199</v>
      </c>
      <c r="D196" s="786">
        <v>4680115880986</v>
      </c>
      <c r="E196" s="78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10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8"/>
      <c r="R196" s="788"/>
      <c r="S196" s="788"/>
      <c r="T196" s="78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352</v>
      </c>
      <c r="B197" s="60" t="s">
        <v>353</v>
      </c>
      <c r="C197" s="34">
        <v>4301031205</v>
      </c>
      <c r="D197" s="786">
        <v>4680115881785</v>
      </c>
      <c r="E197" s="786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8"/>
      <c r="R197" s="788"/>
      <c r="S197" s="788"/>
      <c r="T197" s="78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354</v>
      </c>
      <c r="B198" s="60" t="s">
        <v>355</v>
      </c>
      <c r="C198" s="34">
        <v>4301031202</v>
      </c>
      <c r="D198" s="786">
        <v>4680115881679</v>
      </c>
      <c r="E198" s="786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8"/>
      <c r="R198" s="788"/>
      <c r="S198" s="788"/>
      <c r="T198" s="78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349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356</v>
      </c>
      <c r="B199" s="60" t="s">
        <v>357</v>
      </c>
      <c r="C199" s="34">
        <v>4301031158</v>
      </c>
      <c r="D199" s="786">
        <v>4680115880191</v>
      </c>
      <c r="E199" s="786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8"/>
      <c r="R199" s="788"/>
      <c r="S199" s="788"/>
      <c r="T199" s="78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349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358</v>
      </c>
      <c r="B200" s="60" t="s">
        <v>359</v>
      </c>
      <c r="C200" s="34">
        <v>4301031245</v>
      </c>
      <c r="D200" s="786">
        <v>4680115883963</v>
      </c>
      <c r="E200" s="786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8"/>
      <c r="R200" s="788"/>
      <c r="S200" s="788"/>
      <c r="T200" s="78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360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793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90" t="s">
        <v>40</v>
      </c>
      <c r="Q201" s="791"/>
      <c r="R201" s="791"/>
      <c r="S201" s="791"/>
      <c r="T201" s="791"/>
      <c r="U201" s="791"/>
      <c r="V201" s="792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90" t="s">
        <v>40</v>
      </c>
      <c r="Q202" s="791"/>
      <c r="R202" s="791"/>
      <c r="S202" s="791"/>
      <c r="T202" s="791"/>
      <c r="U202" s="791"/>
      <c r="V202" s="792"/>
      <c r="W202" s="40" t="s">
        <v>0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6.5" customHeight="1" x14ac:dyDescent="0.25">
      <c r="A203" s="800" t="s">
        <v>361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62"/>
      <c r="AB203" s="62"/>
      <c r="AC203" s="62"/>
    </row>
    <row r="204" spans="1:68" ht="14.25" customHeight="1" x14ac:dyDescent="0.25">
      <c r="A204" s="785" t="s">
        <v>126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63"/>
      <c r="AB204" s="63"/>
      <c r="AC204" s="63"/>
    </row>
    <row r="205" spans="1:68" ht="16.5" customHeight="1" x14ac:dyDescent="0.25">
      <c r="A205" s="60" t="s">
        <v>362</v>
      </c>
      <c r="B205" s="60" t="s">
        <v>363</v>
      </c>
      <c r="C205" s="34">
        <v>4301011450</v>
      </c>
      <c r="D205" s="786">
        <v>4680115881402</v>
      </c>
      <c r="E205" s="786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130</v>
      </c>
      <c r="L205" s="35" t="s">
        <v>45</v>
      </c>
      <c r="M205" s="36" t="s">
        <v>133</v>
      </c>
      <c r="N205" s="36"/>
      <c r="O205" s="35">
        <v>55</v>
      </c>
      <c r="P205" s="10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8"/>
      <c r="R205" s="788"/>
      <c r="S205" s="788"/>
      <c r="T205" s="789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364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365</v>
      </c>
      <c r="B206" s="60" t="s">
        <v>366</v>
      </c>
      <c r="C206" s="34">
        <v>4301011767</v>
      </c>
      <c r="D206" s="786">
        <v>4680115881396</v>
      </c>
      <c r="E206" s="786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10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8"/>
      <c r="R206" s="788"/>
      <c r="S206" s="788"/>
      <c r="T206" s="789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367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793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90" t="s">
        <v>40</v>
      </c>
      <c r="Q207" s="791"/>
      <c r="R207" s="791"/>
      <c r="S207" s="791"/>
      <c r="T207" s="791"/>
      <c r="U207" s="791"/>
      <c r="V207" s="792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90" t="s">
        <v>40</v>
      </c>
      <c r="Q208" s="791"/>
      <c r="R208" s="791"/>
      <c r="S208" s="791"/>
      <c r="T208" s="791"/>
      <c r="U208" s="791"/>
      <c r="V208" s="792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785" t="s">
        <v>183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63"/>
      <c r="AB209" s="63"/>
      <c r="AC209" s="63"/>
    </row>
    <row r="210" spans="1:68" ht="16.5" customHeight="1" x14ac:dyDescent="0.25">
      <c r="A210" s="60" t="s">
        <v>368</v>
      </c>
      <c r="B210" s="60" t="s">
        <v>369</v>
      </c>
      <c r="C210" s="34">
        <v>4301020262</v>
      </c>
      <c r="D210" s="786">
        <v>4680115882935</v>
      </c>
      <c r="E210" s="786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130</v>
      </c>
      <c r="L210" s="35" t="s">
        <v>45</v>
      </c>
      <c r="M210" s="36" t="s">
        <v>88</v>
      </c>
      <c r="N210" s="36"/>
      <c r="O210" s="35">
        <v>50</v>
      </c>
      <c r="P210" s="10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8"/>
      <c r="R210" s="788"/>
      <c r="S210" s="788"/>
      <c r="T210" s="78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370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371</v>
      </c>
      <c r="B211" s="60" t="s">
        <v>372</v>
      </c>
      <c r="C211" s="34">
        <v>4301020220</v>
      </c>
      <c r="D211" s="786">
        <v>4680115880764</v>
      </c>
      <c r="E211" s="786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133</v>
      </c>
      <c r="N211" s="36"/>
      <c r="O211" s="35">
        <v>50</v>
      </c>
      <c r="P211" s="10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8"/>
      <c r="R211" s="788"/>
      <c r="S211" s="788"/>
      <c r="T211" s="789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370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90" t="s">
        <v>40</v>
      </c>
      <c r="Q212" s="791"/>
      <c r="R212" s="791"/>
      <c r="S212" s="791"/>
      <c r="T212" s="791"/>
      <c r="U212" s="791"/>
      <c r="V212" s="792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90" t="s">
        <v>40</v>
      </c>
      <c r="Q213" s="791"/>
      <c r="R213" s="791"/>
      <c r="S213" s="791"/>
      <c r="T213" s="791"/>
      <c r="U213" s="791"/>
      <c r="V213" s="792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785" t="s">
        <v>78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4301031224</v>
      </c>
      <c r="D215" s="786">
        <v>4680115882683</v>
      </c>
      <c r="E215" s="786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139</v>
      </c>
      <c r="L215" s="35" t="s">
        <v>45</v>
      </c>
      <c r="M215" s="36" t="s">
        <v>82</v>
      </c>
      <c r="N215" s="36"/>
      <c r="O215" s="35">
        <v>40</v>
      </c>
      <c r="P215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8"/>
      <c r="R215" s="788"/>
      <c r="S215" s="788"/>
      <c r="T215" s="78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2" si="41">IFERROR(IF(X215="",0,CEILING((X215/$H215),1)*$H215),"")</f>
        <v>0</v>
      </c>
      <c r="Z215" s="39" t="str">
        <f>IFERROR(IF(Y215=0,"",ROUNDUP(Y215/H215,0)*0.00902),"")</f>
        <v/>
      </c>
      <c r="AA215" s="65" t="s">
        <v>45</v>
      </c>
      <c r="AB215" s="66" t="s">
        <v>45</v>
      </c>
      <c r="AC215" s="285" t="s">
        <v>375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0</v>
      </c>
      <c r="BN215" s="75">
        <f t="shared" ref="BN215:BN222" si="43">IFERROR(Y215*I215/H215,"0")</f>
        <v>0</v>
      </c>
      <c r="BO215" s="75">
        <f t="shared" ref="BO215:BO222" si="44">IFERROR(1/J215*(X215/H215),"0")</f>
        <v>0</v>
      </c>
      <c r="BP215" s="75">
        <f t="shared" ref="BP215:BP222" si="45">IFERROR(1/J215*(Y215/H215),"0")</f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4301031230</v>
      </c>
      <c r="D216" s="786">
        <v>4680115882690</v>
      </c>
      <c r="E216" s="786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139</v>
      </c>
      <c r="L216" s="35" t="s">
        <v>45</v>
      </c>
      <c r="M216" s="36" t="s">
        <v>82</v>
      </c>
      <c r="N216" s="36"/>
      <c r="O216" s="35">
        <v>40</v>
      </c>
      <c r="P216" s="10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8"/>
      <c r="R216" s="788"/>
      <c r="S216" s="788"/>
      <c r="T216" s="78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378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379</v>
      </c>
      <c r="B217" s="60" t="s">
        <v>380</v>
      </c>
      <c r="C217" s="34">
        <v>4301031220</v>
      </c>
      <c r="D217" s="786">
        <v>4680115882669</v>
      </c>
      <c r="E217" s="78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139</v>
      </c>
      <c r="L217" s="35" t="s">
        <v>45</v>
      </c>
      <c r="M217" s="36" t="s">
        <v>82</v>
      </c>
      <c r="N217" s="36"/>
      <c r="O217" s="35">
        <v>40</v>
      </c>
      <c r="P217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8"/>
      <c r="R217" s="788"/>
      <c r="S217" s="788"/>
      <c r="T217" s="78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381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382</v>
      </c>
      <c r="B218" s="60" t="s">
        <v>383</v>
      </c>
      <c r="C218" s="34">
        <v>4301031221</v>
      </c>
      <c r="D218" s="786">
        <v>4680115882676</v>
      </c>
      <c r="E218" s="78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139</v>
      </c>
      <c r="L218" s="35" t="s">
        <v>45</v>
      </c>
      <c r="M218" s="36" t="s">
        <v>82</v>
      </c>
      <c r="N218" s="36"/>
      <c r="O218" s="35">
        <v>40</v>
      </c>
      <c r="P218" s="10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8"/>
      <c r="R218" s="788"/>
      <c r="S218" s="788"/>
      <c r="T218" s="78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384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385</v>
      </c>
      <c r="B219" s="60" t="s">
        <v>386</v>
      </c>
      <c r="C219" s="34">
        <v>4301031223</v>
      </c>
      <c r="D219" s="786">
        <v>4680115884014</v>
      </c>
      <c r="E219" s="786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8"/>
      <c r="R219" s="788"/>
      <c r="S219" s="788"/>
      <c r="T219" s="78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4301031222</v>
      </c>
      <c r="D220" s="786">
        <v>4680115884007</v>
      </c>
      <c r="E220" s="78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10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8"/>
      <c r="R220" s="788"/>
      <c r="S220" s="788"/>
      <c r="T220" s="78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389</v>
      </c>
      <c r="B221" s="60" t="s">
        <v>390</v>
      </c>
      <c r="C221" s="34">
        <v>4301031229</v>
      </c>
      <c r="D221" s="786">
        <v>4680115884038</v>
      </c>
      <c r="E221" s="78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8"/>
      <c r="R221" s="788"/>
      <c r="S221" s="788"/>
      <c r="T221" s="78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391</v>
      </c>
      <c r="B222" s="60" t="s">
        <v>392</v>
      </c>
      <c r="C222" s="34">
        <v>4301031225</v>
      </c>
      <c r="D222" s="786">
        <v>4680115884021</v>
      </c>
      <c r="E222" s="78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8"/>
      <c r="R222" s="788"/>
      <c r="S222" s="788"/>
      <c r="T222" s="78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384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793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90" t="s">
        <v>40</v>
      </c>
      <c r="Q223" s="791"/>
      <c r="R223" s="791"/>
      <c r="S223" s="791"/>
      <c r="T223" s="791"/>
      <c r="U223" s="791"/>
      <c r="V223" s="792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0</v>
      </c>
      <c r="Y223" s="41">
        <f>IFERROR(Y215/H215,"0")+IFERROR(Y216/H216,"0")+IFERROR(Y217/H217,"0")+IFERROR(Y218/H218,"0")+IFERROR(Y219/H219,"0")+IFERROR(Y220/H220,"0")+IFERROR(Y221/H221,"0")+IFERROR(Y222/H222,"0")</f>
        <v>0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90" t="s">
        <v>40</v>
      </c>
      <c r="Q224" s="791"/>
      <c r="R224" s="791"/>
      <c r="S224" s="791"/>
      <c r="T224" s="791"/>
      <c r="U224" s="791"/>
      <c r="V224" s="792"/>
      <c r="W224" s="40" t="s">
        <v>0</v>
      </c>
      <c r="X224" s="41">
        <f>IFERROR(SUM(X215:X222),"0")</f>
        <v>0</v>
      </c>
      <c r="Y224" s="41">
        <f>IFERROR(SUM(Y215:Y222),"0")</f>
        <v>0</v>
      </c>
      <c r="Z224" s="40"/>
      <c r="AA224" s="64"/>
      <c r="AB224" s="64"/>
      <c r="AC224" s="64"/>
    </row>
    <row r="225" spans="1:68" ht="14.25" customHeight="1" x14ac:dyDescent="0.25">
      <c r="A225" s="785" t="s">
        <v>84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63"/>
      <c r="AB225" s="63"/>
      <c r="AC225" s="63"/>
    </row>
    <row r="226" spans="1:68" ht="37.5" customHeight="1" x14ac:dyDescent="0.25">
      <c r="A226" s="60" t="s">
        <v>393</v>
      </c>
      <c r="B226" s="60" t="s">
        <v>394</v>
      </c>
      <c r="C226" s="34">
        <v>4301051408</v>
      </c>
      <c r="D226" s="786">
        <v>4680115881594</v>
      </c>
      <c r="E226" s="786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130</v>
      </c>
      <c r="L226" s="35" t="s">
        <v>45</v>
      </c>
      <c r="M226" s="36" t="s">
        <v>88</v>
      </c>
      <c r="N226" s="36"/>
      <c r="O226" s="35">
        <v>40</v>
      </c>
      <c r="P226" s="10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8"/>
      <c r="R226" s="788"/>
      <c r="S226" s="788"/>
      <c r="T226" s="78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395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396</v>
      </c>
      <c r="B227" s="60" t="s">
        <v>397</v>
      </c>
      <c r="C227" s="34">
        <v>4301051754</v>
      </c>
      <c r="D227" s="786">
        <v>4680115880962</v>
      </c>
      <c r="E227" s="786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130</v>
      </c>
      <c r="L227" s="35" t="s">
        <v>45</v>
      </c>
      <c r="M227" s="36" t="s">
        <v>82</v>
      </c>
      <c r="N227" s="36"/>
      <c r="O227" s="35">
        <v>40</v>
      </c>
      <c r="P227" s="103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8"/>
      <c r="R227" s="788"/>
      <c r="S227" s="788"/>
      <c r="T227" s="78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398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399</v>
      </c>
      <c r="B228" s="60" t="s">
        <v>400</v>
      </c>
      <c r="C228" s="34">
        <v>4301051411</v>
      </c>
      <c r="D228" s="786">
        <v>4680115881617</v>
      </c>
      <c r="E228" s="786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130</v>
      </c>
      <c r="L228" s="35" t="s">
        <v>45</v>
      </c>
      <c r="M228" s="36" t="s">
        <v>88</v>
      </c>
      <c r="N228" s="36"/>
      <c r="O228" s="35">
        <v>40</v>
      </c>
      <c r="P228" s="10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8"/>
      <c r="R228" s="788"/>
      <c r="S228" s="788"/>
      <c r="T228" s="78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401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402</v>
      </c>
      <c r="B229" s="60" t="s">
        <v>403</v>
      </c>
      <c r="C229" s="34">
        <v>4301051632</v>
      </c>
      <c r="D229" s="786">
        <v>4680115880573</v>
      </c>
      <c r="E229" s="786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45</v>
      </c>
      <c r="P229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8"/>
      <c r="R229" s="788"/>
      <c r="S229" s="788"/>
      <c r="T229" s="78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404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37.5" customHeight="1" x14ac:dyDescent="0.25">
      <c r="A230" s="60" t="s">
        <v>405</v>
      </c>
      <c r="B230" s="60" t="s">
        <v>406</v>
      </c>
      <c r="C230" s="34">
        <v>4301051407</v>
      </c>
      <c r="D230" s="786">
        <v>4680115882195</v>
      </c>
      <c r="E230" s="786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10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8"/>
      <c r="R230" s="788"/>
      <c r="S230" s="788"/>
      <c r="T230" s="78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407</v>
      </c>
      <c r="B231" s="60" t="s">
        <v>408</v>
      </c>
      <c r="C231" s="34">
        <v>4301051752</v>
      </c>
      <c r="D231" s="786">
        <v>4680115882607</v>
      </c>
      <c r="E231" s="786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176</v>
      </c>
      <c r="N231" s="36"/>
      <c r="O231" s="35">
        <v>45</v>
      </c>
      <c r="P231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8"/>
      <c r="R231" s="788"/>
      <c r="S231" s="788"/>
      <c r="T231" s="78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410</v>
      </c>
      <c r="B232" s="60" t="s">
        <v>411</v>
      </c>
      <c r="C232" s="34">
        <v>4301051630</v>
      </c>
      <c r="D232" s="786">
        <v>4680115880092</v>
      </c>
      <c r="E232" s="786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8"/>
      <c r="R232" s="788"/>
      <c r="S232" s="788"/>
      <c r="T232" s="78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413</v>
      </c>
      <c r="B233" s="60" t="s">
        <v>414</v>
      </c>
      <c r="C233" s="34">
        <v>4301051631</v>
      </c>
      <c r="D233" s="786">
        <v>4680115880221</v>
      </c>
      <c r="E233" s="786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8"/>
      <c r="R233" s="788"/>
      <c r="S233" s="788"/>
      <c r="T233" s="78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404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415</v>
      </c>
      <c r="B234" s="60" t="s">
        <v>416</v>
      </c>
      <c r="C234" s="34">
        <v>4301051749</v>
      </c>
      <c r="D234" s="786">
        <v>4680115882942</v>
      </c>
      <c r="E234" s="786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102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8"/>
      <c r="R234" s="788"/>
      <c r="S234" s="788"/>
      <c r="T234" s="78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398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417</v>
      </c>
      <c r="B235" s="60" t="s">
        <v>418</v>
      </c>
      <c r="C235" s="34">
        <v>4301051753</v>
      </c>
      <c r="D235" s="786">
        <v>4680115880504</v>
      </c>
      <c r="E235" s="786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8"/>
      <c r="R235" s="788"/>
      <c r="S235" s="788"/>
      <c r="T235" s="78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398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419</v>
      </c>
      <c r="B236" s="60" t="s">
        <v>420</v>
      </c>
      <c r="C236" s="34">
        <v>4301051410</v>
      </c>
      <c r="D236" s="786">
        <v>4680115882164</v>
      </c>
      <c r="E236" s="786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8"/>
      <c r="R236" s="788"/>
      <c r="S236" s="788"/>
      <c r="T236" s="78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793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90" t="s">
        <v>40</v>
      </c>
      <c r="Q237" s="791"/>
      <c r="R237" s="791"/>
      <c r="S237" s="791"/>
      <c r="T237" s="791"/>
      <c r="U237" s="791"/>
      <c r="V237" s="792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90" t="s">
        <v>40</v>
      </c>
      <c r="Q238" s="791"/>
      <c r="R238" s="791"/>
      <c r="S238" s="791"/>
      <c r="T238" s="791"/>
      <c r="U238" s="791"/>
      <c r="V238" s="792"/>
      <c r="W238" s="40" t="s">
        <v>0</v>
      </c>
      <c r="X238" s="41">
        <f>IFERROR(SUM(X226:X236),"0")</f>
        <v>0</v>
      </c>
      <c r="Y238" s="41">
        <f>IFERROR(SUM(Y226:Y236),"0")</f>
        <v>0</v>
      </c>
      <c r="Z238" s="40"/>
      <c r="AA238" s="64"/>
      <c r="AB238" s="64"/>
      <c r="AC238" s="64"/>
    </row>
    <row r="239" spans="1:68" ht="14.25" customHeight="1" x14ac:dyDescent="0.25">
      <c r="A239" s="785" t="s">
        <v>224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63"/>
      <c r="AB239" s="63"/>
      <c r="AC239" s="63"/>
    </row>
    <row r="240" spans="1:68" ht="16.5" customHeight="1" x14ac:dyDescent="0.25">
      <c r="A240" s="60" t="s">
        <v>422</v>
      </c>
      <c r="B240" s="60" t="s">
        <v>423</v>
      </c>
      <c r="C240" s="34">
        <v>4301060360</v>
      </c>
      <c r="D240" s="786">
        <v>4680115882874</v>
      </c>
      <c r="E240" s="78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139</v>
      </c>
      <c r="L240" s="35" t="s">
        <v>45</v>
      </c>
      <c r="M240" s="36" t="s">
        <v>82</v>
      </c>
      <c r="N240" s="36"/>
      <c r="O240" s="35">
        <v>30</v>
      </c>
      <c r="P240" s="10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8"/>
      <c r="R240" s="788"/>
      <c r="S240" s="788"/>
      <c r="T240" s="78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424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422</v>
      </c>
      <c r="B241" s="60" t="s">
        <v>425</v>
      </c>
      <c r="C241" s="34">
        <v>4301060460</v>
      </c>
      <c r="D241" s="786">
        <v>4680115882874</v>
      </c>
      <c r="E241" s="786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139</v>
      </c>
      <c r="L241" s="35" t="s">
        <v>45</v>
      </c>
      <c r="M241" s="36" t="s">
        <v>176</v>
      </c>
      <c r="N241" s="36"/>
      <c r="O241" s="35">
        <v>30</v>
      </c>
      <c r="P241" s="1031" t="s">
        <v>426</v>
      </c>
      <c r="Q241" s="788"/>
      <c r="R241" s="788"/>
      <c r="S241" s="788"/>
      <c r="T241" s="78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427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422</v>
      </c>
      <c r="B242" s="60" t="s">
        <v>428</v>
      </c>
      <c r="C242" s="34">
        <v>4301060404</v>
      </c>
      <c r="D242" s="786">
        <v>4680115882874</v>
      </c>
      <c r="E242" s="78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139</v>
      </c>
      <c r="L242" s="35" t="s">
        <v>45</v>
      </c>
      <c r="M242" s="36" t="s">
        <v>82</v>
      </c>
      <c r="N242" s="36"/>
      <c r="O242" s="35">
        <v>40</v>
      </c>
      <c r="P242" s="10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8"/>
      <c r="R242" s="788"/>
      <c r="S242" s="788"/>
      <c r="T242" s="789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429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430</v>
      </c>
      <c r="B243" s="60" t="s">
        <v>431</v>
      </c>
      <c r="C243" s="34">
        <v>4301060359</v>
      </c>
      <c r="D243" s="786">
        <v>4680115884434</v>
      </c>
      <c r="E243" s="78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139</v>
      </c>
      <c r="L243" s="35" t="s">
        <v>45</v>
      </c>
      <c r="M243" s="36" t="s">
        <v>82</v>
      </c>
      <c r="N243" s="36"/>
      <c r="O243" s="35">
        <v>30</v>
      </c>
      <c r="P243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8"/>
      <c r="R243" s="788"/>
      <c r="S243" s="788"/>
      <c r="T243" s="789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432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433</v>
      </c>
      <c r="B244" s="60" t="s">
        <v>434</v>
      </c>
      <c r="C244" s="34">
        <v>4301060375</v>
      </c>
      <c r="D244" s="786">
        <v>4680115880818</v>
      </c>
      <c r="E244" s="786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8"/>
      <c r="R244" s="788"/>
      <c r="S244" s="788"/>
      <c r="T244" s="789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436</v>
      </c>
      <c r="B245" s="60" t="s">
        <v>437</v>
      </c>
      <c r="C245" s="34">
        <v>4301060389</v>
      </c>
      <c r="D245" s="786">
        <v>4680115880801</v>
      </c>
      <c r="E245" s="786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2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8"/>
      <c r="R245" s="788"/>
      <c r="S245" s="788"/>
      <c r="T245" s="789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438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793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90" t="s">
        <v>40</v>
      </c>
      <c r="Q246" s="791"/>
      <c r="R246" s="791"/>
      <c r="S246" s="791"/>
      <c r="T246" s="791"/>
      <c r="U246" s="791"/>
      <c r="V246" s="792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90" t="s">
        <v>40</v>
      </c>
      <c r="Q247" s="791"/>
      <c r="R247" s="791"/>
      <c r="S247" s="791"/>
      <c r="T247" s="791"/>
      <c r="U247" s="791"/>
      <c r="V247" s="792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800" t="s">
        <v>439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62"/>
      <c r="AB248" s="62"/>
      <c r="AC248" s="62"/>
    </row>
    <row r="249" spans="1:68" ht="14.25" customHeight="1" x14ac:dyDescent="0.25">
      <c r="A249" s="785" t="s">
        <v>126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63"/>
      <c r="AB249" s="63"/>
      <c r="AC249" s="63"/>
    </row>
    <row r="250" spans="1:68" ht="27" customHeight="1" x14ac:dyDescent="0.25">
      <c r="A250" s="60" t="s">
        <v>440</v>
      </c>
      <c r="B250" s="60" t="s">
        <v>441</v>
      </c>
      <c r="C250" s="34">
        <v>4301011717</v>
      </c>
      <c r="D250" s="786">
        <v>4680115884274</v>
      </c>
      <c r="E250" s="78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 t="s">
        <v>45</v>
      </c>
      <c r="M250" s="36" t="s">
        <v>133</v>
      </c>
      <c r="N250" s="36"/>
      <c r="O250" s="35">
        <v>55</v>
      </c>
      <c r="P250" s="10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8"/>
      <c r="R250" s="788"/>
      <c r="S250" s="788"/>
      <c r="T250" s="78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442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440</v>
      </c>
      <c r="B251" s="60" t="s">
        <v>443</v>
      </c>
      <c r="C251" s="34">
        <v>4301011945</v>
      </c>
      <c r="D251" s="786">
        <v>4680115884274</v>
      </c>
      <c r="E251" s="78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 t="s">
        <v>45</v>
      </c>
      <c r="M251" s="36" t="s">
        <v>163</v>
      </c>
      <c r="N251" s="36"/>
      <c r="O251" s="35">
        <v>55</v>
      </c>
      <c r="P251" s="102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8"/>
      <c r="R251" s="788"/>
      <c r="S251" s="788"/>
      <c r="T251" s="78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444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4301011719</v>
      </c>
      <c r="D252" s="786">
        <v>4680115884298</v>
      </c>
      <c r="E252" s="786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133</v>
      </c>
      <c r="N252" s="36"/>
      <c r="O252" s="35">
        <v>55</v>
      </c>
      <c r="P252" s="10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8"/>
      <c r="R252" s="788"/>
      <c r="S252" s="788"/>
      <c r="T252" s="78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447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4301011733</v>
      </c>
      <c r="D253" s="786">
        <v>4680115884250</v>
      </c>
      <c r="E253" s="78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88</v>
      </c>
      <c r="N253" s="36"/>
      <c r="O253" s="35">
        <v>55</v>
      </c>
      <c r="P253" s="10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8"/>
      <c r="R253" s="788"/>
      <c r="S253" s="788"/>
      <c r="T253" s="78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450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448</v>
      </c>
      <c r="B254" s="60" t="s">
        <v>451</v>
      </c>
      <c r="C254" s="34">
        <v>4301011944</v>
      </c>
      <c r="D254" s="786">
        <v>4680115884250</v>
      </c>
      <c r="E254" s="78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130</v>
      </c>
      <c r="L254" s="35" t="s">
        <v>45</v>
      </c>
      <c r="M254" s="36" t="s">
        <v>163</v>
      </c>
      <c r="N254" s="36"/>
      <c r="O254" s="35">
        <v>55</v>
      </c>
      <c r="P254" s="10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8"/>
      <c r="R254" s="788"/>
      <c r="S254" s="788"/>
      <c r="T254" s="78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444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452</v>
      </c>
      <c r="B255" s="60" t="s">
        <v>453</v>
      </c>
      <c r="C255" s="34">
        <v>4301011718</v>
      </c>
      <c r="D255" s="786">
        <v>4680115884281</v>
      </c>
      <c r="E255" s="786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139</v>
      </c>
      <c r="L255" s="35" t="s">
        <v>45</v>
      </c>
      <c r="M255" s="36" t="s">
        <v>133</v>
      </c>
      <c r="N255" s="36"/>
      <c r="O255" s="35">
        <v>55</v>
      </c>
      <c r="P255" s="10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8"/>
      <c r="R255" s="788"/>
      <c r="S255" s="788"/>
      <c r="T255" s="78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454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455</v>
      </c>
      <c r="B256" s="60" t="s">
        <v>456</v>
      </c>
      <c r="C256" s="34">
        <v>4301011720</v>
      </c>
      <c r="D256" s="786">
        <v>4680115884199</v>
      </c>
      <c r="E256" s="786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139</v>
      </c>
      <c r="L256" s="35" t="s">
        <v>45</v>
      </c>
      <c r="M256" s="36" t="s">
        <v>133</v>
      </c>
      <c r="N256" s="36"/>
      <c r="O256" s="35">
        <v>55</v>
      </c>
      <c r="P256" s="10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8"/>
      <c r="R256" s="788"/>
      <c r="S256" s="788"/>
      <c r="T256" s="78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457</v>
      </c>
      <c r="B257" s="60" t="s">
        <v>458</v>
      </c>
      <c r="C257" s="34">
        <v>4301011716</v>
      </c>
      <c r="D257" s="786">
        <v>4680115884267</v>
      </c>
      <c r="E257" s="786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139</v>
      </c>
      <c r="L257" s="35" t="s">
        <v>45</v>
      </c>
      <c r="M257" s="36" t="s">
        <v>133</v>
      </c>
      <c r="N257" s="36"/>
      <c r="O257" s="35">
        <v>55</v>
      </c>
      <c r="P257" s="101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8"/>
      <c r="R257" s="788"/>
      <c r="S257" s="788"/>
      <c r="T257" s="78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793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90" t="s">
        <v>40</v>
      </c>
      <c r="Q258" s="791"/>
      <c r="R258" s="791"/>
      <c r="S258" s="791"/>
      <c r="T258" s="791"/>
      <c r="U258" s="791"/>
      <c r="V258" s="792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90" t="s">
        <v>40</v>
      </c>
      <c r="Q259" s="791"/>
      <c r="R259" s="791"/>
      <c r="S259" s="791"/>
      <c r="T259" s="791"/>
      <c r="U259" s="791"/>
      <c r="V259" s="792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00" t="s">
        <v>460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62"/>
      <c r="AB260" s="62"/>
      <c r="AC260" s="62"/>
    </row>
    <row r="261" spans="1:68" ht="14.25" customHeight="1" x14ac:dyDescent="0.25">
      <c r="A261" s="785" t="s">
        <v>126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63"/>
      <c r="AB261" s="63"/>
      <c r="AC261" s="63"/>
    </row>
    <row r="262" spans="1:68" ht="27" customHeight="1" x14ac:dyDescent="0.25">
      <c r="A262" s="60" t="s">
        <v>461</v>
      </c>
      <c r="B262" s="60" t="s">
        <v>462</v>
      </c>
      <c r="C262" s="34">
        <v>4301011826</v>
      </c>
      <c r="D262" s="786">
        <v>4680115884137</v>
      </c>
      <c r="E262" s="78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 t="s">
        <v>45</v>
      </c>
      <c r="M262" s="36" t="s">
        <v>133</v>
      </c>
      <c r="N262" s="36"/>
      <c r="O262" s="35">
        <v>55</v>
      </c>
      <c r="P262" s="10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8"/>
      <c r="R262" s="788"/>
      <c r="S262" s="788"/>
      <c r="T262" s="78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463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461</v>
      </c>
      <c r="B263" s="60" t="s">
        <v>464</v>
      </c>
      <c r="C263" s="34">
        <v>4301011942</v>
      </c>
      <c r="D263" s="786">
        <v>4680115884137</v>
      </c>
      <c r="E263" s="786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130</v>
      </c>
      <c r="L263" s="35" t="s">
        <v>45</v>
      </c>
      <c r="M263" s="36" t="s">
        <v>163</v>
      </c>
      <c r="N263" s="36"/>
      <c r="O263" s="35">
        <v>55</v>
      </c>
      <c r="P263" s="10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8"/>
      <c r="R263" s="788"/>
      <c r="S263" s="788"/>
      <c r="T263" s="78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162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465</v>
      </c>
      <c r="B264" s="60" t="s">
        <v>466</v>
      </c>
      <c r="C264" s="34">
        <v>4301011724</v>
      </c>
      <c r="D264" s="786">
        <v>4680115884236</v>
      </c>
      <c r="E264" s="786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133</v>
      </c>
      <c r="N264" s="36"/>
      <c r="O264" s="35">
        <v>55</v>
      </c>
      <c r="P264" s="10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8"/>
      <c r="R264" s="788"/>
      <c r="S264" s="788"/>
      <c r="T264" s="78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467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468</v>
      </c>
      <c r="B265" s="60" t="s">
        <v>469</v>
      </c>
      <c r="C265" s="34">
        <v>4301011721</v>
      </c>
      <c r="D265" s="786">
        <v>4680115884175</v>
      </c>
      <c r="E265" s="78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133</v>
      </c>
      <c r="N265" s="36"/>
      <c r="O265" s="35">
        <v>55</v>
      </c>
      <c r="P265" s="10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8"/>
      <c r="R265" s="788"/>
      <c r="S265" s="788"/>
      <c r="T265" s="78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470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468</v>
      </c>
      <c r="B266" s="60" t="s">
        <v>471</v>
      </c>
      <c r="C266" s="34">
        <v>4301011941</v>
      </c>
      <c r="D266" s="786">
        <v>4680115884175</v>
      </c>
      <c r="E266" s="78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130</v>
      </c>
      <c r="L266" s="35" t="s">
        <v>45</v>
      </c>
      <c r="M266" s="36" t="s">
        <v>163</v>
      </c>
      <c r="N266" s="36"/>
      <c r="O266" s="35">
        <v>55</v>
      </c>
      <c r="P266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8"/>
      <c r="R266" s="788"/>
      <c r="S266" s="788"/>
      <c r="T266" s="78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162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472</v>
      </c>
      <c r="B267" s="60" t="s">
        <v>473</v>
      </c>
      <c r="C267" s="34">
        <v>4301011824</v>
      </c>
      <c r="D267" s="786">
        <v>4680115884144</v>
      </c>
      <c r="E267" s="786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139</v>
      </c>
      <c r="L267" s="35" t="s">
        <v>45</v>
      </c>
      <c r="M267" s="36" t="s">
        <v>133</v>
      </c>
      <c r="N267" s="36"/>
      <c r="O267" s="35">
        <v>55</v>
      </c>
      <c r="P267" s="10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8"/>
      <c r="R267" s="788"/>
      <c r="S267" s="788"/>
      <c r="T267" s="78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463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474</v>
      </c>
      <c r="B268" s="60" t="s">
        <v>475</v>
      </c>
      <c r="C268" s="34">
        <v>4301011963</v>
      </c>
      <c r="D268" s="786">
        <v>4680115885288</v>
      </c>
      <c r="E268" s="786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139</v>
      </c>
      <c r="L268" s="35" t="s">
        <v>45</v>
      </c>
      <c r="M268" s="36" t="s">
        <v>133</v>
      </c>
      <c r="N268" s="36"/>
      <c r="O268" s="35">
        <v>55</v>
      </c>
      <c r="P268" s="10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8"/>
      <c r="R268" s="788"/>
      <c r="S268" s="788"/>
      <c r="T268" s="78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476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477</v>
      </c>
      <c r="B269" s="60" t="s">
        <v>478</v>
      </c>
      <c r="C269" s="34">
        <v>4301011726</v>
      </c>
      <c r="D269" s="786">
        <v>4680115884182</v>
      </c>
      <c r="E269" s="78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139</v>
      </c>
      <c r="L269" s="35" t="s">
        <v>45</v>
      </c>
      <c r="M269" s="36" t="s">
        <v>133</v>
      </c>
      <c r="N269" s="36"/>
      <c r="O269" s="35">
        <v>55</v>
      </c>
      <c r="P269" s="10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8"/>
      <c r="R269" s="788"/>
      <c r="S269" s="788"/>
      <c r="T269" s="78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467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479</v>
      </c>
      <c r="B270" s="60" t="s">
        <v>480</v>
      </c>
      <c r="C270" s="34">
        <v>4301011722</v>
      </c>
      <c r="D270" s="786">
        <v>4680115884205</v>
      </c>
      <c r="E270" s="786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139</v>
      </c>
      <c r="L270" s="35" t="s">
        <v>45</v>
      </c>
      <c r="M270" s="36" t="s">
        <v>133</v>
      </c>
      <c r="N270" s="36"/>
      <c r="O270" s="35">
        <v>55</v>
      </c>
      <c r="P270" s="10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8"/>
      <c r="R270" s="788"/>
      <c r="S270" s="788"/>
      <c r="T270" s="78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470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793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90" t="s">
        <v>40</v>
      </c>
      <c r="Q271" s="791"/>
      <c r="R271" s="791"/>
      <c r="S271" s="791"/>
      <c r="T271" s="791"/>
      <c r="U271" s="791"/>
      <c r="V271" s="792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90" t="s">
        <v>40</v>
      </c>
      <c r="Q272" s="791"/>
      <c r="R272" s="791"/>
      <c r="S272" s="791"/>
      <c r="T272" s="791"/>
      <c r="U272" s="791"/>
      <c r="V272" s="792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785" t="s">
        <v>183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63"/>
      <c r="AB273" s="63"/>
      <c r="AC273" s="63"/>
    </row>
    <row r="274" spans="1:68" ht="27" customHeight="1" x14ac:dyDescent="0.25">
      <c r="A274" s="60" t="s">
        <v>481</v>
      </c>
      <c r="B274" s="60" t="s">
        <v>482</v>
      </c>
      <c r="C274" s="34">
        <v>4301020340</v>
      </c>
      <c r="D274" s="786">
        <v>4680115885721</v>
      </c>
      <c r="E274" s="786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0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8"/>
      <c r="R274" s="788"/>
      <c r="S274" s="788"/>
      <c r="T274" s="789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483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90" t="s">
        <v>40</v>
      </c>
      <c r="Q275" s="791"/>
      <c r="R275" s="791"/>
      <c r="S275" s="791"/>
      <c r="T275" s="791"/>
      <c r="U275" s="791"/>
      <c r="V275" s="792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90" t="s">
        <v>40</v>
      </c>
      <c r="Q276" s="791"/>
      <c r="R276" s="791"/>
      <c r="S276" s="791"/>
      <c r="T276" s="791"/>
      <c r="U276" s="791"/>
      <c r="V276" s="792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00" t="s">
        <v>484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62"/>
      <c r="AB277" s="62"/>
      <c r="AC277" s="62"/>
    </row>
    <row r="278" spans="1:68" ht="14.25" customHeight="1" x14ac:dyDescent="0.25">
      <c r="A278" s="785" t="s">
        <v>126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63"/>
      <c r="AB278" s="63"/>
      <c r="AC278" s="63"/>
    </row>
    <row r="279" spans="1:68" ht="27" customHeight="1" x14ac:dyDescent="0.25">
      <c r="A279" s="60" t="s">
        <v>485</v>
      </c>
      <c r="B279" s="60" t="s">
        <v>486</v>
      </c>
      <c r="C279" s="34">
        <v>4301011855</v>
      </c>
      <c r="D279" s="786">
        <v>4680115885837</v>
      </c>
      <c r="E279" s="786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 t="s">
        <v>45</v>
      </c>
      <c r="M279" s="36" t="s">
        <v>133</v>
      </c>
      <c r="N279" s="36"/>
      <c r="O279" s="35">
        <v>55</v>
      </c>
      <c r="P279" s="10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8"/>
      <c r="R279" s="788"/>
      <c r="S279" s="788"/>
      <c r="T279" s="789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487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488</v>
      </c>
      <c r="B280" s="60" t="s">
        <v>489</v>
      </c>
      <c r="C280" s="34">
        <v>4301011322</v>
      </c>
      <c r="D280" s="786">
        <v>4607091387452</v>
      </c>
      <c r="E280" s="78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88</v>
      </c>
      <c r="N280" s="36"/>
      <c r="O280" s="35">
        <v>55</v>
      </c>
      <c r="P280" s="100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8"/>
      <c r="R280" s="788"/>
      <c r="S280" s="788"/>
      <c r="T280" s="78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490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491</v>
      </c>
      <c r="B281" s="60" t="s">
        <v>492</v>
      </c>
      <c r="C281" s="34">
        <v>4301011850</v>
      </c>
      <c r="D281" s="786">
        <v>4680115885806</v>
      </c>
      <c r="E281" s="78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8"/>
      <c r="R281" s="788"/>
      <c r="S281" s="788"/>
      <c r="T281" s="78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493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491</v>
      </c>
      <c r="B282" s="60" t="s">
        <v>494</v>
      </c>
      <c r="C282" s="34">
        <v>4301011910</v>
      </c>
      <c r="D282" s="786">
        <v>4680115885806</v>
      </c>
      <c r="E282" s="78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163</v>
      </c>
      <c r="N282" s="36"/>
      <c r="O282" s="35">
        <v>55</v>
      </c>
      <c r="P282" s="10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8"/>
      <c r="R282" s="788"/>
      <c r="S282" s="788"/>
      <c r="T282" s="789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496</v>
      </c>
      <c r="B283" s="60" t="s">
        <v>497</v>
      </c>
      <c r="C283" s="34">
        <v>4301011853</v>
      </c>
      <c r="D283" s="786">
        <v>4680115885851</v>
      </c>
      <c r="E283" s="78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133</v>
      </c>
      <c r="N283" s="36"/>
      <c r="O283" s="35">
        <v>55</v>
      </c>
      <c r="P283" s="10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8"/>
      <c r="R283" s="788"/>
      <c r="S283" s="788"/>
      <c r="T283" s="78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499</v>
      </c>
      <c r="B284" s="60" t="s">
        <v>500</v>
      </c>
      <c r="C284" s="34">
        <v>4301011313</v>
      </c>
      <c r="D284" s="786">
        <v>4607091385984</v>
      </c>
      <c r="E284" s="78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133</v>
      </c>
      <c r="N284" s="36"/>
      <c r="O284" s="35">
        <v>55</v>
      </c>
      <c r="P284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8"/>
      <c r="R284" s="788"/>
      <c r="S284" s="788"/>
      <c r="T284" s="78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502</v>
      </c>
      <c r="B285" s="60" t="s">
        <v>503</v>
      </c>
      <c r="C285" s="34">
        <v>4301011852</v>
      </c>
      <c r="D285" s="786">
        <v>4680115885844</v>
      </c>
      <c r="E285" s="786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139</v>
      </c>
      <c r="L285" s="35" t="s">
        <v>45</v>
      </c>
      <c r="M285" s="36" t="s">
        <v>133</v>
      </c>
      <c r="N285" s="36"/>
      <c r="O285" s="35">
        <v>55</v>
      </c>
      <c r="P285" s="9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8"/>
      <c r="R285" s="788"/>
      <c r="S285" s="788"/>
      <c r="T285" s="78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487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504</v>
      </c>
      <c r="B286" s="60" t="s">
        <v>505</v>
      </c>
      <c r="C286" s="34">
        <v>4301011319</v>
      </c>
      <c r="D286" s="786">
        <v>4607091387469</v>
      </c>
      <c r="E286" s="78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139</v>
      </c>
      <c r="L286" s="35" t="s">
        <v>45</v>
      </c>
      <c r="M286" s="36" t="s">
        <v>133</v>
      </c>
      <c r="N286" s="36"/>
      <c r="O286" s="35">
        <v>55</v>
      </c>
      <c r="P286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8"/>
      <c r="R286" s="788"/>
      <c r="S286" s="788"/>
      <c r="T286" s="78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490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506</v>
      </c>
      <c r="B287" s="60" t="s">
        <v>507</v>
      </c>
      <c r="C287" s="34">
        <v>4301011851</v>
      </c>
      <c r="D287" s="786">
        <v>4680115885820</v>
      </c>
      <c r="E287" s="78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139</v>
      </c>
      <c r="L287" s="35" t="s">
        <v>45</v>
      </c>
      <c r="M287" s="36" t="s">
        <v>133</v>
      </c>
      <c r="N287" s="36"/>
      <c r="O287" s="35">
        <v>55</v>
      </c>
      <c r="P287" s="9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8"/>
      <c r="R287" s="788"/>
      <c r="S287" s="788"/>
      <c r="T287" s="78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493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508</v>
      </c>
      <c r="B288" s="60" t="s">
        <v>509</v>
      </c>
      <c r="C288" s="34">
        <v>4301011316</v>
      </c>
      <c r="D288" s="786">
        <v>4607091387438</v>
      </c>
      <c r="E288" s="78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139</v>
      </c>
      <c r="L288" s="35" t="s">
        <v>45</v>
      </c>
      <c r="M288" s="36" t="s">
        <v>133</v>
      </c>
      <c r="N288" s="36"/>
      <c r="O288" s="35">
        <v>55</v>
      </c>
      <c r="P288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8"/>
      <c r="R288" s="788"/>
      <c r="S288" s="788"/>
      <c r="T288" s="78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510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90" t="s">
        <v>40</v>
      </c>
      <c r="Q289" s="791"/>
      <c r="R289" s="791"/>
      <c r="S289" s="791"/>
      <c r="T289" s="791"/>
      <c r="U289" s="791"/>
      <c r="V289" s="792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793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4"/>
      <c r="P290" s="790" t="s">
        <v>40</v>
      </c>
      <c r="Q290" s="791"/>
      <c r="R290" s="791"/>
      <c r="S290" s="791"/>
      <c r="T290" s="791"/>
      <c r="U290" s="791"/>
      <c r="V290" s="792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00" t="s">
        <v>511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62"/>
      <c r="AB291" s="62"/>
      <c r="AC291" s="62"/>
    </row>
    <row r="292" spans="1:68" ht="14.25" customHeight="1" x14ac:dyDescent="0.25">
      <c r="A292" s="785" t="s">
        <v>126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63"/>
      <c r="AB292" s="63"/>
      <c r="AC292" s="63"/>
    </row>
    <row r="293" spans="1:68" ht="27" customHeight="1" x14ac:dyDescent="0.25">
      <c r="A293" s="60" t="s">
        <v>512</v>
      </c>
      <c r="B293" s="60" t="s">
        <v>513</v>
      </c>
      <c r="C293" s="34">
        <v>4301011876</v>
      </c>
      <c r="D293" s="786">
        <v>4680115885707</v>
      </c>
      <c r="E293" s="786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130</v>
      </c>
      <c r="L293" s="35" t="s">
        <v>45</v>
      </c>
      <c r="M293" s="36" t="s">
        <v>133</v>
      </c>
      <c r="N293" s="36"/>
      <c r="O293" s="35">
        <v>31</v>
      </c>
      <c r="P293" s="9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8"/>
      <c r="R293" s="788"/>
      <c r="S293" s="788"/>
      <c r="T293" s="789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450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90" t="s">
        <v>40</v>
      </c>
      <c r="Q294" s="791"/>
      <c r="R294" s="791"/>
      <c r="S294" s="791"/>
      <c r="T294" s="791"/>
      <c r="U294" s="791"/>
      <c r="V294" s="792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793"/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4"/>
      <c r="P295" s="790" t="s">
        <v>40</v>
      </c>
      <c r="Q295" s="791"/>
      <c r="R295" s="791"/>
      <c r="S295" s="791"/>
      <c r="T295" s="791"/>
      <c r="U295" s="791"/>
      <c r="V295" s="792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00" t="s">
        <v>514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62"/>
      <c r="AB296" s="62"/>
      <c r="AC296" s="62"/>
    </row>
    <row r="297" spans="1:68" ht="14.25" customHeight="1" x14ac:dyDescent="0.25">
      <c r="A297" s="785" t="s">
        <v>126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63"/>
      <c r="AB297" s="63"/>
      <c r="AC297" s="63"/>
    </row>
    <row r="298" spans="1:68" ht="27" customHeight="1" x14ac:dyDescent="0.25">
      <c r="A298" s="60" t="s">
        <v>515</v>
      </c>
      <c r="B298" s="60" t="s">
        <v>516</v>
      </c>
      <c r="C298" s="34">
        <v>4301011223</v>
      </c>
      <c r="D298" s="786">
        <v>4607091383423</v>
      </c>
      <c r="E298" s="786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130</v>
      </c>
      <c r="L298" s="35" t="s">
        <v>45</v>
      </c>
      <c r="M298" s="36" t="s">
        <v>88</v>
      </c>
      <c r="N298" s="36"/>
      <c r="O298" s="35">
        <v>35</v>
      </c>
      <c r="P298" s="9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8"/>
      <c r="R298" s="788"/>
      <c r="S298" s="788"/>
      <c r="T298" s="78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132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517</v>
      </c>
      <c r="B299" s="60" t="s">
        <v>518</v>
      </c>
      <c r="C299" s="34">
        <v>4301011879</v>
      </c>
      <c r="D299" s="786">
        <v>4680115885691</v>
      </c>
      <c r="E299" s="786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130</v>
      </c>
      <c r="L299" s="35" t="s">
        <v>45</v>
      </c>
      <c r="M299" s="36" t="s">
        <v>82</v>
      </c>
      <c r="N299" s="36"/>
      <c r="O299" s="35">
        <v>30</v>
      </c>
      <c r="P299" s="9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8"/>
      <c r="R299" s="788"/>
      <c r="S299" s="788"/>
      <c r="T299" s="78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519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520</v>
      </c>
      <c r="B300" s="60" t="s">
        <v>521</v>
      </c>
      <c r="C300" s="34">
        <v>4301011878</v>
      </c>
      <c r="D300" s="786">
        <v>4680115885660</v>
      </c>
      <c r="E300" s="78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35</v>
      </c>
      <c r="P300" s="9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8"/>
      <c r="R300" s="788"/>
      <c r="S300" s="788"/>
      <c r="T300" s="78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522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90" t="s">
        <v>40</v>
      </c>
      <c r="Q301" s="791"/>
      <c r="R301" s="791"/>
      <c r="S301" s="791"/>
      <c r="T301" s="791"/>
      <c r="U301" s="791"/>
      <c r="V301" s="792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793"/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4"/>
      <c r="P302" s="790" t="s">
        <v>40</v>
      </c>
      <c r="Q302" s="791"/>
      <c r="R302" s="791"/>
      <c r="S302" s="791"/>
      <c r="T302" s="791"/>
      <c r="U302" s="791"/>
      <c r="V302" s="792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00" t="s">
        <v>523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62"/>
      <c r="AB303" s="62"/>
      <c r="AC303" s="62"/>
    </row>
    <row r="304" spans="1:68" ht="14.25" customHeight="1" x14ac:dyDescent="0.25">
      <c r="A304" s="785" t="s">
        <v>84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63"/>
      <c r="AB304" s="63"/>
      <c r="AC304" s="63"/>
    </row>
    <row r="305" spans="1:68" ht="37.5" customHeight="1" x14ac:dyDescent="0.25">
      <c r="A305" s="60" t="s">
        <v>524</v>
      </c>
      <c r="B305" s="60" t="s">
        <v>525</v>
      </c>
      <c r="C305" s="34">
        <v>4301051409</v>
      </c>
      <c r="D305" s="786">
        <v>4680115881556</v>
      </c>
      <c r="E305" s="786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130</v>
      </c>
      <c r="L305" s="35" t="s">
        <v>45</v>
      </c>
      <c r="M305" s="36" t="s">
        <v>88</v>
      </c>
      <c r="N305" s="36"/>
      <c r="O305" s="35">
        <v>45</v>
      </c>
      <c r="P305" s="99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8"/>
      <c r="R305" s="788"/>
      <c r="S305" s="788"/>
      <c r="T305" s="789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526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527</v>
      </c>
      <c r="B306" s="60" t="s">
        <v>528</v>
      </c>
      <c r="C306" s="34">
        <v>4301051506</v>
      </c>
      <c r="D306" s="786">
        <v>4680115881037</v>
      </c>
      <c r="E306" s="786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139</v>
      </c>
      <c r="L306" s="35" t="s">
        <v>45</v>
      </c>
      <c r="M306" s="36" t="s">
        <v>82</v>
      </c>
      <c r="N306" s="36"/>
      <c r="O306" s="35">
        <v>40</v>
      </c>
      <c r="P306" s="98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8"/>
      <c r="R306" s="788"/>
      <c r="S306" s="788"/>
      <c r="T306" s="78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529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530</v>
      </c>
      <c r="B307" s="60" t="s">
        <v>531</v>
      </c>
      <c r="C307" s="34">
        <v>4301051893</v>
      </c>
      <c r="D307" s="786">
        <v>4680115886186</v>
      </c>
      <c r="E307" s="786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98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8"/>
      <c r="R307" s="788"/>
      <c r="S307" s="788"/>
      <c r="T307" s="78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526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532</v>
      </c>
      <c r="B308" s="60" t="s">
        <v>533</v>
      </c>
      <c r="C308" s="34">
        <v>4301051487</v>
      </c>
      <c r="D308" s="786">
        <v>4680115881228</v>
      </c>
      <c r="E308" s="786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98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8"/>
      <c r="R308" s="788"/>
      <c r="S308" s="788"/>
      <c r="T308" s="78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529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534</v>
      </c>
      <c r="B309" s="60" t="s">
        <v>535</v>
      </c>
      <c r="C309" s="34">
        <v>4301051384</v>
      </c>
      <c r="D309" s="786">
        <v>4680115881211</v>
      </c>
      <c r="E309" s="786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142</v>
      </c>
      <c r="M309" s="36" t="s">
        <v>82</v>
      </c>
      <c r="N309" s="36"/>
      <c r="O309" s="35">
        <v>45</v>
      </c>
      <c r="P309" s="9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8"/>
      <c r="R309" s="788"/>
      <c r="S309" s="788"/>
      <c r="T309" s="78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526</v>
      </c>
      <c r="AG309" s="75"/>
      <c r="AJ309" s="79" t="s">
        <v>143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536</v>
      </c>
      <c r="B310" s="60" t="s">
        <v>537</v>
      </c>
      <c r="C310" s="34">
        <v>4301051378</v>
      </c>
      <c r="D310" s="786">
        <v>4680115881020</v>
      </c>
      <c r="E310" s="786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139</v>
      </c>
      <c r="L310" s="35" t="s">
        <v>45</v>
      </c>
      <c r="M310" s="36" t="s">
        <v>82</v>
      </c>
      <c r="N310" s="36"/>
      <c r="O310" s="35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8"/>
      <c r="R310" s="788"/>
      <c r="S310" s="788"/>
      <c r="T310" s="78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538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90" t="s">
        <v>40</v>
      </c>
      <c r="Q311" s="791"/>
      <c r="R311" s="791"/>
      <c r="S311" s="791"/>
      <c r="T311" s="791"/>
      <c r="U311" s="791"/>
      <c r="V311" s="792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793"/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4"/>
      <c r="P312" s="790" t="s">
        <v>40</v>
      </c>
      <c r="Q312" s="791"/>
      <c r="R312" s="791"/>
      <c r="S312" s="791"/>
      <c r="T312" s="791"/>
      <c r="U312" s="791"/>
      <c r="V312" s="792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00" t="s">
        <v>539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62"/>
      <c r="AB313" s="62"/>
      <c r="AC313" s="62"/>
    </row>
    <row r="314" spans="1:68" ht="14.25" customHeight="1" x14ac:dyDescent="0.25">
      <c r="A314" s="785" t="s">
        <v>126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63"/>
      <c r="AB314" s="63"/>
      <c r="AC314" s="63"/>
    </row>
    <row r="315" spans="1:68" ht="27" customHeight="1" x14ac:dyDescent="0.25">
      <c r="A315" s="60" t="s">
        <v>540</v>
      </c>
      <c r="B315" s="60" t="s">
        <v>541</v>
      </c>
      <c r="C315" s="34">
        <v>4301011306</v>
      </c>
      <c r="D315" s="786">
        <v>4607091389296</v>
      </c>
      <c r="E315" s="786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139</v>
      </c>
      <c r="L315" s="35" t="s">
        <v>45</v>
      </c>
      <c r="M315" s="36" t="s">
        <v>88</v>
      </c>
      <c r="N315" s="36"/>
      <c r="O315" s="35">
        <v>45</v>
      </c>
      <c r="P315" s="9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8"/>
      <c r="R315" s="788"/>
      <c r="S315" s="788"/>
      <c r="T315" s="789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542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90" t="s">
        <v>40</v>
      </c>
      <c r="Q316" s="791"/>
      <c r="R316" s="791"/>
      <c r="S316" s="791"/>
      <c r="T316" s="791"/>
      <c r="U316" s="791"/>
      <c r="V316" s="792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93"/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4"/>
      <c r="P317" s="790" t="s">
        <v>40</v>
      </c>
      <c r="Q317" s="791"/>
      <c r="R317" s="791"/>
      <c r="S317" s="791"/>
      <c r="T317" s="791"/>
      <c r="U317" s="791"/>
      <c r="V317" s="792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785" t="s">
        <v>78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63"/>
      <c r="AB318" s="63"/>
      <c r="AC318" s="63"/>
    </row>
    <row r="319" spans="1:68" ht="27" customHeight="1" x14ac:dyDescent="0.25">
      <c r="A319" s="60" t="s">
        <v>543</v>
      </c>
      <c r="B319" s="60" t="s">
        <v>544</v>
      </c>
      <c r="C319" s="34">
        <v>4301031163</v>
      </c>
      <c r="D319" s="786">
        <v>4680115880344</v>
      </c>
      <c r="E319" s="786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98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8"/>
      <c r="R319" s="788"/>
      <c r="S319" s="788"/>
      <c r="T319" s="78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545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90" t="s">
        <v>40</v>
      </c>
      <c r="Q320" s="791"/>
      <c r="R320" s="791"/>
      <c r="S320" s="791"/>
      <c r="T320" s="791"/>
      <c r="U320" s="791"/>
      <c r="V320" s="79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793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90" t="s">
        <v>40</v>
      </c>
      <c r="Q321" s="791"/>
      <c r="R321" s="791"/>
      <c r="S321" s="791"/>
      <c r="T321" s="791"/>
      <c r="U321" s="791"/>
      <c r="V321" s="79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785" t="s">
        <v>84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63"/>
      <c r="AB322" s="63"/>
      <c r="AC322" s="63"/>
    </row>
    <row r="323" spans="1:68" ht="37.5" customHeight="1" x14ac:dyDescent="0.25">
      <c r="A323" s="60" t="s">
        <v>546</v>
      </c>
      <c r="B323" s="60" t="s">
        <v>547</v>
      </c>
      <c r="C323" s="34">
        <v>4301051731</v>
      </c>
      <c r="D323" s="786">
        <v>4680115884618</v>
      </c>
      <c r="E323" s="786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139</v>
      </c>
      <c r="L323" s="35" t="s">
        <v>45</v>
      </c>
      <c r="M323" s="36" t="s">
        <v>82</v>
      </c>
      <c r="N323" s="36"/>
      <c r="O323" s="35">
        <v>45</v>
      </c>
      <c r="P323" s="9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8"/>
      <c r="R323" s="788"/>
      <c r="S323" s="788"/>
      <c r="T323" s="78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548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90" t="s">
        <v>40</v>
      </c>
      <c r="Q324" s="791"/>
      <c r="R324" s="791"/>
      <c r="S324" s="791"/>
      <c r="T324" s="791"/>
      <c r="U324" s="791"/>
      <c r="V324" s="79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4"/>
      <c r="P325" s="790" t="s">
        <v>40</v>
      </c>
      <c r="Q325" s="791"/>
      <c r="R325" s="791"/>
      <c r="S325" s="791"/>
      <c r="T325" s="791"/>
      <c r="U325" s="791"/>
      <c r="V325" s="79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00" t="s">
        <v>549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62"/>
      <c r="AB326" s="62"/>
      <c r="AC326" s="62"/>
    </row>
    <row r="327" spans="1:68" ht="14.25" customHeight="1" x14ac:dyDescent="0.25">
      <c r="A327" s="785" t="s">
        <v>126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63"/>
      <c r="AB327" s="63"/>
      <c r="AC327" s="63"/>
    </row>
    <row r="328" spans="1:68" ht="27" customHeight="1" x14ac:dyDescent="0.25">
      <c r="A328" s="60" t="s">
        <v>550</v>
      </c>
      <c r="B328" s="60" t="s">
        <v>551</v>
      </c>
      <c r="C328" s="34">
        <v>4301011353</v>
      </c>
      <c r="D328" s="786">
        <v>4607091389807</v>
      </c>
      <c r="E328" s="786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139</v>
      </c>
      <c r="L328" s="35" t="s">
        <v>45</v>
      </c>
      <c r="M328" s="36" t="s">
        <v>133</v>
      </c>
      <c r="N328" s="36"/>
      <c r="O328" s="35">
        <v>55</v>
      </c>
      <c r="P328" s="97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8"/>
      <c r="R328" s="788"/>
      <c r="S328" s="788"/>
      <c r="T328" s="789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552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90" t="s">
        <v>40</v>
      </c>
      <c r="Q329" s="791"/>
      <c r="R329" s="791"/>
      <c r="S329" s="791"/>
      <c r="T329" s="791"/>
      <c r="U329" s="791"/>
      <c r="V329" s="792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793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4"/>
      <c r="P330" s="790" t="s">
        <v>40</v>
      </c>
      <c r="Q330" s="791"/>
      <c r="R330" s="791"/>
      <c r="S330" s="791"/>
      <c r="T330" s="791"/>
      <c r="U330" s="791"/>
      <c r="V330" s="792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785" t="s">
        <v>78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63"/>
      <c r="AB331" s="63"/>
      <c r="AC331" s="63"/>
    </row>
    <row r="332" spans="1:68" ht="27" customHeight="1" x14ac:dyDescent="0.25">
      <c r="A332" s="60" t="s">
        <v>553</v>
      </c>
      <c r="B332" s="60" t="s">
        <v>554</v>
      </c>
      <c r="C332" s="34">
        <v>4301031164</v>
      </c>
      <c r="D332" s="786">
        <v>4680115880481</v>
      </c>
      <c r="E332" s="786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97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8"/>
      <c r="R332" s="788"/>
      <c r="S332" s="788"/>
      <c r="T332" s="78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555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90" t="s">
        <v>40</v>
      </c>
      <c r="Q333" s="791"/>
      <c r="R333" s="791"/>
      <c r="S333" s="791"/>
      <c r="T333" s="791"/>
      <c r="U333" s="791"/>
      <c r="V333" s="79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793"/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4"/>
      <c r="P334" s="790" t="s">
        <v>40</v>
      </c>
      <c r="Q334" s="791"/>
      <c r="R334" s="791"/>
      <c r="S334" s="791"/>
      <c r="T334" s="791"/>
      <c r="U334" s="791"/>
      <c r="V334" s="79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785" t="s">
        <v>84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63"/>
      <c r="AB335" s="63"/>
      <c r="AC335" s="63"/>
    </row>
    <row r="336" spans="1:68" ht="27" customHeight="1" x14ac:dyDescent="0.25">
      <c r="A336" s="60" t="s">
        <v>556</v>
      </c>
      <c r="B336" s="60" t="s">
        <v>557</v>
      </c>
      <c r="C336" s="34">
        <v>4301051344</v>
      </c>
      <c r="D336" s="786">
        <v>4680115880412</v>
      </c>
      <c r="E336" s="786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98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8"/>
      <c r="R336" s="788"/>
      <c r="S336" s="788"/>
      <c r="T336" s="78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558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559</v>
      </c>
      <c r="B337" s="60" t="s">
        <v>560</v>
      </c>
      <c r="C337" s="34">
        <v>4301051277</v>
      </c>
      <c r="D337" s="786">
        <v>4680115880511</v>
      </c>
      <c r="E337" s="786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9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8"/>
      <c r="R337" s="788"/>
      <c r="S337" s="788"/>
      <c r="T337" s="78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561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90" t="s">
        <v>40</v>
      </c>
      <c r="Q338" s="791"/>
      <c r="R338" s="791"/>
      <c r="S338" s="791"/>
      <c r="T338" s="791"/>
      <c r="U338" s="791"/>
      <c r="V338" s="792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793"/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4"/>
      <c r="P339" s="790" t="s">
        <v>40</v>
      </c>
      <c r="Q339" s="791"/>
      <c r="R339" s="791"/>
      <c r="S339" s="791"/>
      <c r="T339" s="791"/>
      <c r="U339" s="791"/>
      <c r="V339" s="792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00" t="s">
        <v>562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62"/>
      <c r="AB340" s="62"/>
      <c r="AC340" s="62"/>
    </row>
    <row r="341" spans="1:68" ht="14.25" customHeight="1" x14ac:dyDescent="0.25">
      <c r="A341" s="785" t="s">
        <v>126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63"/>
      <c r="AB341" s="63"/>
      <c r="AC341" s="63"/>
    </row>
    <row r="342" spans="1:68" ht="27" customHeight="1" x14ac:dyDescent="0.25">
      <c r="A342" s="60" t="s">
        <v>563</v>
      </c>
      <c r="B342" s="60" t="s">
        <v>564</v>
      </c>
      <c r="C342" s="34">
        <v>4301011593</v>
      </c>
      <c r="D342" s="786">
        <v>4680115882973</v>
      </c>
      <c r="E342" s="786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130</v>
      </c>
      <c r="L342" s="35" t="s">
        <v>45</v>
      </c>
      <c r="M342" s="36" t="s">
        <v>133</v>
      </c>
      <c r="N342" s="36"/>
      <c r="O342" s="35">
        <v>55</v>
      </c>
      <c r="P342" s="97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8"/>
      <c r="R342" s="788"/>
      <c r="S342" s="788"/>
      <c r="T342" s="789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459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93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90" t="s">
        <v>40</v>
      </c>
      <c r="Q343" s="791"/>
      <c r="R343" s="791"/>
      <c r="S343" s="791"/>
      <c r="T343" s="791"/>
      <c r="U343" s="791"/>
      <c r="V343" s="792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90" t="s">
        <v>40</v>
      </c>
      <c r="Q344" s="791"/>
      <c r="R344" s="791"/>
      <c r="S344" s="791"/>
      <c r="T344" s="791"/>
      <c r="U344" s="791"/>
      <c r="V344" s="792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785" t="s">
        <v>78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63"/>
      <c r="AB345" s="63"/>
      <c r="AC345" s="63"/>
    </row>
    <row r="346" spans="1:68" ht="27" customHeight="1" x14ac:dyDescent="0.25">
      <c r="A346" s="60" t="s">
        <v>565</v>
      </c>
      <c r="B346" s="60" t="s">
        <v>566</v>
      </c>
      <c r="C346" s="34">
        <v>4301031305</v>
      </c>
      <c r="D346" s="786">
        <v>4607091389845</v>
      </c>
      <c r="E346" s="786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97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8"/>
      <c r="R346" s="788"/>
      <c r="S346" s="788"/>
      <c r="T346" s="78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567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568</v>
      </c>
      <c r="B347" s="60" t="s">
        <v>569</v>
      </c>
      <c r="C347" s="34">
        <v>4301031306</v>
      </c>
      <c r="D347" s="786">
        <v>4680115882881</v>
      </c>
      <c r="E347" s="786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7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8"/>
      <c r="R347" s="788"/>
      <c r="S347" s="788"/>
      <c r="T347" s="78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793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90" t="s">
        <v>40</v>
      </c>
      <c r="Q348" s="791"/>
      <c r="R348" s="791"/>
      <c r="S348" s="791"/>
      <c r="T348" s="791"/>
      <c r="U348" s="791"/>
      <c r="V348" s="792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90" t="s">
        <v>40</v>
      </c>
      <c r="Q349" s="791"/>
      <c r="R349" s="791"/>
      <c r="S349" s="791"/>
      <c r="T349" s="791"/>
      <c r="U349" s="791"/>
      <c r="V349" s="792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785" t="s">
        <v>84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63"/>
      <c r="AB350" s="63"/>
      <c r="AC350" s="63"/>
    </row>
    <row r="351" spans="1:68" ht="37.5" customHeight="1" x14ac:dyDescent="0.25">
      <c r="A351" s="60" t="s">
        <v>570</v>
      </c>
      <c r="B351" s="60" t="s">
        <v>571</v>
      </c>
      <c r="C351" s="34">
        <v>4301051517</v>
      </c>
      <c r="D351" s="786">
        <v>4680115883390</v>
      </c>
      <c r="E351" s="786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97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8"/>
      <c r="R351" s="788"/>
      <c r="S351" s="788"/>
      <c r="T351" s="78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572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90" t="s">
        <v>40</v>
      </c>
      <c r="Q352" s="791"/>
      <c r="R352" s="791"/>
      <c r="S352" s="791"/>
      <c r="T352" s="791"/>
      <c r="U352" s="791"/>
      <c r="V352" s="792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90" t="s">
        <v>40</v>
      </c>
      <c r="Q353" s="791"/>
      <c r="R353" s="791"/>
      <c r="S353" s="791"/>
      <c r="T353" s="791"/>
      <c r="U353" s="791"/>
      <c r="V353" s="792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00" t="s">
        <v>573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62"/>
      <c r="AB354" s="62"/>
      <c r="AC354" s="62"/>
    </row>
    <row r="355" spans="1:68" ht="14.25" customHeight="1" x14ac:dyDescent="0.25">
      <c r="A355" s="785" t="s">
        <v>126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63"/>
      <c r="AB355" s="63"/>
      <c r="AC355" s="63"/>
    </row>
    <row r="356" spans="1:68" ht="27" customHeight="1" x14ac:dyDescent="0.25">
      <c r="A356" s="60" t="s">
        <v>574</v>
      </c>
      <c r="B356" s="60" t="s">
        <v>575</v>
      </c>
      <c r="C356" s="34">
        <v>4301012024</v>
      </c>
      <c r="D356" s="786">
        <v>4680115885615</v>
      </c>
      <c r="E356" s="78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88</v>
      </c>
      <c r="N356" s="36"/>
      <c r="O356" s="35">
        <v>55</v>
      </c>
      <c r="P356" s="9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8"/>
      <c r="R356" s="788"/>
      <c r="S356" s="788"/>
      <c r="T356" s="789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4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576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4" si="78">IFERROR(X356*I356/H356,"0")</f>
        <v>0</v>
      </c>
      <c r="BN356" s="75">
        <f t="shared" ref="BN356:BN364" si="79">IFERROR(Y356*I356/H356,"0")</f>
        <v>0</v>
      </c>
      <c r="BO356" s="75">
        <f t="shared" ref="BO356:BO364" si="80">IFERROR(1/J356*(X356/H356),"0")</f>
        <v>0</v>
      </c>
      <c r="BP356" s="75">
        <f t="shared" ref="BP356:BP364" si="81">IFERROR(1/J356*(Y356/H356),"0")</f>
        <v>0</v>
      </c>
    </row>
    <row r="357" spans="1:68" ht="27" customHeight="1" x14ac:dyDescent="0.25">
      <c r="A357" s="60" t="s">
        <v>577</v>
      </c>
      <c r="B357" s="60" t="s">
        <v>578</v>
      </c>
      <c r="C357" s="34">
        <v>4301012016</v>
      </c>
      <c r="D357" s="786">
        <v>4680115885554</v>
      </c>
      <c r="E357" s="786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159</v>
      </c>
      <c r="M357" s="36" t="s">
        <v>88</v>
      </c>
      <c r="N357" s="36"/>
      <c r="O357" s="35">
        <v>55</v>
      </c>
      <c r="P357" s="9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8"/>
      <c r="R357" s="788"/>
      <c r="S357" s="788"/>
      <c r="T357" s="78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579</v>
      </c>
      <c r="AG357" s="75"/>
      <c r="AJ357" s="79" t="s">
        <v>160</v>
      </c>
      <c r="AK357" s="79">
        <v>604.79999999999995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577</v>
      </c>
      <c r="B358" s="60" t="s">
        <v>580</v>
      </c>
      <c r="C358" s="34">
        <v>4301011911</v>
      </c>
      <c r="D358" s="786">
        <v>4680115885554</v>
      </c>
      <c r="E358" s="786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130</v>
      </c>
      <c r="L358" s="35" t="s">
        <v>45</v>
      </c>
      <c r="M358" s="36" t="s">
        <v>163</v>
      </c>
      <c r="N358" s="36"/>
      <c r="O358" s="35">
        <v>55</v>
      </c>
      <c r="P358" s="9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8"/>
      <c r="R358" s="788"/>
      <c r="S358" s="788"/>
      <c r="T358" s="789"/>
      <c r="U358" s="37" t="s">
        <v>45</v>
      </c>
      <c r="V358" s="37" t="s">
        <v>45</v>
      </c>
      <c r="W358" s="38" t="s">
        <v>0</v>
      </c>
      <c r="X358" s="56">
        <v>1200</v>
      </c>
      <c r="Y358" s="53">
        <f t="shared" si="77"/>
        <v>1209.6000000000001</v>
      </c>
      <c r="Z358" s="39">
        <f>IFERROR(IF(Y358=0,"",ROUNDUP(Y358/H358,0)*0.02039),"")</f>
        <v>2.2836799999999999</v>
      </c>
      <c r="AA358" s="65" t="s">
        <v>45</v>
      </c>
      <c r="AB358" s="66" t="s">
        <v>45</v>
      </c>
      <c r="AC358" s="437" t="s">
        <v>581</v>
      </c>
      <c r="AG358" s="75"/>
      <c r="AJ358" s="79" t="s">
        <v>45</v>
      </c>
      <c r="AK358" s="79">
        <v>0</v>
      </c>
      <c r="BB358" s="438" t="s">
        <v>66</v>
      </c>
      <c r="BM358" s="75">
        <f t="shared" si="78"/>
        <v>1253.3333333333333</v>
      </c>
      <c r="BN358" s="75">
        <f t="shared" si="79"/>
        <v>1263.3599999999999</v>
      </c>
      <c r="BO358" s="75">
        <f t="shared" si="80"/>
        <v>2.3148148148148144</v>
      </c>
      <c r="BP358" s="75">
        <f t="shared" si="81"/>
        <v>2.333333333333333</v>
      </c>
    </row>
    <row r="359" spans="1:68" ht="37.5" customHeight="1" x14ac:dyDescent="0.25">
      <c r="A359" s="60" t="s">
        <v>582</v>
      </c>
      <c r="B359" s="60" t="s">
        <v>583</v>
      </c>
      <c r="C359" s="34">
        <v>4301011858</v>
      </c>
      <c r="D359" s="786">
        <v>4680115885646</v>
      </c>
      <c r="E359" s="786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130</v>
      </c>
      <c r="L359" s="35" t="s">
        <v>45</v>
      </c>
      <c r="M359" s="36" t="s">
        <v>133</v>
      </c>
      <c r="N359" s="36"/>
      <c r="O359" s="35">
        <v>55</v>
      </c>
      <c r="P359" s="9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8"/>
      <c r="R359" s="788"/>
      <c r="S359" s="788"/>
      <c r="T359" s="789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585</v>
      </c>
      <c r="B360" s="60" t="s">
        <v>586</v>
      </c>
      <c r="C360" s="34">
        <v>4301011857</v>
      </c>
      <c r="D360" s="786">
        <v>4680115885622</v>
      </c>
      <c r="E360" s="786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139</v>
      </c>
      <c r="L360" s="35" t="s">
        <v>45</v>
      </c>
      <c r="M360" s="36" t="s">
        <v>133</v>
      </c>
      <c r="N360" s="36"/>
      <c r="O360" s="35">
        <v>55</v>
      </c>
      <c r="P360" s="9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8"/>
      <c r="R360" s="788"/>
      <c r="S360" s="788"/>
      <c r="T360" s="78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576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786">
        <v>4680115881938</v>
      </c>
      <c r="E361" s="78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139</v>
      </c>
      <c r="L361" s="35" t="s">
        <v>45</v>
      </c>
      <c r="M361" s="36" t="s">
        <v>133</v>
      </c>
      <c r="N361" s="36"/>
      <c r="O361" s="35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8"/>
      <c r="R361" s="788"/>
      <c r="S361" s="788"/>
      <c r="T361" s="78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4301010944</v>
      </c>
      <c r="D362" s="786">
        <v>4607091387346</v>
      </c>
      <c r="E362" s="786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139</v>
      </c>
      <c r="L362" s="35" t="s">
        <v>45</v>
      </c>
      <c r="M362" s="36" t="s">
        <v>133</v>
      </c>
      <c r="N362" s="36"/>
      <c r="O362" s="35">
        <v>55</v>
      </c>
      <c r="P362" s="9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8"/>
      <c r="R362" s="788"/>
      <c r="S362" s="788"/>
      <c r="T362" s="789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593</v>
      </c>
      <c r="B363" s="60" t="s">
        <v>594</v>
      </c>
      <c r="C363" s="34">
        <v>4301011859</v>
      </c>
      <c r="D363" s="786">
        <v>4680115885608</v>
      </c>
      <c r="E363" s="786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139</v>
      </c>
      <c r="L363" s="35" t="s">
        <v>45</v>
      </c>
      <c r="M363" s="36" t="s">
        <v>133</v>
      </c>
      <c r="N363" s="36"/>
      <c r="O363" s="35">
        <v>55</v>
      </c>
      <c r="P363" s="9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8"/>
      <c r="R363" s="788"/>
      <c r="S363" s="788"/>
      <c r="T363" s="789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579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ht="27" customHeight="1" x14ac:dyDescent="0.25">
      <c r="A364" s="60" t="s">
        <v>595</v>
      </c>
      <c r="B364" s="60" t="s">
        <v>596</v>
      </c>
      <c r="C364" s="34">
        <v>4301011323</v>
      </c>
      <c r="D364" s="786">
        <v>4607091386011</v>
      </c>
      <c r="E364" s="786"/>
      <c r="F364" s="59">
        <v>0.5</v>
      </c>
      <c r="G364" s="35">
        <v>10</v>
      </c>
      <c r="H364" s="59">
        <v>5</v>
      </c>
      <c r="I364" s="59">
        <v>5.21</v>
      </c>
      <c r="J364" s="35">
        <v>132</v>
      </c>
      <c r="K364" s="35" t="s">
        <v>139</v>
      </c>
      <c r="L364" s="35" t="s">
        <v>45</v>
      </c>
      <c r="M364" s="36" t="s">
        <v>88</v>
      </c>
      <c r="N364" s="36"/>
      <c r="O364" s="35">
        <v>55</v>
      </c>
      <c r="P364" s="9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8"/>
      <c r="R364" s="788"/>
      <c r="S364" s="788"/>
      <c r="T364" s="789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7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597</v>
      </c>
      <c r="AG364" s="75"/>
      <c r="AJ364" s="79" t="s">
        <v>45</v>
      </c>
      <c r="AK364" s="79">
        <v>0</v>
      </c>
      <c r="BB364" s="450" t="s">
        <v>66</v>
      </c>
      <c r="BM364" s="75">
        <f t="shared" si="78"/>
        <v>0</v>
      </c>
      <c r="BN364" s="75">
        <f t="shared" si="79"/>
        <v>0</v>
      </c>
      <c r="BO364" s="75">
        <f t="shared" si="80"/>
        <v>0</v>
      </c>
      <c r="BP364" s="75">
        <f t="shared" si="81"/>
        <v>0</v>
      </c>
    </row>
    <row r="365" spans="1:68" x14ac:dyDescent="0.2">
      <c r="A365" s="793"/>
      <c r="B365" s="793"/>
      <c r="C365" s="793"/>
      <c r="D365" s="793"/>
      <c r="E365" s="793"/>
      <c r="F365" s="793"/>
      <c r="G365" s="793"/>
      <c r="H365" s="793"/>
      <c r="I365" s="793"/>
      <c r="J365" s="793"/>
      <c r="K365" s="793"/>
      <c r="L365" s="793"/>
      <c r="M365" s="793"/>
      <c r="N365" s="793"/>
      <c r="O365" s="794"/>
      <c r="P365" s="790" t="s">
        <v>40</v>
      </c>
      <c r="Q365" s="791"/>
      <c r="R365" s="791"/>
      <c r="S365" s="791"/>
      <c r="T365" s="791"/>
      <c r="U365" s="791"/>
      <c r="V365" s="792"/>
      <c r="W365" s="40" t="s">
        <v>39</v>
      </c>
      <c r="X365" s="41">
        <f>IFERROR(X356/H356,"0")+IFERROR(X357/H357,"0")+IFERROR(X358/H358,"0")+IFERROR(X359/H359,"0")+IFERROR(X360/H360,"0")+IFERROR(X361/H361,"0")+IFERROR(X362/H362,"0")+IFERROR(X363/H363,"0")+IFERROR(X364/H364,"0")</f>
        <v>111.1111111111111</v>
      </c>
      <c r="Y365" s="41">
        <f>IFERROR(Y356/H356,"0")+IFERROR(Y357/H357,"0")+IFERROR(Y358/H358,"0")+IFERROR(Y359/H359,"0")+IFERROR(Y360/H360,"0")+IFERROR(Y361/H361,"0")+IFERROR(Y362/H362,"0")+IFERROR(Y363/H363,"0")+IFERROR(Y364/H364,"0")</f>
        <v>112</v>
      </c>
      <c r="Z365" s="41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2.2836799999999999</v>
      </c>
      <c r="AA365" s="64"/>
      <c r="AB365" s="64"/>
      <c r="AC365" s="64"/>
    </row>
    <row r="366" spans="1:68" x14ac:dyDescent="0.2">
      <c r="A366" s="793"/>
      <c r="B366" s="793"/>
      <c r="C366" s="793"/>
      <c r="D366" s="793"/>
      <c r="E366" s="793"/>
      <c r="F366" s="793"/>
      <c r="G366" s="793"/>
      <c r="H366" s="793"/>
      <c r="I366" s="793"/>
      <c r="J366" s="793"/>
      <c r="K366" s="793"/>
      <c r="L366" s="793"/>
      <c r="M366" s="793"/>
      <c r="N366" s="793"/>
      <c r="O366" s="794"/>
      <c r="P366" s="790" t="s">
        <v>40</v>
      </c>
      <c r="Q366" s="791"/>
      <c r="R366" s="791"/>
      <c r="S366" s="791"/>
      <c r="T366" s="791"/>
      <c r="U366" s="791"/>
      <c r="V366" s="792"/>
      <c r="W366" s="40" t="s">
        <v>0</v>
      </c>
      <c r="X366" s="41">
        <f>IFERROR(SUM(X356:X364),"0")</f>
        <v>1200</v>
      </c>
      <c r="Y366" s="41">
        <f>IFERROR(SUM(Y356:Y364),"0")</f>
        <v>1209.6000000000001</v>
      </c>
      <c r="Z366" s="40"/>
      <c r="AA366" s="64"/>
      <c r="AB366" s="64"/>
      <c r="AC366" s="64"/>
    </row>
    <row r="367" spans="1:68" ht="14.25" customHeight="1" x14ac:dyDescent="0.25">
      <c r="A367" s="785" t="s">
        <v>78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63"/>
      <c r="AB367" s="63"/>
      <c r="AC367" s="63"/>
    </row>
    <row r="368" spans="1:68" ht="27" customHeight="1" x14ac:dyDescent="0.25">
      <c r="A368" s="60" t="s">
        <v>598</v>
      </c>
      <c r="B368" s="60" t="s">
        <v>599</v>
      </c>
      <c r="C368" s="34">
        <v>4301030878</v>
      </c>
      <c r="D368" s="786">
        <v>4607091387193</v>
      </c>
      <c r="E368" s="786"/>
      <c r="F368" s="59">
        <v>0.7</v>
      </c>
      <c r="G368" s="35">
        <v>6</v>
      </c>
      <c r="H368" s="59">
        <v>4.2</v>
      </c>
      <c r="I368" s="59">
        <v>4.46</v>
      </c>
      <c r="J368" s="35">
        <v>156</v>
      </c>
      <c r="K368" s="35" t="s">
        <v>139</v>
      </c>
      <c r="L368" s="35" t="s">
        <v>45</v>
      </c>
      <c r="M368" s="36" t="s">
        <v>82</v>
      </c>
      <c r="N368" s="36"/>
      <c r="O368" s="35">
        <v>35</v>
      </c>
      <c r="P368" s="9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8"/>
      <c r="R368" s="788"/>
      <c r="S368" s="788"/>
      <c r="T368" s="78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601</v>
      </c>
      <c r="B369" s="60" t="s">
        <v>602</v>
      </c>
      <c r="C369" s="34">
        <v>4301031153</v>
      </c>
      <c r="D369" s="786">
        <v>4607091387230</v>
      </c>
      <c r="E369" s="786"/>
      <c r="F369" s="59">
        <v>0.7</v>
      </c>
      <c r="G369" s="35">
        <v>6</v>
      </c>
      <c r="H369" s="59">
        <v>4.2</v>
      </c>
      <c r="I369" s="59">
        <v>4.46</v>
      </c>
      <c r="J369" s="35">
        <v>156</v>
      </c>
      <c r="K369" s="35" t="s">
        <v>139</v>
      </c>
      <c r="L369" s="35" t="s">
        <v>45</v>
      </c>
      <c r="M369" s="36" t="s">
        <v>82</v>
      </c>
      <c r="N369" s="36"/>
      <c r="O369" s="35">
        <v>40</v>
      </c>
      <c r="P369" s="9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8"/>
      <c r="R369" s="788"/>
      <c r="S369" s="788"/>
      <c r="T369" s="789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IFERROR(IF(Y369=0,"",ROUNDUP(Y369/H369,0)*0.00753),"")</f>
        <v/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604</v>
      </c>
      <c r="B370" s="60" t="s">
        <v>605</v>
      </c>
      <c r="C370" s="34">
        <v>4301031154</v>
      </c>
      <c r="D370" s="786">
        <v>4607091387292</v>
      </c>
      <c r="E370" s="786"/>
      <c r="F370" s="59">
        <v>0.73</v>
      </c>
      <c r="G370" s="35">
        <v>6</v>
      </c>
      <c r="H370" s="59">
        <v>4.38</v>
      </c>
      <c r="I370" s="59">
        <v>4.6399999999999997</v>
      </c>
      <c r="J370" s="35">
        <v>156</v>
      </c>
      <c r="K370" s="35" t="s">
        <v>139</v>
      </c>
      <c r="L370" s="35" t="s">
        <v>45</v>
      </c>
      <c r="M370" s="36" t="s">
        <v>82</v>
      </c>
      <c r="N370" s="36"/>
      <c r="O370" s="35">
        <v>45</v>
      </c>
      <c r="P370" s="9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8"/>
      <c r="R370" s="788"/>
      <c r="S370" s="788"/>
      <c r="T370" s="789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55" t="s">
        <v>606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607</v>
      </c>
      <c r="B371" s="60" t="s">
        <v>608</v>
      </c>
      <c r="C371" s="34">
        <v>4301031152</v>
      </c>
      <c r="D371" s="786">
        <v>4607091387285</v>
      </c>
      <c r="E371" s="786"/>
      <c r="F371" s="59">
        <v>0.35</v>
      </c>
      <c r="G371" s="35">
        <v>6</v>
      </c>
      <c r="H371" s="59">
        <v>2.1</v>
      </c>
      <c r="I371" s="59">
        <v>2.23</v>
      </c>
      <c r="J371" s="35">
        <v>234</v>
      </c>
      <c r="K371" s="35" t="s">
        <v>83</v>
      </c>
      <c r="L371" s="35" t="s">
        <v>45</v>
      </c>
      <c r="M371" s="36" t="s">
        <v>82</v>
      </c>
      <c r="N371" s="36"/>
      <c r="O371" s="35">
        <v>40</v>
      </c>
      <c r="P371" s="9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8"/>
      <c r="R371" s="788"/>
      <c r="S371" s="788"/>
      <c r="T371" s="789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IFERROR(IF(Y371=0,"",ROUNDUP(Y371/H371,0)*0.00502),"")</f>
        <v/>
      </c>
      <c r="AA371" s="65" t="s">
        <v>45</v>
      </c>
      <c r="AB371" s="66" t="s">
        <v>45</v>
      </c>
      <c r="AC371" s="457" t="s">
        <v>603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793"/>
      <c r="B372" s="793"/>
      <c r="C372" s="793"/>
      <c r="D372" s="793"/>
      <c r="E372" s="793"/>
      <c r="F372" s="793"/>
      <c r="G372" s="793"/>
      <c r="H372" s="793"/>
      <c r="I372" s="793"/>
      <c r="J372" s="793"/>
      <c r="K372" s="793"/>
      <c r="L372" s="793"/>
      <c r="M372" s="793"/>
      <c r="N372" s="793"/>
      <c r="O372" s="794"/>
      <c r="P372" s="790" t="s">
        <v>40</v>
      </c>
      <c r="Q372" s="791"/>
      <c r="R372" s="791"/>
      <c r="S372" s="791"/>
      <c r="T372" s="791"/>
      <c r="U372" s="791"/>
      <c r="V372" s="792"/>
      <c r="W372" s="40" t="s">
        <v>39</v>
      </c>
      <c r="X372" s="41">
        <f>IFERROR(X368/H368,"0")+IFERROR(X369/H369,"0")+IFERROR(X370/H370,"0")+IFERROR(X371/H371,"0")</f>
        <v>0</v>
      </c>
      <c r="Y372" s="41">
        <f>IFERROR(Y368/H368,"0")+IFERROR(Y369/H369,"0")+IFERROR(Y370/H370,"0")+IFERROR(Y371/H371,"0")</f>
        <v>0</v>
      </c>
      <c r="Z372" s="41">
        <f>IFERROR(IF(Z368="",0,Z368),"0")+IFERROR(IF(Z369="",0,Z369),"0")+IFERROR(IF(Z370="",0,Z370),"0")+IFERROR(IF(Z371="",0,Z371),"0")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793"/>
      <c r="B373" s="793"/>
      <c r="C373" s="793"/>
      <c r="D373" s="793"/>
      <c r="E373" s="793"/>
      <c r="F373" s="793"/>
      <c r="G373" s="793"/>
      <c r="H373" s="793"/>
      <c r="I373" s="793"/>
      <c r="J373" s="793"/>
      <c r="K373" s="793"/>
      <c r="L373" s="793"/>
      <c r="M373" s="793"/>
      <c r="N373" s="793"/>
      <c r="O373" s="794"/>
      <c r="P373" s="790" t="s">
        <v>40</v>
      </c>
      <c r="Q373" s="791"/>
      <c r="R373" s="791"/>
      <c r="S373" s="791"/>
      <c r="T373" s="791"/>
      <c r="U373" s="791"/>
      <c r="V373" s="792"/>
      <c r="W373" s="40" t="s">
        <v>0</v>
      </c>
      <c r="X373" s="41">
        <f>IFERROR(SUM(X368:X371),"0")</f>
        <v>0</v>
      </c>
      <c r="Y373" s="41">
        <f>IFERROR(SUM(Y368:Y371),"0")</f>
        <v>0</v>
      </c>
      <c r="Z373" s="40"/>
      <c r="AA373" s="64"/>
      <c r="AB373" s="64"/>
      <c r="AC373" s="64"/>
    </row>
    <row r="374" spans="1:68" ht="14.25" customHeight="1" x14ac:dyDescent="0.25">
      <c r="A374" s="785" t="s">
        <v>84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63"/>
      <c r="AB374" s="63"/>
      <c r="AC374" s="63"/>
    </row>
    <row r="375" spans="1:68" ht="48" customHeight="1" x14ac:dyDescent="0.25">
      <c r="A375" s="60" t="s">
        <v>609</v>
      </c>
      <c r="B375" s="60" t="s">
        <v>610</v>
      </c>
      <c r="C375" s="34">
        <v>4301051100</v>
      </c>
      <c r="D375" s="786">
        <v>4607091387766</v>
      </c>
      <c r="E375" s="786"/>
      <c r="F375" s="59">
        <v>1.3</v>
      </c>
      <c r="G375" s="35">
        <v>6</v>
      </c>
      <c r="H375" s="59">
        <v>7.8</v>
      </c>
      <c r="I375" s="59">
        <v>8.3580000000000005</v>
      </c>
      <c r="J375" s="35">
        <v>56</v>
      </c>
      <c r="K375" s="35" t="s">
        <v>130</v>
      </c>
      <c r="L375" s="35" t="s">
        <v>45</v>
      </c>
      <c r="M375" s="36" t="s">
        <v>88</v>
      </c>
      <c r="N375" s="36"/>
      <c r="O375" s="35">
        <v>40</v>
      </c>
      <c r="P375" s="9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8"/>
      <c r="R375" s="788"/>
      <c r="S375" s="788"/>
      <c r="T375" s="789"/>
      <c r="U375" s="37" t="s">
        <v>45</v>
      </c>
      <c r="V375" s="37" t="s">
        <v>45</v>
      </c>
      <c r="W375" s="38" t="s">
        <v>0</v>
      </c>
      <c r="X375" s="56">
        <v>9000</v>
      </c>
      <c r="Y375" s="53">
        <f t="shared" ref="Y375:Y380" si="82">IFERROR(IF(X375="",0,CEILING((X375/$H375),1)*$H375),"")</f>
        <v>9001.1999999999989</v>
      </c>
      <c r="Z375" s="39">
        <f>IFERROR(IF(Y375=0,"",ROUNDUP(Y375/H375,0)*0.02175),"")</f>
        <v>25.099499999999999</v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ref="BM375:BM380" si="83">IFERROR(X375*I375/H375,"0")</f>
        <v>9643.8461538461543</v>
      </c>
      <c r="BN375" s="75">
        <f t="shared" ref="BN375:BN380" si="84">IFERROR(Y375*I375/H375,"0")</f>
        <v>9645.1319999999996</v>
      </c>
      <c r="BO375" s="75">
        <f t="shared" ref="BO375:BO380" si="85">IFERROR(1/J375*(X375/H375),"0")</f>
        <v>20.604395604395602</v>
      </c>
      <c r="BP375" s="75">
        <f t="shared" ref="BP375:BP380" si="86">IFERROR(1/J375*(Y375/H375),"0")</f>
        <v>20.607142857142858</v>
      </c>
    </row>
    <row r="376" spans="1:68" ht="37.5" customHeight="1" x14ac:dyDescent="0.25">
      <c r="A376" s="60" t="s">
        <v>612</v>
      </c>
      <c r="B376" s="60" t="s">
        <v>613</v>
      </c>
      <c r="C376" s="34">
        <v>4301051116</v>
      </c>
      <c r="D376" s="786">
        <v>4607091387957</v>
      </c>
      <c r="E376" s="786"/>
      <c r="F376" s="59">
        <v>1.3</v>
      </c>
      <c r="G376" s="35">
        <v>6</v>
      </c>
      <c r="H376" s="59">
        <v>7.8</v>
      </c>
      <c r="I376" s="59">
        <v>8.3640000000000008</v>
      </c>
      <c r="J376" s="35">
        <v>56</v>
      </c>
      <c r="K376" s="35" t="s">
        <v>130</v>
      </c>
      <c r="L376" s="35" t="s">
        <v>45</v>
      </c>
      <c r="M376" s="36" t="s">
        <v>82</v>
      </c>
      <c r="N376" s="36"/>
      <c r="O376" s="35">
        <v>40</v>
      </c>
      <c r="P376" s="9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8"/>
      <c r="R376" s="788"/>
      <c r="S376" s="788"/>
      <c r="T376" s="78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4301051115</v>
      </c>
      <c r="D377" s="786">
        <v>4607091387964</v>
      </c>
      <c r="E377" s="786"/>
      <c r="F377" s="59">
        <v>1.35</v>
      </c>
      <c r="G377" s="35">
        <v>6</v>
      </c>
      <c r="H377" s="59">
        <v>8.1</v>
      </c>
      <c r="I377" s="59">
        <v>8.6460000000000008</v>
      </c>
      <c r="J377" s="35">
        <v>56</v>
      </c>
      <c r="K377" s="35" t="s">
        <v>130</v>
      </c>
      <c r="L377" s="35" t="s">
        <v>45</v>
      </c>
      <c r="M377" s="36" t="s">
        <v>82</v>
      </c>
      <c r="N377" s="36"/>
      <c r="O377" s="35">
        <v>40</v>
      </c>
      <c r="P377" s="9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8"/>
      <c r="R377" s="788"/>
      <c r="S377" s="788"/>
      <c r="T377" s="78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618</v>
      </c>
      <c r="B378" s="60" t="s">
        <v>619</v>
      </c>
      <c r="C378" s="34">
        <v>4301051705</v>
      </c>
      <c r="D378" s="786">
        <v>4680115884588</v>
      </c>
      <c r="E378" s="786"/>
      <c r="F378" s="59">
        <v>0.5</v>
      </c>
      <c r="G378" s="35">
        <v>6</v>
      </c>
      <c r="H378" s="59">
        <v>3</v>
      </c>
      <c r="I378" s="59">
        <v>3.246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8"/>
      <c r="R378" s="788"/>
      <c r="S378" s="788"/>
      <c r="T378" s="789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37.5" customHeight="1" x14ac:dyDescent="0.25">
      <c r="A379" s="60" t="s">
        <v>621</v>
      </c>
      <c r="B379" s="60" t="s">
        <v>622</v>
      </c>
      <c r="C379" s="34">
        <v>4301051130</v>
      </c>
      <c r="D379" s="786">
        <v>4607091387537</v>
      </c>
      <c r="E379" s="786"/>
      <c r="F379" s="59">
        <v>0.45</v>
      </c>
      <c r="G379" s="35">
        <v>6</v>
      </c>
      <c r="H379" s="59">
        <v>2.7</v>
      </c>
      <c r="I379" s="59">
        <v>2.97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9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8"/>
      <c r="R379" s="788"/>
      <c r="S379" s="788"/>
      <c r="T379" s="789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ht="48" customHeight="1" x14ac:dyDescent="0.25">
      <c r="A380" s="60" t="s">
        <v>624</v>
      </c>
      <c r="B380" s="60" t="s">
        <v>625</v>
      </c>
      <c r="C380" s="34">
        <v>4301051132</v>
      </c>
      <c r="D380" s="786">
        <v>4607091387513</v>
      </c>
      <c r="E380" s="786"/>
      <c r="F380" s="59">
        <v>0.45</v>
      </c>
      <c r="G380" s="35">
        <v>6</v>
      </c>
      <c r="H380" s="59">
        <v>2.7</v>
      </c>
      <c r="I380" s="59">
        <v>2.9580000000000002</v>
      </c>
      <c r="J380" s="35">
        <v>182</v>
      </c>
      <c r="K380" s="35" t="s">
        <v>89</v>
      </c>
      <c r="L380" s="35" t="s">
        <v>45</v>
      </c>
      <c r="M380" s="36" t="s">
        <v>82</v>
      </c>
      <c r="N380" s="36"/>
      <c r="O380" s="35">
        <v>40</v>
      </c>
      <c r="P380" s="9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8"/>
      <c r="R380" s="788"/>
      <c r="S380" s="788"/>
      <c r="T380" s="78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IFERROR(IF(Y380=0,"",ROUNDUP(Y380/H380,0)*0.00651),"")</f>
        <v/>
      </c>
      <c r="AA380" s="65" t="s">
        <v>45</v>
      </c>
      <c r="AB380" s="66" t="s">
        <v>45</v>
      </c>
      <c r="AC380" s="469" t="s">
        <v>626</v>
      </c>
      <c r="AG380" s="75"/>
      <c r="AJ380" s="79" t="s">
        <v>45</v>
      </c>
      <c r="AK380" s="79">
        <v>0</v>
      </c>
      <c r="BB380" s="470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x14ac:dyDescent="0.2">
      <c r="A381" s="793"/>
      <c r="B381" s="793"/>
      <c r="C381" s="793"/>
      <c r="D381" s="793"/>
      <c r="E381" s="793"/>
      <c r="F381" s="793"/>
      <c r="G381" s="793"/>
      <c r="H381" s="793"/>
      <c r="I381" s="793"/>
      <c r="J381" s="793"/>
      <c r="K381" s="793"/>
      <c r="L381" s="793"/>
      <c r="M381" s="793"/>
      <c r="N381" s="793"/>
      <c r="O381" s="794"/>
      <c r="P381" s="790" t="s">
        <v>40</v>
      </c>
      <c r="Q381" s="791"/>
      <c r="R381" s="791"/>
      <c r="S381" s="791"/>
      <c r="T381" s="791"/>
      <c r="U381" s="791"/>
      <c r="V381" s="792"/>
      <c r="W381" s="40" t="s">
        <v>39</v>
      </c>
      <c r="X381" s="41">
        <f>IFERROR(X375/H375,"0")+IFERROR(X376/H376,"0")+IFERROR(X377/H377,"0")+IFERROR(X378/H378,"0")+IFERROR(X379/H379,"0")+IFERROR(X380/H380,"0")</f>
        <v>1153.8461538461538</v>
      </c>
      <c r="Y381" s="41">
        <f>IFERROR(Y375/H375,"0")+IFERROR(Y376/H376,"0")+IFERROR(Y377/H377,"0")+IFERROR(Y378/H378,"0")+IFERROR(Y379/H379,"0")+IFERROR(Y380/H380,"0")</f>
        <v>1154</v>
      </c>
      <c r="Z381" s="41">
        <f>IFERROR(IF(Z375="",0,Z375),"0")+IFERROR(IF(Z376="",0,Z376),"0")+IFERROR(IF(Z377="",0,Z377),"0")+IFERROR(IF(Z378="",0,Z378),"0")+IFERROR(IF(Z379="",0,Z379),"0")+IFERROR(IF(Z380="",0,Z380),"0")</f>
        <v>25.099499999999999</v>
      </c>
      <c r="AA381" s="64"/>
      <c r="AB381" s="64"/>
      <c r="AC381" s="64"/>
    </row>
    <row r="382" spans="1:68" x14ac:dyDescent="0.2">
      <c r="A382" s="793"/>
      <c r="B382" s="793"/>
      <c r="C382" s="793"/>
      <c r="D382" s="793"/>
      <c r="E382" s="793"/>
      <c r="F382" s="793"/>
      <c r="G382" s="793"/>
      <c r="H382" s="793"/>
      <c r="I382" s="793"/>
      <c r="J382" s="793"/>
      <c r="K382" s="793"/>
      <c r="L382" s="793"/>
      <c r="M382" s="793"/>
      <c r="N382" s="793"/>
      <c r="O382" s="794"/>
      <c r="P382" s="790" t="s">
        <v>40</v>
      </c>
      <c r="Q382" s="791"/>
      <c r="R382" s="791"/>
      <c r="S382" s="791"/>
      <c r="T382" s="791"/>
      <c r="U382" s="791"/>
      <c r="V382" s="792"/>
      <c r="W382" s="40" t="s">
        <v>0</v>
      </c>
      <c r="X382" s="41">
        <f>IFERROR(SUM(X375:X380),"0")</f>
        <v>9000</v>
      </c>
      <c r="Y382" s="41">
        <f>IFERROR(SUM(Y375:Y380),"0")</f>
        <v>9001.1999999999989</v>
      </c>
      <c r="Z382" s="40"/>
      <c r="AA382" s="64"/>
      <c r="AB382" s="64"/>
      <c r="AC382" s="64"/>
    </row>
    <row r="383" spans="1:68" ht="14.25" customHeight="1" x14ac:dyDescent="0.25">
      <c r="A383" s="785" t="s">
        <v>224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63"/>
      <c r="AB383" s="63"/>
      <c r="AC383" s="63"/>
    </row>
    <row r="384" spans="1:68" ht="37.5" customHeight="1" x14ac:dyDescent="0.25">
      <c r="A384" s="60" t="s">
        <v>627</v>
      </c>
      <c r="B384" s="60" t="s">
        <v>628</v>
      </c>
      <c r="C384" s="34">
        <v>4301060379</v>
      </c>
      <c r="D384" s="786">
        <v>4607091380880</v>
      </c>
      <c r="E384" s="786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9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8"/>
      <c r="R384" s="788"/>
      <c r="S384" s="788"/>
      <c r="T384" s="789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37.5" customHeight="1" x14ac:dyDescent="0.25">
      <c r="A385" s="60" t="s">
        <v>630</v>
      </c>
      <c r="B385" s="60" t="s">
        <v>631</v>
      </c>
      <c r="C385" s="34">
        <v>4301060308</v>
      </c>
      <c r="D385" s="786">
        <v>4607091384482</v>
      </c>
      <c r="E385" s="786"/>
      <c r="F385" s="59">
        <v>1.3</v>
      </c>
      <c r="G385" s="35">
        <v>6</v>
      </c>
      <c r="H385" s="59">
        <v>7.8</v>
      </c>
      <c r="I385" s="59">
        <v>8.3640000000000008</v>
      </c>
      <c r="J385" s="35">
        <v>56</v>
      </c>
      <c r="K385" s="35" t="s">
        <v>130</v>
      </c>
      <c r="L385" s="35" t="s">
        <v>45</v>
      </c>
      <c r="M385" s="36" t="s">
        <v>82</v>
      </c>
      <c r="N385" s="36"/>
      <c r="O385" s="35">
        <v>30</v>
      </c>
      <c r="P385" s="9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8"/>
      <c r="R385" s="788"/>
      <c r="S385" s="788"/>
      <c r="T385" s="789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632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633</v>
      </c>
      <c r="B386" s="60" t="s">
        <v>634</v>
      </c>
      <c r="C386" s="34">
        <v>4301060484</v>
      </c>
      <c r="D386" s="786">
        <v>4607091380897</v>
      </c>
      <c r="E386" s="786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130</v>
      </c>
      <c r="L386" s="35" t="s">
        <v>45</v>
      </c>
      <c r="M386" s="36" t="s">
        <v>176</v>
      </c>
      <c r="N386" s="36"/>
      <c r="O386" s="35">
        <v>30</v>
      </c>
      <c r="P386" s="951" t="s">
        <v>635</v>
      </c>
      <c r="Q386" s="788"/>
      <c r="R386" s="788"/>
      <c r="S386" s="788"/>
      <c r="T386" s="789"/>
      <c r="U386" s="37" t="s">
        <v>45</v>
      </c>
      <c r="V386" s="37" t="s">
        <v>45</v>
      </c>
      <c r="W386" s="38" t="s">
        <v>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5" t="s">
        <v>636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16.5" customHeight="1" x14ac:dyDescent="0.25">
      <c r="A387" s="60" t="s">
        <v>633</v>
      </c>
      <c r="B387" s="60" t="s">
        <v>637</v>
      </c>
      <c r="C387" s="34">
        <v>4301060325</v>
      </c>
      <c r="D387" s="786">
        <v>4607091380897</v>
      </c>
      <c r="E387" s="786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130</v>
      </c>
      <c r="L387" s="35" t="s">
        <v>45</v>
      </c>
      <c r="M387" s="36" t="s">
        <v>82</v>
      </c>
      <c r="N387" s="36"/>
      <c r="O387" s="35">
        <v>30</v>
      </c>
      <c r="P387" s="9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8"/>
      <c r="R387" s="788"/>
      <c r="S387" s="788"/>
      <c r="T387" s="78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7" t="s">
        <v>638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793"/>
      <c r="B388" s="793"/>
      <c r="C388" s="793"/>
      <c r="D388" s="793"/>
      <c r="E388" s="793"/>
      <c r="F388" s="793"/>
      <c r="G388" s="793"/>
      <c r="H388" s="793"/>
      <c r="I388" s="793"/>
      <c r="J388" s="793"/>
      <c r="K388" s="793"/>
      <c r="L388" s="793"/>
      <c r="M388" s="793"/>
      <c r="N388" s="793"/>
      <c r="O388" s="794"/>
      <c r="P388" s="790" t="s">
        <v>40</v>
      </c>
      <c r="Q388" s="791"/>
      <c r="R388" s="791"/>
      <c r="S388" s="791"/>
      <c r="T388" s="791"/>
      <c r="U388" s="791"/>
      <c r="V388" s="792"/>
      <c r="W388" s="40" t="s">
        <v>39</v>
      </c>
      <c r="X388" s="41">
        <f>IFERROR(X384/H384,"0")+IFERROR(X385/H385,"0")+IFERROR(X386/H386,"0")+IFERROR(X387/H387,"0")</f>
        <v>0</v>
      </c>
      <c r="Y388" s="41">
        <f>IFERROR(Y384/H384,"0")+IFERROR(Y385/H385,"0")+IFERROR(Y386/H386,"0")+IFERROR(Y387/H387,"0")</f>
        <v>0</v>
      </c>
      <c r="Z388" s="41">
        <f>IFERROR(IF(Z384="",0,Z384),"0")+IFERROR(IF(Z385="",0,Z385),"0")+IFERROR(IF(Z386="",0,Z386),"0")+IFERROR(IF(Z387="",0,Z387),"0")</f>
        <v>0</v>
      </c>
      <c r="AA388" s="64"/>
      <c r="AB388" s="64"/>
      <c r="AC388" s="64"/>
    </row>
    <row r="389" spans="1:68" x14ac:dyDescent="0.2">
      <c r="A389" s="793"/>
      <c r="B389" s="793"/>
      <c r="C389" s="793"/>
      <c r="D389" s="793"/>
      <c r="E389" s="793"/>
      <c r="F389" s="793"/>
      <c r="G389" s="793"/>
      <c r="H389" s="793"/>
      <c r="I389" s="793"/>
      <c r="J389" s="793"/>
      <c r="K389" s="793"/>
      <c r="L389" s="793"/>
      <c r="M389" s="793"/>
      <c r="N389" s="793"/>
      <c r="O389" s="794"/>
      <c r="P389" s="790" t="s">
        <v>40</v>
      </c>
      <c r="Q389" s="791"/>
      <c r="R389" s="791"/>
      <c r="S389" s="791"/>
      <c r="T389" s="791"/>
      <c r="U389" s="791"/>
      <c r="V389" s="792"/>
      <c r="W389" s="40" t="s">
        <v>0</v>
      </c>
      <c r="X389" s="41">
        <f>IFERROR(SUM(X384:X387),"0")</f>
        <v>0</v>
      </c>
      <c r="Y389" s="41">
        <f>IFERROR(SUM(Y384:Y387),"0")</f>
        <v>0</v>
      </c>
      <c r="Z389" s="40"/>
      <c r="AA389" s="64"/>
      <c r="AB389" s="64"/>
      <c r="AC389" s="64"/>
    </row>
    <row r="390" spans="1:68" ht="14.25" customHeight="1" x14ac:dyDescent="0.25">
      <c r="A390" s="785" t="s">
        <v>115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63"/>
      <c r="AB390" s="63"/>
      <c r="AC390" s="63"/>
    </row>
    <row r="391" spans="1:68" ht="16.5" customHeight="1" x14ac:dyDescent="0.25">
      <c r="A391" s="60" t="s">
        <v>639</v>
      </c>
      <c r="B391" s="60" t="s">
        <v>640</v>
      </c>
      <c r="C391" s="34">
        <v>4301030232</v>
      </c>
      <c r="D391" s="786">
        <v>4607091388374</v>
      </c>
      <c r="E391" s="786"/>
      <c r="F391" s="59">
        <v>0.38</v>
      </c>
      <c r="G391" s="35">
        <v>8</v>
      </c>
      <c r="H391" s="59">
        <v>3.04</v>
      </c>
      <c r="I391" s="59">
        <v>3.28</v>
      </c>
      <c r="J391" s="35">
        <v>156</v>
      </c>
      <c r="K391" s="35" t="s">
        <v>139</v>
      </c>
      <c r="L391" s="35" t="s">
        <v>45</v>
      </c>
      <c r="M391" s="36" t="s">
        <v>120</v>
      </c>
      <c r="N391" s="36"/>
      <c r="O391" s="35">
        <v>180</v>
      </c>
      <c r="P391" s="953" t="s">
        <v>641</v>
      </c>
      <c r="Q391" s="788"/>
      <c r="R391" s="788"/>
      <c r="S391" s="788"/>
      <c r="T391" s="789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79" t="s">
        <v>642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4301030235</v>
      </c>
      <c r="D392" s="786">
        <v>4607091388381</v>
      </c>
      <c r="E392" s="786"/>
      <c r="F392" s="59">
        <v>0.38</v>
      </c>
      <c r="G392" s="35">
        <v>8</v>
      </c>
      <c r="H392" s="59">
        <v>3.04</v>
      </c>
      <c r="I392" s="59">
        <v>3.32</v>
      </c>
      <c r="J392" s="35">
        <v>156</v>
      </c>
      <c r="K392" s="35" t="s">
        <v>139</v>
      </c>
      <c r="L392" s="35" t="s">
        <v>45</v>
      </c>
      <c r="M392" s="36" t="s">
        <v>120</v>
      </c>
      <c r="N392" s="36"/>
      <c r="O392" s="35">
        <v>180</v>
      </c>
      <c r="P392" s="954" t="s">
        <v>645</v>
      </c>
      <c r="Q392" s="788"/>
      <c r="R392" s="788"/>
      <c r="S392" s="788"/>
      <c r="T392" s="78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IFERROR(IF(Y392=0,"",ROUNDUP(Y392/H392,0)*0.00753),"")</f>
        <v/>
      </c>
      <c r="AA392" s="65" t="s">
        <v>45</v>
      </c>
      <c r="AB392" s="66" t="s">
        <v>45</v>
      </c>
      <c r="AC392" s="481" t="s">
        <v>642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4301032015</v>
      </c>
      <c r="D393" s="786">
        <v>4607091383102</v>
      </c>
      <c r="E393" s="786"/>
      <c r="F393" s="59">
        <v>0.17</v>
      </c>
      <c r="G393" s="35">
        <v>15</v>
      </c>
      <c r="H393" s="59">
        <v>2.5499999999999998</v>
      </c>
      <c r="I393" s="59">
        <v>2.9550000000000001</v>
      </c>
      <c r="J393" s="35">
        <v>182</v>
      </c>
      <c r="K393" s="35" t="s">
        <v>89</v>
      </c>
      <c r="L393" s="35" t="s">
        <v>45</v>
      </c>
      <c r="M393" s="36" t="s">
        <v>120</v>
      </c>
      <c r="N393" s="36"/>
      <c r="O393" s="35">
        <v>180</v>
      </c>
      <c r="P393" s="9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8"/>
      <c r="R393" s="788"/>
      <c r="S393" s="788"/>
      <c r="T393" s="789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648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649</v>
      </c>
      <c r="B394" s="60" t="s">
        <v>650</v>
      </c>
      <c r="C394" s="34">
        <v>4301030233</v>
      </c>
      <c r="D394" s="786">
        <v>4607091388404</v>
      </c>
      <c r="E394" s="786"/>
      <c r="F394" s="59">
        <v>0.17</v>
      </c>
      <c r="G394" s="35">
        <v>15</v>
      </c>
      <c r="H394" s="59">
        <v>2.5499999999999998</v>
      </c>
      <c r="I394" s="59">
        <v>2.88</v>
      </c>
      <c r="J394" s="35">
        <v>182</v>
      </c>
      <c r="K394" s="35" t="s">
        <v>89</v>
      </c>
      <c r="L394" s="35" t="s">
        <v>45</v>
      </c>
      <c r="M394" s="36" t="s">
        <v>120</v>
      </c>
      <c r="N394" s="36"/>
      <c r="O394" s="35">
        <v>180</v>
      </c>
      <c r="P394" s="9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8"/>
      <c r="R394" s="788"/>
      <c r="S394" s="788"/>
      <c r="T394" s="78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85" t="s">
        <v>642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93"/>
      <c r="B395" s="793"/>
      <c r="C395" s="793"/>
      <c r="D395" s="793"/>
      <c r="E395" s="793"/>
      <c r="F395" s="793"/>
      <c r="G395" s="793"/>
      <c r="H395" s="793"/>
      <c r="I395" s="793"/>
      <c r="J395" s="793"/>
      <c r="K395" s="793"/>
      <c r="L395" s="793"/>
      <c r="M395" s="793"/>
      <c r="N395" s="793"/>
      <c r="O395" s="794"/>
      <c r="P395" s="790" t="s">
        <v>40</v>
      </c>
      <c r="Q395" s="791"/>
      <c r="R395" s="791"/>
      <c r="S395" s="791"/>
      <c r="T395" s="791"/>
      <c r="U395" s="791"/>
      <c r="V395" s="792"/>
      <c r="W395" s="40" t="s">
        <v>39</v>
      </c>
      <c r="X395" s="41">
        <f>IFERROR(X391/H391,"0")+IFERROR(X392/H392,"0")+IFERROR(X393/H393,"0")+IFERROR(X394/H394,"0")</f>
        <v>0</v>
      </c>
      <c r="Y395" s="41">
        <f>IFERROR(Y391/H391,"0")+IFERROR(Y392/H392,"0")+IFERROR(Y393/H393,"0")+IFERROR(Y394/H394,"0")</f>
        <v>0</v>
      </c>
      <c r="Z395" s="41">
        <f>IFERROR(IF(Z391="",0,Z391),"0")+IFERROR(IF(Z392="",0,Z392),"0")+IFERROR(IF(Z393="",0,Z393),"0")+IFERROR(IF(Z394="",0,Z394),"0")</f>
        <v>0</v>
      </c>
      <c r="AA395" s="64"/>
      <c r="AB395" s="64"/>
      <c r="AC395" s="64"/>
    </row>
    <row r="396" spans="1:68" x14ac:dyDescent="0.2">
      <c r="A396" s="793"/>
      <c r="B396" s="793"/>
      <c r="C396" s="793"/>
      <c r="D396" s="793"/>
      <c r="E396" s="793"/>
      <c r="F396" s="793"/>
      <c r="G396" s="793"/>
      <c r="H396" s="793"/>
      <c r="I396" s="793"/>
      <c r="J396" s="793"/>
      <c r="K396" s="793"/>
      <c r="L396" s="793"/>
      <c r="M396" s="793"/>
      <c r="N396" s="793"/>
      <c r="O396" s="794"/>
      <c r="P396" s="790" t="s">
        <v>40</v>
      </c>
      <c r="Q396" s="791"/>
      <c r="R396" s="791"/>
      <c r="S396" s="791"/>
      <c r="T396" s="791"/>
      <c r="U396" s="791"/>
      <c r="V396" s="792"/>
      <c r="W396" s="40" t="s">
        <v>0</v>
      </c>
      <c r="X396" s="41">
        <f>IFERROR(SUM(X391:X394),"0")</f>
        <v>0</v>
      </c>
      <c r="Y396" s="41">
        <f>IFERROR(SUM(Y391:Y394),"0")</f>
        <v>0</v>
      </c>
      <c r="Z396" s="40"/>
      <c r="AA396" s="64"/>
      <c r="AB396" s="64"/>
      <c r="AC396" s="64"/>
    </row>
    <row r="397" spans="1:68" ht="14.25" customHeight="1" x14ac:dyDescent="0.25">
      <c r="A397" s="785" t="s">
        <v>651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63"/>
      <c r="AB397" s="63"/>
      <c r="AC397" s="63"/>
    </row>
    <row r="398" spans="1:68" ht="16.5" customHeight="1" x14ac:dyDescent="0.25">
      <c r="A398" s="60" t="s">
        <v>652</v>
      </c>
      <c r="B398" s="60" t="s">
        <v>653</v>
      </c>
      <c r="C398" s="34">
        <v>4301180007</v>
      </c>
      <c r="D398" s="786">
        <v>4680115881808</v>
      </c>
      <c r="E398" s="786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655</v>
      </c>
      <c r="N398" s="36"/>
      <c r="O398" s="35">
        <v>730</v>
      </c>
      <c r="P398" s="9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8"/>
      <c r="R398" s="788"/>
      <c r="S398" s="788"/>
      <c r="T398" s="789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654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656</v>
      </c>
      <c r="B399" s="60" t="s">
        <v>657</v>
      </c>
      <c r="C399" s="34">
        <v>4301180006</v>
      </c>
      <c r="D399" s="786">
        <v>4680115881822</v>
      </c>
      <c r="E399" s="786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655</v>
      </c>
      <c r="N399" s="36"/>
      <c r="O399" s="35">
        <v>730</v>
      </c>
      <c r="P399" s="9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8"/>
      <c r="R399" s="788"/>
      <c r="S399" s="788"/>
      <c r="T399" s="78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654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658</v>
      </c>
      <c r="B400" s="60" t="s">
        <v>659</v>
      </c>
      <c r="C400" s="34">
        <v>4301180001</v>
      </c>
      <c r="D400" s="786">
        <v>4680115880016</v>
      </c>
      <c r="E400" s="786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89</v>
      </c>
      <c r="L400" s="35" t="s">
        <v>45</v>
      </c>
      <c r="M400" s="36" t="s">
        <v>655</v>
      </c>
      <c r="N400" s="36"/>
      <c r="O400" s="35">
        <v>730</v>
      </c>
      <c r="P400" s="9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8"/>
      <c r="R400" s="788"/>
      <c r="S400" s="788"/>
      <c r="T400" s="789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654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93"/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4"/>
      <c r="P401" s="790" t="s">
        <v>40</v>
      </c>
      <c r="Q401" s="791"/>
      <c r="R401" s="791"/>
      <c r="S401" s="791"/>
      <c r="T401" s="791"/>
      <c r="U401" s="791"/>
      <c r="V401" s="792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793"/>
      <c r="B402" s="793"/>
      <c r="C402" s="793"/>
      <c r="D402" s="793"/>
      <c r="E402" s="793"/>
      <c r="F402" s="793"/>
      <c r="G402" s="793"/>
      <c r="H402" s="793"/>
      <c r="I402" s="793"/>
      <c r="J402" s="793"/>
      <c r="K402" s="793"/>
      <c r="L402" s="793"/>
      <c r="M402" s="793"/>
      <c r="N402" s="793"/>
      <c r="O402" s="794"/>
      <c r="P402" s="790" t="s">
        <v>40</v>
      </c>
      <c r="Q402" s="791"/>
      <c r="R402" s="791"/>
      <c r="S402" s="791"/>
      <c r="T402" s="791"/>
      <c r="U402" s="791"/>
      <c r="V402" s="792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16.5" customHeight="1" x14ac:dyDescent="0.25">
      <c r="A403" s="800" t="s">
        <v>660</v>
      </c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00"/>
      <c r="P403" s="800"/>
      <c r="Q403" s="800"/>
      <c r="R403" s="800"/>
      <c r="S403" s="800"/>
      <c r="T403" s="800"/>
      <c r="U403" s="800"/>
      <c r="V403" s="800"/>
      <c r="W403" s="800"/>
      <c r="X403" s="800"/>
      <c r="Y403" s="800"/>
      <c r="Z403" s="800"/>
      <c r="AA403" s="62"/>
      <c r="AB403" s="62"/>
      <c r="AC403" s="62"/>
    </row>
    <row r="404" spans="1:68" ht="14.25" customHeight="1" x14ac:dyDescent="0.25">
      <c r="A404" s="785" t="s">
        <v>78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63"/>
      <c r="AB404" s="63"/>
      <c r="AC404" s="63"/>
    </row>
    <row r="405" spans="1:68" ht="27" customHeight="1" x14ac:dyDescent="0.25">
      <c r="A405" s="60" t="s">
        <v>661</v>
      </c>
      <c r="B405" s="60" t="s">
        <v>662</v>
      </c>
      <c r="C405" s="34">
        <v>4301031066</v>
      </c>
      <c r="D405" s="786">
        <v>4607091383836</v>
      </c>
      <c r="E405" s="786"/>
      <c r="F405" s="59">
        <v>0.3</v>
      </c>
      <c r="G405" s="35">
        <v>6</v>
      </c>
      <c r="H405" s="59">
        <v>1.8</v>
      </c>
      <c r="I405" s="59">
        <v>2.028</v>
      </c>
      <c r="J405" s="35">
        <v>182</v>
      </c>
      <c r="K405" s="35" t="s">
        <v>89</v>
      </c>
      <c r="L405" s="35" t="s">
        <v>45</v>
      </c>
      <c r="M405" s="36" t="s">
        <v>82</v>
      </c>
      <c r="N405" s="36"/>
      <c r="O405" s="35">
        <v>40</v>
      </c>
      <c r="P405" s="9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8"/>
      <c r="R405" s="788"/>
      <c r="S405" s="788"/>
      <c r="T405" s="789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93" t="s">
        <v>663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90" t="s">
        <v>40</v>
      </c>
      <c r="Q406" s="791"/>
      <c r="R406" s="791"/>
      <c r="S406" s="791"/>
      <c r="T406" s="791"/>
      <c r="U406" s="791"/>
      <c r="V406" s="792"/>
      <c r="W406" s="40" t="s">
        <v>39</v>
      </c>
      <c r="X406" s="41">
        <f>IFERROR(X405/H405,"0")</f>
        <v>0</v>
      </c>
      <c r="Y406" s="41">
        <f>IFERROR(Y405/H405,"0")</f>
        <v>0</v>
      </c>
      <c r="Z406" s="41">
        <f>IFERROR(IF(Z405="",0,Z405),"0")</f>
        <v>0</v>
      </c>
      <c r="AA406" s="64"/>
      <c r="AB406" s="64"/>
      <c r="AC406" s="64"/>
    </row>
    <row r="407" spans="1:68" x14ac:dyDescent="0.2">
      <c r="A407" s="793"/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4"/>
      <c r="P407" s="790" t="s">
        <v>40</v>
      </c>
      <c r="Q407" s="791"/>
      <c r="R407" s="791"/>
      <c r="S407" s="791"/>
      <c r="T407" s="791"/>
      <c r="U407" s="791"/>
      <c r="V407" s="792"/>
      <c r="W407" s="40" t="s">
        <v>0</v>
      </c>
      <c r="X407" s="41">
        <f>IFERROR(SUM(X405:X405),"0")</f>
        <v>0</v>
      </c>
      <c r="Y407" s="41">
        <f>IFERROR(SUM(Y405:Y405),"0")</f>
        <v>0</v>
      </c>
      <c r="Z407" s="40"/>
      <c r="AA407" s="64"/>
      <c r="AB407" s="64"/>
      <c r="AC407" s="64"/>
    </row>
    <row r="408" spans="1:68" ht="14.25" customHeight="1" x14ac:dyDescent="0.25">
      <c r="A408" s="785" t="s">
        <v>84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63"/>
      <c r="AB408" s="63"/>
      <c r="AC408" s="63"/>
    </row>
    <row r="409" spans="1:68" ht="37.5" customHeight="1" x14ac:dyDescent="0.25">
      <c r="A409" s="60" t="s">
        <v>664</v>
      </c>
      <c r="B409" s="60" t="s">
        <v>665</v>
      </c>
      <c r="C409" s="34">
        <v>4301051142</v>
      </c>
      <c r="D409" s="786">
        <v>4607091387919</v>
      </c>
      <c r="E409" s="786"/>
      <c r="F409" s="59">
        <v>1.35</v>
      </c>
      <c r="G409" s="35">
        <v>6</v>
      </c>
      <c r="H409" s="59">
        <v>8.1</v>
      </c>
      <c r="I409" s="59">
        <v>8.6639999999999997</v>
      </c>
      <c r="J409" s="35">
        <v>56</v>
      </c>
      <c r="K409" s="35" t="s">
        <v>130</v>
      </c>
      <c r="L409" s="35" t="s">
        <v>45</v>
      </c>
      <c r="M409" s="36" t="s">
        <v>82</v>
      </c>
      <c r="N409" s="36"/>
      <c r="O409" s="35">
        <v>45</v>
      </c>
      <c r="P409" s="9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8"/>
      <c r="R409" s="788"/>
      <c r="S409" s="788"/>
      <c r="T409" s="789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IFERROR(IF(Y409=0,"",ROUNDUP(Y409/H409,0)*0.02175),"")</f>
        <v/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37.5" customHeight="1" x14ac:dyDescent="0.25">
      <c r="A410" s="60" t="s">
        <v>667</v>
      </c>
      <c r="B410" s="60" t="s">
        <v>668</v>
      </c>
      <c r="C410" s="34">
        <v>4301051461</v>
      </c>
      <c r="D410" s="786">
        <v>4680115883604</v>
      </c>
      <c r="E410" s="786"/>
      <c r="F410" s="59">
        <v>0.35</v>
      </c>
      <c r="G410" s="35">
        <v>6</v>
      </c>
      <c r="H410" s="59">
        <v>2.1</v>
      </c>
      <c r="I410" s="59">
        <v>2.3519999999999999</v>
      </c>
      <c r="J410" s="35">
        <v>182</v>
      </c>
      <c r="K410" s="35" t="s">
        <v>89</v>
      </c>
      <c r="L410" s="35" t="s">
        <v>45</v>
      </c>
      <c r="M410" s="36" t="s">
        <v>88</v>
      </c>
      <c r="N410" s="36"/>
      <c r="O410" s="35">
        <v>45</v>
      </c>
      <c r="P410" s="9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8"/>
      <c r="R410" s="788"/>
      <c r="S410" s="788"/>
      <c r="T410" s="789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670</v>
      </c>
      <c r="B411" s="60" t="s">
        <v>671</v>
      </c>
      <c r="C411" s="34">
        <v>4301051485</v>
      </c>
      <c r="D411" s="786">
        <v>4680115883567</v>
      </c>
      <c r="E411" s="786"/>
      <c r="F411" s="59">
        <v>0.35</v>
      </c>
      <c r="G411" s="35">
        <v>6</v>
      </c>
      <c r="H411" s="59">
        <v>2.1</v>
      </c>
      <c r="I411" s="59">
        <v>2.34</v>
      </c>
      <c r="J411" s="35">
        <v>182</v>
      </c>
      <c r="K411" s="35" t="s">
        <v>89</v>
      </c>
      <c r="L411" s="35" t="s">
        <v>45</v>
      </c>
      <c r="M411" s="36" t="s">
        <v>82</v>
      </c>
      <c r="N411" s="36"/>
      <c r="O411" s="35">
        <v>40</v>
      </c>
      <c r="P411" s="9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8"/>
      <c r="R411" s="788"/>
      <c r="S411" s="788"/>
      <c r="T411" s="789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 t="s">
        <v>45</v>
      </c>
      <c r="AB411" s="66" t="s">
        <v>45</v>
      </c>
      <c r="AC411" s="499" t="s">
        <v>672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793"/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4"/>
      <c r="P412" s="790" t="s">
        <v>40</v>
      </c>
      <c r="Q412" s="791"/>
      <c r="R412" s="791"/>
      <c r="S412" s="791"/>
      <c r="T412" s="791"/>
      <c r="U412" s="791"/>
      <c r="V412" s="792"/>
      <c r="W412" s="40" t="s">
        <v>39</v>
      </c>
      <c r="X412" s="41">
        <f>IFERROR(X409/H409,"0")+IFERROR(X410/H410,"0")+IFERROR(X411/H411,"0")</f>
        <v>0</v>
      </c>
      <c r="Y412" s="41">
        <f>IFERROR(Y409/H409,"0")+IFERROR(Y410/H410,"0")+IFERROR(Y411/H411,"0")</f>
        <v>0</v>
      </c>
      <c r="Z412" s="41">
        <f>IFERROR(IF(Z409="",0,Z409),"0")+IFERROR(IF(Z410="",0,Z410),"0")+IFERROR(IF(Z411="",0,Z411),"0")</f>
        <v>0</v>
      </c>
      <c r="AA412" s="64"/>
      <c r="AB412" s="64"/>
      <c r="AC412" s="64"/>
    </row>
    <row r="413" spans="1:68" x14ac:dyDescent="0.2">
      <c r="A413" s="793"/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4"/>
      <c r="P413" s="790" t="s">
        <v>40</v>
      </c>
      <c r="Q413" s="791"/>
      <c r="R413" s="791"/>
      <c r="S413" s="791"/>
      <c r="T413" s="791"/>
      <c r="U413" s="791"/>
      <c r="V413" s="792"/>
      <c r="W413" s="40" t="s">
        <v>0</v>
      </c>
      <c r="X413" s="41">
        <f>IFERROR(SUM(X409:X411),"0")</f>
        <v>0</v>
      </c>
      <c r="Y413" s="41">
        <f>IFERROR(SUM(Y409:Y411),"0")</f>
        <v>0</v>
      </c>
      <c r="Z413" s="40"/>
      <c r="AA413" s="64"/>
      <c r="AB413" s="64"/>
      <c r="AC413" s="64"/>
    </row>
    <row r="414" spans="1:68" ht="27.75" customHeight="1" x14ac:dyDescent="0.2">
      <c r="A414" s="834" t="s">
        <v>673</v>
      </c>
      <c r="B414" s="834"/>
      <c r="C414" s="834"/>
      <c r="D414" s="834"/>
      <c r="E414" s="834"/>
      <c r="F414" s="834"/>
      <c r="G414" s="834"/>
      <c r="H414" s="834"/>
      <c r="I414" s="834"/>
      <c r="J414" s="834"/>
      <c r="K414" s="834"/>
      <c r="L414" s="834"/>
      <c r="M414" s="834"/>
      <c r="N414" s="834"/>
      <c r="O414" s="834"/>
      <c r="P414" s="834"/>
      <c r="Q414" s="834"/>
      <c r="R414" s="834"/>
      <c r="S414" s="834"/>
      <c r="T414" s="834"/>
      <c r="U414" s="834"/>
      <c r="V414" s="834"/>
      <c r="W414" s="834"/>
      <c r="X414" s="834"/>
      <c r="Y414" s="834"/>
      <c r="Z414" s="834"/>
      <c r="AA414" s="52"/>
      <c r="AB414" s="52"/>
      <c r="AC414" s="52"/>
    </row>
    <row r="415" spans="1:68" ht="16.5" customHeight="1" x14ac:dyDescent="0.25">
      <c r="A415" s="800" t="s">
        <v>674</v>
      </c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00"/>
      <c r="P415" s="800"/>
      <c r="Q415" s="800"/>
      <c r="R415" s="800"/>
      <c r="S415" s="800"/>
      <c r="T415" s="800"/>
      <c r="U415" s="800"/>
      <c r="V415" s="800"/>
      <c r="W415" s="800"/>
      <c r="X415" s="800"/>
      <c r="Y415" s="800"/>
      <c r="Z415" s="800"/>
      <c r="AA415" s="62"/>
      <c r="AB415" s="62"/>
      <c r="AC415" s="62"/>
    </row>
    <row r="416" spans="1:68" ht="14.25" customHeight="1" x14ac:dyDescent="0.25">
      <c r="A416" s="785" t="s">
        <v>126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63"/>
      <c r="AB416" s="63"/>
      <c r="AC416" s="63"/>
    </row>
    <row r="417" spans="1:68" ht="27" customHeight="1" x14ac:dyDescent="0.25">
      <c r="A417" s="60" t="s">
        <v>675</v>
      </c>
      <c r="B417" s="60" t="s">
        <v>676</v>
      </c>
      <c r="C417" s="34">
        <v>4301011946</v>
      </c>
      <c r="D417" s="786">
        <v>4680115884847</v>
      </c>
      <c r="E417" s="78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163</v>
      </c>
      <c r="N417" s="36"/>
      <c r="O417" s="35">
        <v>60</v>
      </c>
      <c r="P417" s="9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8"/>
      <c r="R417" s="788"/>
      <c r="S417" s="788"/>
      <c r="T417" s="78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7" si="87">IFERROR(IF(X417="",0,CEILING((X417/$H417),1)*$H417),"")</f>
        <v>0</v>
      </c>
      <c r="Z417" s="39" t="str">
        <f>IFERROR(IF(Y417=0,"",ROUNDUP(Y417/H417,0)*0.02039),"")</f>
        <v/>
      </c>
      <c r="AA417" s="65" t="s">
        <v>45</v>
      </c>
      <c r="AB417" s="66" t="s">
        <v>45</v>
      </c>
      <c r="AC417" s="501" t="s">
        <v>677</v>
      </c>
      <c r="AG417" s="75"/>
      <c r="AJ417" s="79" t="s">
        <v>45</v>
      </c>
      <c r="AK417" s="79">
        <v>0</v>
      </c>
      <c r="BB417" s="502" t="s">
        <v>66</v>
      </c>
      <c r="BM417" s="75">
        <f t="shared" ref="BM417:BM427" si="88">IFERROR(X417*I417/H417,"0")</f>
        <v>0</v>
      </c>
      <c r="BN417" s="75">
        <f t="shared" ref="BN417:BN427" si="89">IFERROR(Y417*I417/H417,"0")</f>
        <v>0</v>
      </c>
      <c r="BO417" s="75">
        <f t="shared" ref="BO417:BO427" si="90">IFERROR(1/J417*(X417/H417),"0")</f>
        <v>0</v>
      </c>
      <c r="BP417" s="75">
        <f t="shared" ref="BP417:BP427" si="91">IFERROR(1/J417*(Y417/H417),"0")</f>
        <v>0</v>
      </c>
    </row>
    <row r="418" spans="1:68" ht="27" customHeight="1" x14ac:dyDescent="0.25">
      <c r="A418" s="60" t="s">
        <v>675</v>
      </c>
      <c r="B418" s="60" t="s">
        <v>678</v>
      </c>
      <c r="C418" s="34">
        <v>4301011869</v>
      </c>
      <c r="D418" s="786">
        <v>4680115884847</v>
      </c>
      <c r="E418" s="78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159</v>
      </c>
      <c r="M418" s="36" t="s">
        <v>82</v>
      </c>
      <c r="N418" s="36"/>
      <c r="O418" s="35">
        <v>60</v>
      </c>
      <c r="P418" s="9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8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3" t="s">
        <v>679</v>
      </c>
      <c r="AG418" s="75"/>
      <c r="AJ418" s="79" t="s">
        <v>160</v>
      </c>
      <c r="AK418" s="79">
        <v>720</v>
      </c>
      <c r="BB418" s="504" t="s">
        <v>66</v>
      </c>
      <c r="BM418" s="75">
        <f t="shared" si="88"/>
        <v>0</v>
      </c>
      <c r="BN418" s="75">
        <f t="shared" si="89"/>
        <v>0</v>
      </c>
      <c r="BO418" s="75">
        <f t="shared" si="90"/>
        <v>0</v>
      </c>
      <c r="BP418" s="75">
        <f t="shared" si="91"/>
        <v>0</v>
      </c>
    </row>
    <row r="419" spans="1:68" ht="27" customHeight="1" x14ac:dyDescent="0.25">
      <c r="A419" s="60" t="s">
        <v>680</v>
      </c>
      <c r="B419" s="60" t="s">
        <v>681</v>
      </c>
      <c r="C419" s="34">
        <v>4301011947</v>
      </c>
      <c r="D419" s="786">
        <v>4680115884854</v>
      </c>
      <c r="E419" s="78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163</v>
      </c>
      <c r="N419" s="36"/>
      <c r="O419" s="35">
        <v>60</v>
      </c>
      <c r="P419" s="9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8"/>
      <c r="R419" s="788"/>
      <c r="S419" s="788"/>
      <c r="T419" s="78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5" t="s">
        <v>677</v>
      </c>
      <c r="AG419" s="75"/>
      <c r="AJ419" s="79" t="s">
        <v>45</v>
      </c>
      <c r="AK419" s="79">
        <v>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680</v>
      </c>
      <c r="B420" s="60" t="s">
        <v>682</v>
      </c>
      <c r="C420" s="34">
        <v>4301011870</v>
      </c>
      <c r="D420" s="786">
        <v>4680115884854</v>
      </c>
      <c r="E420" s="78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159</v>
      </c>
      <c r="M420" s="36" t="s">
        <v>82</v>
      </c>
      <c r="N420" s="36"/>
      <c r="O420" s="35">
        <v>60</v>
      </c>
      <c r="P420" s="9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160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786">
        <v>4607091383997</v>
      </c>
      <c r="E421" s="78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130</v>
      </c>
      <c r="L421" s="35" t="s">
        <v>45</v>
      </c>
      <c r="M421" s="36" t="s">
        <v>82</v>
      </c>
      <c r="N421" s="36"/>
      <c r="O421" s="35">
        <v>60</v>
      </c>
      <c r="P421" s="9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8"/>
      <c r="R421" s="788"/>
      <c r="S421" s="788"/>
      <c r="T421" s="789"/>
      <c r="U421" s="37" t="s">
        <v>45</v>
      </c>
      <c r="V421" s="37" t="s">
        <v>45</v>
      </c>
      <c r="W421" s="38" t="s">
        <v>0</v>
      </c>
      <c r="X421" s="56">
        <v>8000</v>
      </c>
      <c r="Y421" s="53">
        <f t="shared" si="87"/>
        <v>8010</v>
      </c>
      <c r="Z421" s="39">
        <f>IFERROR(IF(Y421=0,"",ROUNDUP(Y421/H421,0)*0.02175),"")</f>
        <v>11.6145</v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8256</v>
      </c>
      <c r="BN421" s="75">
        <f t="shared" si="89"/>
        <v>8266.32</v>
      </c>
      <c r="BO421" s="75">
        <f t="shared" si="90"/>
        <v>11.111111111111111</v>
      </c>
      <c r="BP421" s="75">
        <f t="shared" si="91"/>
        <v>11.125</v>
      </c>
    </row>
    <row r="422" spans="1:68" ht="27" customHeight="1" x14ac:dyDescent="0.25">
      <c r="A422" s="60" t="s">
        <v>687</v>
      </c>
      <c r="B422" s="60" t="s">
        <v>688</v>
      </c>
      <c r="C422" s="34">
        <v>4301011943</v>
      </c>
      <c r="D422" s="786">
        <v>4680115884830</v>
      </c>
      <c r="E422" s="78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130</v>
      </c>
      <c r="L422" s="35" t="s">
        <v>45</v>
      </c>
      <c r="M422" s="36" t="s">
        <v>163</v>
      </c>
      <c r="N422" s="36"/>
      <c r="O422" s="35">
        <v>60</v>
      </c>
      <c r="P422" s="93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8"/>
      <c r="R422" s="788"/>
      <c r="S422" s="788"/>
      <c r="T422" s="78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677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687</v>
      </c>
      <c r="B423" s="60" t="s">
        <v>689</v>
      </c>
      <c r="C423" s="34">
        <v>4301011867</v>
      </c>
      <c r="D423" s="786">
        <v>4680115884830</v>
      </c>
      <c r="E423" s="786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130</v>
      </c>
      <c r="L423" s="35" t="s">
        <v>159</v>
      </c>
      <c r="M423" s="36" t="s">
        <v>82</v>
      </c>
      <c r="N423" s="36"/>
      <c r="O423" s="35">
        <v>60</v>
      </c>
      <c r="P423" s="9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160</v>
      </c>
      <c r="AK423" s="79">
        <v>720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4301011433</v>
      </c>
      <c r="D424" s="786">
        <v>4680115882638</v>
      </c>
      <c r="E424" s="786"/>
      <c r="F424" s="59">
        <v>0.4</v>
      </c>
      <c r="G424" s="35">
        <v>10</v>
      </c>
      <c r="H424" s="59">
        <v>4</v>
      </c>
      <c r="I424" s="59">
        <v>4.21</v>
      </c>
      <c r="J424" s="35">
        <v>132</v>
      </c>
      <c r="K424" s="35" t="s">
        <v>139</v>
      </c>
      <c r="L424" s="35" t="s">
        <v>45</v>
      </c>
      <c r="M424" s="36" t="s">
        <v>133</v>
      </c>
      <c r="N424" s="36"/>
      <c r="O424" s="35">
        <v>90</v>
      </c>
      <c r="P424" s="9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8"/>
      <c r="R424" s="788"/>
      <c r="S424" s="788"/>
      <c r="T424" s="789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693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694</v>
      </c>
      <c r="B425" s="60" t="s">
        <v>695</v>
      </c>
      <c r="C425" s="34">
        <v>4301011952</v>
      </c>
      <c r="D425" s="786">
        <v>4680115884922</v>
      </c>
      <c r="E425" s="786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139</v>
      </c>
      <c r="L425" s="35" t="s">
        <v>45</v>
      </c>
      <c r="M425" s="36" t="s">
        <v>82</v>
      </c>
      <c r="N425" s="36"/>
      <c r="O425" s="35">
        <v>60</v>
      </c>
      <c r="P425" s="9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8"/>
      <c r="R425" s="788"/>
      <c r="S425" s="788"/>
      <c r="T425" s="78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683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4301011866</v>
      </c>
      <c r="D426" s="786">
        <v>4680115884878</v>
      </c>
      <c r="E426" s="786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139</v>
      </c>
      <c r="L426" s="35" t="s">
        <v>45</v>
      </c>
      <c r="M426" s="36" t="s">
        <v>82</v>
      </c>
      <c r="N426" s="36"/>
      <c r="O426" s="35">
        <v>60</v>
      </c>
      <c r="P426" s="92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8"/>
      <c r="R426" s="788"/>
      <c r="S426" s="788"/>
      <c r="T426" s="78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698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ht="27" customHeight="1" x14ac:dyDescent="0.25">
      <c r="A427" s="60" t="s">
        <v>699</v>
      </c>
      <c r="B427" s="60" t="s">
        <v>700</v>
      </c>
      <c r="C427" s="34">
        <v>4301011868</v>
      </c>
      <c r="D427" s="786">
        <v>4680115884861</v>
      </c>
      <c r="E427" s="786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139</v>
      </c>
      <c r="L427" s="35" t="s">
        <v>45</v>
      </c>
      <c r="M427" s="36" t="s">
        <v>82</v>
      </c>
      <c r="N427" s="36"/>
      <c r="O427" s="35">
        <v>60</v>
      </c>
      <c r="P427" s="9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8"/>
      <c r="R427" s="788"/>
      <c r="S427" s="788"/>
      <c r="T427" s="789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7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690</v>
      </c>
      <c r="AG427" s="75"/>
      <c r="AJ427" s="79" t="s">
        <v>45</v>
      </c>
      <c r="AK427" s="79">
        <v>0</v>
      </c>
      <c r="BB427" s="522" t="s">
        <v>66</v>
      </c>
      <c r="BM427" s="75">
        <f t="shared" si="88"/>
        <v>0</v>
      </c>
      <c r="BN427" s="75">
        <f t="shared" si="89"/>
        <v>0</v>
      </c>
      <c r="BO427" s="75">
        <f t="shared" si="90"/>
        <v>0</v>
      </c>
      <c r="BP427" s="75">
        <f t="shared" si="91"/>
        <v>0</v>
      </c>
    </row>
    <row r="428" spans="1:68" x14ac:dyDescent="0.2">
      <c r="A428" s="793"/>
      <c r="B428" s="793"/>
      <c r="C428" s="793"/>
      <c r="D428" s="793"/>
      <c r="E428" s="793"/>
      <c r="F428" s="793"/>
      <c r="G428" s="793"/>
      <c r="H428" s="793"/>
      <c r="I428" s="793"/>
      <c r="J428" s="793"/>
      <c r="K428" s="793"/>
      <c r="L428" s="793"/>
      <c r="M428" s="793"/>
      <c r="N428" s="793"/>
      <c r="O428" s="794"/>
      <c r="P428" s="790" t="s">
        <v>40</v>
      </c>
      <c r="Q428" s="791"/>
      <c r="R428" s="791"/>
      <c r="S428" s="791"/>
      <c r="T428" s="791"/>
      <c r="U428" s="791"/>
      <c r="V428" s="792"/>
      <c r="W428" s="40" t="s">
        <v>39</v>
      </c>
      <c r="X428" s="4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533.33333333333337</v>
      </c>
      <c r="Y428" s="4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534</v>
      </c>
      <c r="Z428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11.6145</v>
      </c>
      <c r="AA428" s="64"/>
      <c r="AB428" s="64"/>
      <c r="AC428" s="64"/>
    </row>
    <row r="429" spans="1:68" x14ac:dyDescent="0.2">
      <c r="A429" s="793"/>
      <c r="B429" s="793"/>
      <c r="C429" s="793"/>
      <c r="D429" s="793"/>
      <c r="E429" s="793"/>
      <c r="F429" s="793"/>
      <c r="G429" s="793"/>
      <c r="H429" s="793"/>
      <c r="I429" s="793"/>
      <c r="J429" s="793"/>
      <c r="K429" s="793"/>
      <c r="L429" s="793"/>
      <c r="M429" s="793"/>
      <c r="N429" s="793"/>
      <c r="O429" s="794"/>
      <c r="P429" s="790" t="s">
        <v>40</v>
      </c>
      <c r="Q429" s="791"/>
      <c r="R429" s="791"/>
      <c r="S429" s="791"/>
      <c r="T429" s="791"/>
      <c r="U429" s="791"/>
      <c r="V429" s="792"/>
      <c r="W429" s="40" t="s">
        <v>0</v>
      </c>
      <c r="X429" s="41">
        <f>IFERROR(SUM(X417:X427),"0")</f>
        <v>8000</v>
      </c>
      <c r="Y429" s="41">
        <f>IFERROR(SUM(Y417:Y427),"0")</f>
        <v>8010</v>
      </c>
      <c r="Z429" s="40"/>
      <c r="AA429" s="64"/>
      <c r="AB429" s="64"/>
      <c r="AC429" s="64"/>
    </row>
    <row r="430" spans="1:68" ht="14.25" customHeight="1" x14ac:dyDescent="0.25">
      <c r="A430" s="785" t="s">
        <v>183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63"/>
      <c r="AB430" s="63"/>
      <c r="AC430" s="63"/>
    </row>
    <row r="431" spans="1:68" ht="27" customHeight="1" x14ac:dyDescent="0.25">
      <c r="A431" s="60" t="s">
        <v>701</v>
      </c>
      <c r="B431" s="60" t="s">
        <v>702</v>
      </c>
      <c r="C431" s="34">
        <v>4301020178</v>
      </c>
      <c r="D431" s="786">
        <v>4607091383980</v>
      </c>
      <c r="E431" s="786"/>
      <c r="F431" s="59">
        <v>2.5</v>
      </c>
      <c r="G431" s="35">
        <v>6</v>
      </c>
      <c r="H431" s="59">
        <v>15</v>
      </c>
      <c r="I431" s="59">
        <v>15.48</v>
      </c>
      <c r="J431" s="35">
        <v>48</v>
      </c>
      <c r="K431" s="35" t="s">
        <v>130</v>
      </c>
      <c r="L431" s="35" t="s">
        <v>159</v>
      </c>
      <c r="M431" s="36" t="s">
        <v>133</v>
      </c>
      <c r="N431" s="36"/>
      <c r="O431" s="35">
        <v>50</v>
      </c>
      <c r="P431" s="9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8"/>
      <c r="R431" s="788"/>
      <c r="S431" s="788"/>
      <c r="T431" s="789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3" t="s">
        <v>703</v>
      </c>
      <c r="AG431" s="75"/>
      <c r="AJ431" s="79" t="s">
        <v>160</v>
      </c>
      <c r="AK431" s="79">
        <v>720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t="27" customHeight="1" x14ac:dyDescent="0.25">
      <c r="A432" s="60" t="s">
        <v>704</v>
      </c>
      <c r="B432" s="60" t="s">
        <v>705</v>
      </c>
      <c r="C432" s="34">
        <v>4301020179</v>
      </c>
      <c r="D432" s="786">
        <v>4607091384178</v>
      </c>
      <c r="E432" s="786"/>
      <c r="F432" s="59">
        <v>0.4</v>
      </c>
      <c r="G432" s="35">
        <v>10</v>
      </c>
      <c r="H432" s="59">
        <v>4</v>
      </c>
      <c r="I432" s="59">
        <v>4.21</v>
      </c>
      <c r="J432" s="35">
        <v>132</v>
      </c>
      <c r="K432" s="35" t="s">
        <v>139</v>
      </c>
      <c r="L432" s="35" t="s">
        <v>45</v>
      </c>
      <c r="M432" s="36" t="s">
        <v>133</v>
      </c>
      <c r="N432" s="36"/>
      <c r="O432" s="35">
        <v>50</v>
      </c>
      <c r="P432" s="9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8"/>
      <c r="R432" s="788"/>
      <c r="S432" s="788"/>
      <c r="T432" s="789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25" t="s">
        <v>703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x14ac:dyDescent="0.2">
      <c r="A433" s="793"/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4"/>
      <c r="P433" s="790" t="s">
        <v>40</v>
      </c>
      <c r="Q433" s="791"/>
      <c r="R433" s="791"/>
      <c r="S433" s="791"/>
      <c r="T433" s="791"/>
      <c r="U433" s="791"/>
      <c r="V433" s="792"/>
      <c r="W433" s="40" t="s">
        <v>39</v>
      </c>
      <c r="X433" s="41">
        <f>IFERROR(X431/H431,"0")+IFERROR(X432/H432,"0")</f>
        <v>0</v>
      </c>
      <c r="Y433" s="41">
        <f>IFERROR(Y431/H431,"0")+IFERROR(Y432/H432,"0")</f>
        <v>0</v>
      </c>
      <c r="Z433" s="41">
        <f>IFERROR(IF(Z431="",0,Z431),"0")+IFERROR(IF(Z432="",0,Z432),"0")</f>
        <v>0</v>
      </c>
      <c r="AA433" s="64"/>
      <c r="AB433" s="64"/>
      <c r="AC433" s="64"/>
    </row>
    <row r="434" spans="1:68" x14ac:dyDescent="0.2">
      <c r="A434" s="793"/>
      <c r="B434" s="793"/>
      <c r="C434" s="793"/>
      <c r="D434" s="793"/>
      <c r="E434" s="793"/>
      <c r="F434" s="793"/>
      <c r="G434" s="793"/>
      <c r="H434" s="793"/>
      <c r="I434" s="793"/>
      <c r="J434" s="793"/>
      <c r="K434" s="793"/>
      <c r="L434" s="793"/>
      <c r="M434" s="793"/>
      <c r="N434" s="793"/>
      <c r="O434" s="794"/>
      <c r="P434" s="790" t="s">
        <v>40</v>
      </c>
      <c r="Q434" s="791"/>
      <c r="R434" s="791"/>
      <c r="S434" s="791"/>
      <c r="T434" s="791"/>
      <c r="U434" s="791"/>
      <c r="V434" s="792"/>
      <c r="W434" s="40" t="s">
        <v>0</v>
      </c>
      <c r="X434" s="41">
        <f>IFERROR(SUM(X431:X432),"0")</f>
        <v>0</v>
      </c>
      <c r="Y434" s="41">
        <f>IFERROR(SUM(Y431:Y432),"0")</f>
        <v>0</v>
      </c>
      <c r="Z434" s="40"/>
      <c r="AA434" s="64"/>
      <c r="AB434" s="64"/>
      <c r="AC434" s="64"/>
    </row>
    <row r="435" spans="1:68" ht="14.25" customHeight="1" x14ac:dyDescent="0.25">
      <c r="A435" s="785" t="s">
        <v>84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63"/>
      <c r="AB435" s="63"/>
      <c r="AC435" s="63"/>
    </row>
    <row r="436" spans="1:68" ht="27" customHeight="1" x14ac:dyDescent="0.25">
      <c r="A436" s="60" t="s">
        <v>706</v>
      </c>
      <c r="B436" s="60" t="s">
        <v>707</v>
      </c>
      <c r="C436" s="34">
        <v>4301051903</v>
      </c>
      <c r="D436" s="786">
        <v>4607091383928</v>
      </c>
      <c r="E436" s="786"/>
      <c r="F436" s="59">
        <v>1.5</v>
      </c>
      <c r="G436" s="35">
        <v>6</v>
      </c>
      <c r="H436" s="59">
        <v>9</v>
      </c>
      <c r="I436" s="59">
        <v>9.57</v>
      </c>
      <c r="J436" s="35">
        <v>56</v>
      </c>
      <c r="K436" s="35" t="s">
        <v>130</v>
      </c>
      <c r="L436" s="35" t="s">
        <v>45</v>
      </c>
      <c r="M436" s="36" t="s">
        <v>88</v>
      </c>
      <c r="N436" s="36"/>
      <c r="O436" s="35">
        <v>40</v>
      </c>
      <c r="P436" s="923" t="s">
        <v>708</v>
      </c>
      <c r="Q436" s="788"/>
      <c r="R436" s="788"/>
      <c r="S436" s="788"/>
      <c r="T436" s="789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27" t="s">
        <v>709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710</v>
      </c>
      <c r="B437" s="60" t="s">
        <v>711</v>
      </c>
      <c r="C437" s="34">
        <v>4301051897</v>
      </c>
      <c r="D437" s="786">
        <v>4607091384260</v>
      </c>
      <c r="E437" s="786"/>
      <c r="F437" s="59">
        <v>1.5</v>
      </c>
      <c r="G437" s="35">
        <v>6</v>
      </c>
      <c r="H437" s="59">
        <v>9</v>
      </c>
      <c r="I437" s="59">
        <v>9.5640000000000001</v>
      </c>
      <c r="J437" s="35">
        <v>56</v>
      </c>
      <c r="K437" s="35" t="s">
        <v>130</v>
      </c>
      <c r="L437" s="35" t="s">
        <v>45</v>
      </c>
      <c r="M437" s="36" t="s">
        <v>88</v>
      </c>
      <c r="N437" s="36"/>
      <c r="O437" s="35">
        <v>40</v>
      </c>
      <c r="P437" s="924" t="s">
        <v>712</v>
      </c>
      <c r="Q437" s="788"/>
      <c r="R437" s="788"/>
      <c r="S437" s="788"/>
      <c r="T437" s="789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29" t="s">
        <v>713</v>
      </c>
      <c r="AG437" s="75"/>
      <c r="AJ437" s="79" t="s">
        <v>45</v>
      </c>
      <c r="AK437" s="79">
        <v>0</v>
      </c>
      <c r="BB437" s="53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93"/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4"/>
      <c r="P438" s="790" t="s">
        <v>40</v>
      </c>
      <c r="Q438" s="791"/>
      <c r="R438" s="791"/>
      <c r="S438" s="791"/>
      <c r="T438" s="791"/>
      <c r="U438" s="791"/>
      <c r="V438" s="792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793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4"/>
      <c r="P439" s="790" t="s">
        <v>40</v>
      </c>
      <c r="Q439" s="791"/>
      <c r="R439" s="791"/>
      <c r="S439" s="791"/>
      <c r="T439" s="791"/>
      <c r="U439" s="791"/>
      <c r="V439" s="792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785" t="s">
        <v>224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63"/>
      <c r="AB440" s="63"/>
      <c r="AC440" s="63"/>
    </row>
    <row r="441" spans="1:68" ht="27" customHeight="1" x14ac:dyDescent="0.25">
      <c r="A441" s="60" t="s">
        <v>714</v>
      </c>
      <c r="B441" s="60" t="s">
        <v>715</v>
      </c>
      <c r="C441" s="34">
        <v>4301060439</v>
      </c>
      <c r="D441" s="786">
        <v>4607091384673</v>
      </c>
      <c r="E441" s="786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130</v>
      </c>
      <c r="L441" s="35" t="s">
        <v>45</v>
      </c>
      <c r="M441" s="36" t="s">
        <v>88</v>
      </c>
      <c r="N441" s="36"/>
      <c r="O441" s="35">
        <v>30</v>
      </c>
      <c r="P441" s="925" t="s">
        <v>716</v>
      </c>
      <c r="Q441" s="788"/>
      <c r="R441" s="788"/>
      <c r="S441" s="788"/>
      <c r="T441" s="789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1" t="s">
        <v>717</v>
      </c>
      <c r="AG441" s="75"/>
      <c r="AJ441" s="79" t="s">
        <v>45</v>
      </c>
      <c r="AK441" s="79">
        <v>0</v>
      </c>
      <c r="BB441" s="532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90" t="s">
        <v>40</v>
      </c>
      <c r="Q442" s="791"/>
      <c r="R442" s="791"/>
      <c r="S442" s="791"/>
      <c r="T442" s="791"/>
      <c r="U442" s="791"/>
      <c r="V442" s="792"/>
      <c r="W442" s="40" t="s">
        <v>39</v>
      </c>
      <c r="X442" s="41">
        <f>IFERROR(X441/H441,"0")</f>
        <v>0</v>
      </c>
      <c r="Y442" s="41">
        <f>IFERROR(Y441/H441,"0")</f>
        <v>0</v>
      </c>
      <c r="Z442" s="41">
        <f>IFERROR(IF(Z441="",0,Z441),"0")</f>
        <v>0</v>
      </c>
      <c r="AA442" s="64"/>
      <c r="AB442" s="64"/>
      <c r="AC442" s="64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4"/>
      <c r="P443" s="790" t="s">
        <v>40</v>
      </c>
      <c r="Q443" s="791"/>
      <c r="R443" s="791"/>
      <c r="S443" s="791"/>
      <c r="T443" s="791"/>
      <c r="U443" s="791"/>
      <c r="V443" s="792"/>
      <c r="W443" s="40" t="s">
        <v>0</v>
      </c>
      <c r="X443" s="41">
        <f>IFERROR(SUM(X441:X441),"0")</f>
        <v>0</v>
      </c>
      <c r="Y443" s="41">
        <f>IFERROR(SUM(Y441:Y441),"0")</f>
        <v>0</v>
      </c>
      <c r="Z443" s="40"/>
      <c r="AA443" s="64"/>
      <c r="AB443" s="64"/>
      <c r="AC443" s="64"/>
    </row>
    <row r="444" spans="1:68" ht="16.5" customHeight="1" x14ac:dyDescent="0.25">
      <c r="A444" s="800" t="s">
        <v>718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62"/>
      <c r="AB444" s="62"/>
      <c r="AC444" s="62"/>
    </row>
    <row r="445" spans="1:68" ht="14.25" customHeight="1" x14ac:dyDescent="0.25">
      <c r="A445" s="785" t="s">
        <v>126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63"/>
      <c r="AB445" s="63"/>
      <c r="AC445" s="63"/>
    </row>
    <row r="446" spans="1:68" ht="27" customHeight="1" x14ac:dyDescent="0.25">
      <c r="A446" s="60" t="s">
        <v>719</v>
      </c>
      <c r="B446" s="60" t="s">
        <v>720</v>
      </c>
      <c r="C446" s="34">
        <v>4301011483</v>
      </c>
      <c r="D446" s="786">
        <v>4680115881907</v>
      </c>
      <c r="E446" s="786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9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8"/>
      <c r="R446" s="788"/>
      <c r="S446" s="788"/>
      <c r="T446" s="78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ref="Y446:Y453" si="92">IFERROR(IF(X446="",0,CEILING((X446/$H446),1)*$H446),"")</f>
        <v>0</v>
      </c>
      <c r="Z446" s="39" t="str">
        <f t="shared" ref="Z446:Z452" si="93">IFERROR(IF(Y446=0,"",ROUNDUP(Y446/H446,0)*0.02175),"")</f>
        <v/>
      </c>
      <c r="AA446" s="65" t="s">
        <v>45</v>
      </c>
      <c r="AB446" s="66" t="s">
        <v>45</v>
      </c>
      <c r="AC446" s="533" t="s">
        <v>721</v>
      </c>
      <c r="AG446" s="75"/>
      <c r="AJ446" s="79" t="s">
        <v>45</v>
      </c>
      <c r="AK446" s="79">
        <v>0</v>
      </c>
      <c r="BB446" s="534" t="s">
        <v>66</v>
      </c>
      <c r="BM446" s="75">
        <f t="shared" ref="BM446:BM453" si="94">IFERROR(X446*I446/H446,"0")</f>
        <v>0</v>
      </c>
      <c r="BN446" s="75">
        <f t="shared" ref="BN446:BN453" si="95">IFERROR(Y446*I446/H446,"0")</f>
        <v>0</v>
      </c>
      <c r="BO446" s="75">
        <f t="shared" ref="BO446:BO453" si="96">IFERROR(1/J446*(X446/H446),"0")</f>
        <v>0</v>
      </c>
      <c r="BP446" s="75">
        <f t="shared" ref="BP446:BP453" si="97">IFERROR(1/J446*(Y446/H446),"0")</f>
        <v>0</v>
      </c>
    </row>
    <row r="447" spans="1:68" ht="27" customHeight="1" x14ac:dyDescent="0.25">
      <c r="A447" s="60" t="s">
        <v>719</v>
      </c>
      <c r="B447" s="60" t="s">
        <v>722</v>
      </c>
      <c r="C447" s="34">
        <v>4301011873</v>
      </c>
      <c r="D447" s="786">
        <v>4680115881907</v>
      </c>
      <c r="E447" s="786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82</v>
      </c>
      <c r="N447" s="36"/>
      <c r="O447" s="35">
        <v>60</v>
      </c>
      <c r="P447" s="9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723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724</v>
      </c>
      <c r="B448" s="60" t="s">
        <v>725</v>
      </c>
      <c r="C448" s="34">
        <v>4301011655</v>
      </c>
      <c r="D448" s="786">
        <v>4680115883925</v>
      </c>
      <c r="E448" s="786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9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8"/>
      <c r="R448" s="788"/>
      <c r="S448" s="788"/>
      <c r="T448" s="78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721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27" customHeight="1" x14ac:dyDescent="0.25">
      <c r="A449" s="60" t="s">
        <v>724</v>
      </c>
      <c r="B449" s="60" t="s">
        <v>726</v>
      </c>
      <c r="C449" s="34">
        <v>4301011872</v>
      </c>
      <c r="D449" s="786">
        <v>4680115883925</v>
      </c>
      <c r="E449" s="786"/>
      <c r="F449" s="59">
        <v>2.5</v>
      </c>
      <c r="G449" s="35">
        <v>6</v>
      </c>
      <c r="H449" s="59">
        <v>15</v>
      </c>
      <c r="I449" s="59">
        <v>15.48</v>
      </c>
      <c r="J449" s="35">
        <v>48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9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723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727</v>
      </c>
      <c r="B450" s="60" t="s">
        <v>728</v>
      </c>
      <c r="C450" s="34">
        <v>4301011312</v>
      </c>
      <c r="D450" s="786">
        <v>4607091384192</v>
      </c>
      <c r="E450" s="786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130</v>
      </c>
      <c r="L450" s="35" t="s">
        <v>45</v>
      </c>
      <c r="M450" s="36" t="s">
        <v>133</v>
      </c>
      <c r="N450" s="36"/>
      <c r="O450" s="35">
        <v>60</v>
      </c>
      <c r="P450" s="9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8"/>
      <c r="R450" s="788"/>
      <c r="S450" s="788"/>
      <c r="T450" s="78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37.5" customHeight="1" x14ac:dyDescent="0.25">
      <c r="A451" s="60" t="s">
        <v>730</v>
      </c>
      <c r="B451" s="60" t="s">
        <v>731</v>
      </c>
      <c r="C451" s="34">
        <v>4301011874</v>
      </c>
      <c r="D451" s="786">
        <v>4680115884892</v>
      </c>
      <c r="E451" s="786"/>
      <c r="F451" s="59">
        <v>1.8</v>
      </c>
      <c r="G451" s="35">
        <v>6</v>
      </c>
      <c r="H451" s="59">
        <v>10.8</v>
      </c>
      <c r="I451" s="59">
        <v>11.28</v>
      </c>
      <c r="J451" s="35">
        <v>56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9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8"/>
      <c r="R451" s="788"/>
      <c r="S451" s="788"/>
      <c r="T451" s="78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732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27" customHeight="1" x14ac:dyDescent="0.25">
      <c r="A452" s="60" t="s">
        <v>733</v>
      </c>
      <c r="B452" s="60" t="s">
        <v>734</v>
      </c>
      <c r="C452" s="34">
        <v>4301011875</v>
      </c>
      <c r="D452" s="786">
        <v>4680115884885</v>
      </c>
      <c r="E452" s="786"/>
      <c r="F452" s="59">
        <v>0.8</v>
      </c>
      <c r="G452" s="35">
        <v>15</v>
      </c>
      <c r="H452" s="59">
        <v>12</v>
      </c>
      <c r="I452" s="59">
        <v>12.48</v>
      </c>
      <c r="J452" s="35">
        <v>56</v>
      </c>
      <c r="K452" s="35" t="s">
        <v>130</v>
      </c>
      <c r="L452" s="35" t="s">
        <v>45</v>
      </c>
      <c r="M452" s="36" t="s">
        <v>82</v>
      </c>
      <c r="N452" s="36"/>
      <c r="O452" s="35">
        <v>60</v>
      </c>
      <c r="P452" s="9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8"/>
      <c r="R452" s="788"/>
      <c r="S452" s="788"/>
      <c r="T452" s="78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 t="shared" si="93"/>
        <v/>
      </c>
      <c r="AA452" s="65" t="s">
        <v>45</v>
      </c>
      <c r="AB452" s="66" t="s">
        <v>45</v>
      </c>
      <c r="AC452" s="545" t="s">
        <v>732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ht="37.5" customHeight="1" x14ac:dyDescent="0.25">
      <c r="A453" s="60" t="s">
        <v>735</v>
      </c>
      <c r="B453" s="60" t="s">
        <v>736</v>
      </c>
      <c r="C453" s="34">
        <v>4301011871</v>
      </c>
      <c r="D453" s="786">
        <v>4680115884908</v>
      </c>
      <c r="E453" s="786"/>
      <c r="F453" s="59">
        <v>0.4</v>
      </c>
      <c r="G453" s="35">
        <v>10</v>
      </c>
      <c r="H453" s="59">
        <v>4</v>
      </c>
      <c r="I453" s="59">
        <v>4.21</v>
      </c>
      <c r="J453" s="35">
        <v>132</v>
      </c>
      <c r="K453" s="35" t="s">
        <v>139</v>
      </c>
      <c r="L453" s="35" t="s">
        <v>45</v>
      </c>
      <c r="M453" s="36" t="s">
        <v>82</v>
      </c>
      <c r="N453" s="36"/>
      <c r="O453" s="35">
        <v>60</v>
      </c>
      <c r="P453" s="9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8"/>
      <c r="R453" s="788"/>
      <c r="S453" s="788"/>
      <c r="T453" s="789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IFERROR(IF(Y453=0,"",ROUNDUP(Y453/H453,0)*0.00902),"")</f>
        <v/>
      </c>
      <c r="AA453" s="65" t="s">
        <v>45</v>
      </c>
      <c r="AB453" s="66" t="s">
        <v>45</v>
      </c>
      <c r="AC453" s="547" t="s">
        <v>732</v>
      </c>
      <c r="AG453" s="75"/>
      <c r="AJ453" s="79" t="s">
        <v>45</v>
      </c>
      <c r="AK453" s="79">
        <v>0</v>
      </c>
      <c r="BB453" s="548" t="s">
        <v>66</v>
      </c>
      <c r="BM453" s="75">
        <f t="shared" si="94"/>
        <v>0</v>
      </c>
      <c r="BN453" s="75">
        <f t="shared" si="95"/>
        <v>0</v>
      </c>
      <c r="BO453" s="75">
        <f t="shared" si="96"/>
        <v>0</v>
      </c>
      <c r="BP453" s="75">
        <f t="shared" si="97"/>
        <v>0</v>
      </c>
    </row>
    <row r="454" spans="1:68" x14ac:dyDescent="0.2">
      <c r="A454" s="793"/>
      <c r="B454" s="793"/>
      <c r="C454" s="793"/>
      <c r="D454" s="793"/>
      <c r="E454" s="793"/>
      <c r="F454" s="793"/>
      <c r="G454" s="793"/>
      <c r="H454" s="793"/>
      <c r="I454" s="793"/>
      <c r="J454" s="793"/>
      <c r="K454" s="793"/>
      <c r="L454" s="793"/>
      <c r="M454" s="793"/>
      <c r="N454" s="793"/>
      <c r="O454" s="794"/>
      <c r="P454" s="790" t="s">
        <v>40</v>
      </c>
      <c r="Q454" s="791"/>
      <c r="R454" s="791"/>
      <c r="S454" s="791"/>
      <c r="T454" s="791"/>
      <c r="U454" s="791"/>
      <c r="V454" s="792"/>
      <c r="W454" s="40" t="s">
        <v>39</v>
      </c>
      <c r="X454" s="41">
        <f>IFERROR(X446/H446,"0")+IFERROR(X447/H447,"0")+IFERROR(X448/H448,"0")+IFERROR(X449/H449,"0")+IFERROR(X450/H450,"0")+IFERROR(X451/H451,"0")+IFERROR(X452/H452,"0")+IFERROR(X453/H453,"0")</f>
        <v>0</v>
      </c>
      <c r="Y454" s="41">
        <f>IFERROR(Y446/H446,"0")+IFERROR(Y447/H447,"0")+IFERROR(Y448/H448,"0")+IFERROR(Y449/H449,"0")+IFERROR(Y450/H450,"0")+IFERROR(Y451/H451,"0")+IFERROR(Y452/H452,"0")+IFERROR(Y453/H453,"0")</f>
        <v>0</v>
      </c>
      <c r="Z454" s="4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4"/>
      <c r="AB454" s="64"/>
      <c r="AC454" s="64"/>
    </row>
    <row r="455" spans="1:68" x14ac:dyDescent="0.2">
      <c r="A455" s="793"/>
      <c r="B455" s="793"/>
      <c r="C455" s="793"/>
      <c r="D455" s="793"/>
      <c r="E455" s="793"/>
      <c r="F455" s="793"/>
      <c r="G455" s="793"/>
      <c r="H455" s="793"/>
      <c r="I455" s="793"/>
      <c r="J455" s="793"/>
      <c r="K455" s="793"/>
      <c r="L455" s="793"/>
      <c r="M455" s="793"/>
      <c r="N455" s="793"/>
      <c r="O455" s="794"/>
      <c r="P455" s="790" t="s">
        <v>40</v>
      </c>
      <c r="Q455" s="791"/>
      <c r="R455" s="791"/>
      <c r="S455" s="791"/>
      <c r="T455" s="791"/>
      <c r="U455" s="791"/>
      <c r="V455" s="792"/>
      <c r="W455" s="40" t="s">
        <v>0</v>
      </c>
      <c r="X455" s="41">
        <f>IFERROR(SUM(X446:X453),"0")</f>
        <v>0</v>
      </c>
      <c r="Y455" s="41">
        <f>IFERROR(SUM(Y446:Y453),"0")</f>
        <v>0</v>
      </c>
      <c r="Z455" s="40"/>
      <c r="AA455" s="64"/>
      <c r="AB455" s="64"/>
      <c r="AC455" s="64"/>
    </row>
    <row r="456" spans="1:68" ht="14.25" customHeight="1" x14ac:dyDescent="0.25">
      <c r="A456" s="785" t="s">
        <v>78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63"/>
      <c r="AB456" s="63"/>
      <c r="AC456" s="63"/>
    </row>
    <row r="457" spans="1:68" ht="27" customHeight="1" x14ac:dyDescent="0.25">
      <c r="A457" s="60" t="s">
        <v>737</v>
      </c>
      <c r="B457" s="60" t="s">
        <v>738</v>
      </c>
      <c r="C457" s="34">
        <v>4301031303</v>
      </c>
      <c r="D457" s="786">
        <v>4607091384802</v>
      </c>
      <c r="E457" s="786"/>
      <c r="F457" s="59">
        <v>0.73</v>
      </c>
      <c r="G457" s="35">
        <v>6</v>
      </c>
      <c r="H457" s="59">
        <v>4.38</v>
      </c>
      <c r="I457" s="59">
        <v>4.6399999999999997</v>
      </c>
      <c r="J457" s="35">
        <v>156</v>
      </c>
      <c r="K457" s="35" t="s">
        <v>139</v>
      </c>
      <c r="L457" s="35" t="s">
        <v>45</v>
      </c>
      <c r="M457" s="36" t="s">
        <v>82</v>
      </c>
      <c r="N457" s="36"/>
      <c r="O457" s="35">
        <v>35</v>
      </c>
      <c r="P457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8"/>
      <c r="R457" s="788"/>
      <c r="S457" s="788"/>
      <c r="T457" s="789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IFERROR(IF(Y457=0,"",ROUNDUP(Y457/H457,0)*0.00753),"")</f>
        <v/>
      </c>
      <c r="AA457" s="65" t="s">
        <v>45</v>
      </c>
      <c r="AB457" s="66" t="s">
        <v>45</v>
      </c>
      <c r="AC457" s="549" t="s">
        <v>739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27" customHeight="1" x14ac:dyDescent="0.25">
      <c r="A458" s="60" t="s">
        <v>740</v>
      </c>
      <c r="B458" s="60" t="s">
        <v>741</v>
      </c>
      <c r="C458" s="34">
        <v>4301031304</v>
      </c>
      <c r="D458" s="786">
        <v>4607091384826</v>
      </c>
      <c r="E458" s="786"/>
      <c r="F458" s="59">
        <v>0.35</v>
      </c>
      <c r="G458" s="35">
        <v>8</v>
      </c>
      <c r="H458" s="59">
        <v>2.8</v>
      </c>
      <c r="I458" s="59">
        <v>2.98</v>
      </c>
      <c r="J458" s="35">
        <v>234</v>
      </c>
      <c r="K458" s="35" t="s">
        <v>83</v>
      </c>
      <c r="L458" s="35" t="s">
        <v>45</v>
      </c>
      <c r="M458" s="36" t="s">
        <v>82</v>
      </c>
      <c r="N458" s="36"/>
      <c r="O458" s="35">
        <v>35</v>
      </c>
      <c r="P458" s="9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8"/>
      <c r="R458" s="788"/>
      <c r="S458" s="788"/>
      <c r="T458" s="789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IFERROR(IF(Y458=0,"",ROUNDUP(Y458/H458,0)*0.00502),"")</f>
        <v/>
      </c>
      <c r="AA458" s="65" t="s">
        <v>45</v>
      </c>
      <c r="AB458" s="66" t="s">
        <v>45</v>
      </c>
      <c r="AC458" s="551" t="s">
        <v>739</v>
      </c>
      <c r="AG458" s="75"/>
      <c r="AJ458" s="79" t="s">
        <v>45</v>
      </c>
      <c r="AK458" s="79">
        <v>0</v>
      </c>
      <c r="BB458" s="552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93"/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4"/>
      <c r="P459" s="790" t="s">
        <v>40</v>
      </c>
      <c r="Q459" s="791"/>
      <c r="R459" s="791"/>
      <c r="S459" s="791"/>
      <c r="T459" s="791"/>
      <c r="U459" s="791"/>
      <c r="V459" s="792"/>
      <c r="W459" s="40" t="s">
        <v>39</v>
      </c>
      <c r="X459" s="41">
        <f>IFERROR(X457/H457,"0")+IFERROR(X458/H458,"0")</f>
        <v>0</v>
      </c>
      <c r="Y459" s="41">
        <f>IFERROR(Y457/H457,"0")+IFERROR(Y458/H458,"0")</f>
        <v>0</v>
      </c>
      <c r="Z459" s="41">
        <f>IFERROR(IF(Z457="",0,Z457),"0")+IFERROR(IF(Z458="",0,Z458),"0")</f>
        <v>0</v>
      </c>
      <c r="AA459" s="64"/>
      <c r="AB459" s="64"/>
      <c r="AC459" s="64"/>
    </row>
    <row r="460" spans="1:68" x14ac:dyDescent="0.2">
      <c r="A460" s="793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794"/>
      <c r="P460" s="790" t="s">
        <v>40</v>
      </c>
      <c r="Q460" s="791"/>
      <c r="R460" s="791"/>
      <c r="S460" s="791"/>
      <c r="T460" s="791"/>
      <c r="U460" s="791"/>
      <c r="V460" s="792"/>
      <c r="W460" s="40" t="s">
        <v>0</v>
      </c>
      <c r="X460" s="41">
        <f>IFERROR(SUM(X457:X458),"0")</f>
        <v>0</v>
      </c>
      <c r="Y460" s="41">
        <f>IFERROR(SUM(Y457:Y458),"0")</f>
        <v>0</v>
      </c>
      <c r="Z460" s="40"/>
      <c r="AA460" s="64"/>
      <c r="AB460" s="64"/>
      <c r="AC460" s="64"/>
    </row>
    <row r="461" spans="1:68" ht="14.25" customHeight="1" x14ac:dyDescent="0.25">
      <c r="A461" s="785" t="s">
        <v>84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63"/>
      <c r="AB461" s="63"/>
      <c r="AC461" s="63"/>
    </row>
    <row r="462" spans="1:68" ht="27" customHeight="1" x14ac:dyDescent="0.25">
      <c r="A462" s="60" t="s">
        <v>742</v>
      </c>
      <c r="B462" s="60" t="s">
        <v>743</v>
      </c>
      <c r="C462" s="34">
        <v>4301051899</v>
      </c>
      <c r="D462" s="786">
        <v>4607091384246</v>
      </c>
      <c r="E462" s="786"/>
      <c r="F462" s="59">
        <v>1.5</v>
      </c>
      <c r="G462" s="35">
        <v>6</v>
      </c>
      <c r="H462" s="59">
        <v>9</v>
      </c>
      <c r="I462" s="59">
        <v>9.5640000000000001</v>
      </c>
      <c r="J462" s="35">
        <v>56</v>
      </c>
      <c r="K462" s="35" t="s">
        <v>130</v>
      </c>
      <c r="L462" s="35" t="s">
        <v>45</v>
      </c>
      <c r="M462" s="36" t="s">
        <v>88</v>
      </c>
      <c r="N462" s="36"/>
      <c r="O462" s="35">
        <v>40</v>
      </c>
      <c r="P462" s="912" t="s">
        <v>744</v>
      </c>
      <c r="Q462" s="788"/>
      <c r="R462" s="788"/>
      <c r="S462" s="788"/>
      <c r="T462" s="78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745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746</v>
      </c>
      <c r="B463" s="60" t="s">
        <v>747</v>
      </c>
      <c r="C463" s="34">
        <v>4301051901</v>
      </c>
      <c r="D463" s="786">
        <v>4680115881976</v>
      </c>
      <c r="E463" s="786"/>
      <c r="F463" s="59">
        <v>1.5</v>
      </c>
      <c r="G463" s="35">
        <v>6</v>
      </c>
      <c r="H463" s="59">
        <v>9</v>
      </c>
      <c r="I463" s="59">
        <v>9.48</v>
      </c>
      <c r="J463" s="35">
        <v>56</v>
      </c>
      <c r="K463" s="35" t="s">
        <v>130</v>
      </c>
      <c r="L463" s="35" t="s">
        <v>45</v>
      </c>
      <c r="M463" s="36" t="s">
        <v>88</v>
      </c>
      <c r="N463" s="36"/>
      <c r="O463" s="35">
        <v>40</v>
      </c>
      <c r="P463" s="913" t="s">
        <v>748</v>
      </c>
      <c r="Q463" s="788"/>
      <c r="R463" s="788"/>
      <c r="S463" s="788"/>
      <c r="T463" s="78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IFERROR(IF(Y463=0,"",ROUNDUP(Y463/H463,0)*0.02175),"")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37.5" customHeight="1" x14ac:dyDescent="0.25">
      <c r="A464" s="60" t="s">
        <v>750</v>
      </c>
      <c r="B464" s="60" t="s">
        <v>751</v>
      </c>
      <c r="C464" s="34">
        <v>4301051634</v>
      </c>
      <c r="D464" s="786">
        <v>4607091384253</v>
      </c>
      <c r="E464" s="786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9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8"/>
      <c r="R464" s="788"/>
      <c r="S464" s="788"/>
      <c r="T464" s="789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752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750</v>
      </c>
      <c r="B465" s="60" t="s">
        <v>753</v>
      </c>
      <c r="C465" s="34">
        <v>4301051297</v>
      </c>
      <c r="D465" s="786">
        <v>4607091384253</v>
      </c>
      <c r="E465" s="786"/>
      <c r="F465" s="59">
        <v>0.4</v>
      </c>
      <c r="G465" s="35">
        <v>6</v>
      </c>
      <c r="H465" s="59">
        <v>2.4</v>
      </c>
      <c r="I465" s="59">
        <v>2.6640000000000001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customHeight="1" x14ac:dyDescent="0.25">
      <c r="A466" s="60" t="s">
        <v>755</v>
      </c>
      <c r="B466" s="60" t="s">
        <v>756</v>
      </c>
      <c r="C466" s="34">
        <v>4301051444</v>
      </c>
      <c r="D466" s="786">
        <v>4680115881969</v>
      </c>
      <c r="E466" s="786"/>
      <c r="F466" s="59">
        <v>0.4</v>
      </c>
      <c r="G466" s="35">
        <v>6</v>
      </c>
      <c r="H466" s="59">
        <v>2.4</v>
      </c>
      <c r="I466" s="59">
        <v>2.58</v>
      </c>
      <c r="J466" s="35">
        <v>182</v>
      </c>
      <c r="K466" s="35" t="s">
        <v>89</v>
      </c>
      <c r="L466" s="35" t="s">
        <v>45</v>
      </c>
      <c r="M466" s="36" t="s">
        <v>82</v>
      </c>
      <c r="N466" s="36"/>
      <c r="O466" s="35">
        <v>40</v>
      </c>
      <c r="P466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8"/>
      <c r="R466" s="788"/>
      <c r="S466" s="788"/>
      <c r="T466" s="789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IFERROR(IF(Y466=0,"",ROUNDUP(Y466/H466,0)*0.00651),"")</f>
        <v/>
      </c>
      <c r="AA466" s="65" t="s">
        <v>45</v>
      </c>
      <c r="AB466" s="66" t="s">
        <v>45</v>
      </c>
      <c r="AC466" s="561" t="s">
        <v>757</v>
      </c>
      <c r="AG466" s="75"/>
      <c r="AJ466" s="79" t="s">
        <v>45</v>
      </c>
      <c r="AK466" s="79">
        <v>0</v>
      </c>
      <c r="BB466" s="562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793"/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4"/>
      <c r="P467" s="790" t="s">
        <v>40</v>
      </c>
      <c r="Q467" s="791"/>
      <c r="R467" s="791"/>
      <c r="S467" s="791"/>
      <c r="T467" s="791"/>
      <c r="U467" s="791"/>
      <c r="V467" s="792"/>
      <c r="W467" s="40" t="s">
        <v>39</v>
      </c>
      <c r="X467" s="41">
        <f>IFERROR(X462/H462,"0")+IFERROR(X463/H463,"0")+IFERROR(X464/H464,"0")+IFERROR(X465/H465,"0")+IFERROR(X466/H466,"0")</f>
        <v>0</v>
      </c>
      <c r="Y467" s="41">
        <f>IFERROR(Y462/H462,"0")+IFERROR(Y463/H463,"0")+IFERROR(Y464/H464,"0")+IFERROR(Y465/H465,"0")+IFERROR(Y466/H466,"0")</f>
        <v>0</v>
      </c>
      <c r="Z467" s="41">
        <f>IFERROR(IF(Z462="",0,Z462),"0")+IFERROR(IF(Z463="",0,Z463),"0")+IFERROR(IF(Z464="",0,Z464),"0")+IFERROR(IF(Z465="",0,Z465),"0")+IFERROR(IF(Z466="",0,Z466),"0")</f>
        <v>0</v>
      </c>
      <c r="AA467" s="64"/>
      <c r="AB467" s="64"/>
      <c r="AC467" s="64"/>
    </row>
    <row r="468" spans="1:68" x14ac:dyDescent="0.2">
      <c r="A468" s="793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90" t="s">
        <v>40</v>
      </c>
      <c r="Q468" s="791"/>
      <c r="R468" s="791"/>
      <c r="S468" s="791"/>
      <c r="T468" s="791"/>
      <c r="U468" s="791"/>
      <c r="V468" s="792"/>
      <c r="W468" s="40" t="s">
        <v>0</v>
      </c>
      <c r="X468" s="41">
        <f>IFERROR(SUM(X462:X466),"0")</f>
        <v>0</v>
      </c>
      <c r="Y468" s="41">
        <f>IFERROR(SUM(Y462:Y466),"0")</f>
        <v>0</v>
      </c>
      <c r="Z468" s="40"/>
      <c r="AA468" s="64"/>
      <c r="AB468" s="64"/>
      <c r="AC468" s="64"/>
    </row>
    <row r="469" spans="1:68" ht="14.25" customHeight="1" x14ac:dyDescent="0.25">
      <c r="A469" s="785" t="s">
        <v>224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63"/>
      <c r="AB469" s="63"/>
      <c r="AC469" s="63"/>
    </row>
    <row r="470" spans="1:68" ht="27" customHeight="1" x14ac:dyDescent="0.25">
      <c r="A470" s="60" t="s">
        <v>758</v>
      </c>
      <c r="B470" s="60" t="s">
        <v>759</v>
      </c>
      <c r="C470" s="34">
        <v>4301060441</v>
      </c>
      <c r="D470" s="786">
        <v>4607091389357</v>
      </c>
      <c r="E470" s="786"/>
      <c r="F470" s="59">
        <v>1.5</v>
      </c>
      <c r="G470" s="35">
        <v>6</v>
      </c>
      <c r="H470" s="59">
        <v>9</v>
      </c>
      <c r="I470" s="59">
        <v>9.48</v>
      </c>
      <c r="J470" s="35">
        <v>56</v>
      </c>
      <c r="K470" s="35" t="s">
        <v>130</v>
      </c>
      <c r="L470" s="35" t="s">
        <v>45</v>
      </c>
      <c r="M470" s="36" t="s">
        <v>88</v>
      </c>
      <c r="N470" s="36"/>
      <c r="O470" s="35">
        <v>40</v>
      </c>
      <c r="P470" s="908" t="s">
        <v>760</v>
      </c>
      <c r="Q470" s="788"/>
      <c r="R470" s="788"/>
      <c r="S470" s="788"/>
      <c r="T470" s="789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3" t="s">
        <v>761</v>
      </c>
      <c r="AG470" s="75"/>
      <c r="AJ470" s="79" t="s">
        <v>45</v>
      </c>
      <c r="AK470" s="79">
        <v>0</v>
      </c>
      <c r="BB470" s="564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90" t="s">
        <v>40</v>
      </c>
      <c r="Q471" s="791"/>
      <c r="R471" s="791"/>
      <c r="S471" s="791"/>
      <c r="T471" s="791"/>
      <c r="U471" s="791"/>
      <c r="V471" s="792"/>
      <c r="W471" s="40" t="s">
        <v>39</v>
      </c>
      <c r="X471" s="41">
        <f>IFERROR(X470/H470,"0")</f>
        <v>0</v>
      </c>
      <c r="Y471" s="41">
        <f>IFERROR(Y470/H470,"0")</f>
        <v>0</v>
      </c>
      <c r="Z471" s="41">
        <f>IFERROR(IF(Z470="",0,Z470),"0")</f>
        <v>0</v>
      </c>
      <c r="AA471" s="64"/>
      <c r="AB471" s="64"/>
      <c r="AC471" s="64"/>
    </row>
    <row r="472" spans="1:68" x14ac:dyDescent="0.2">
      <c r="A472" s="793"/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4"/>
      <c r="P472" s="790" t="s">
        <v>40</v>
      </c>
      <c r="Q472" s="791"/>
      <c r="R472" s="791"/>
      <c r="S472" s="791"/>
      <c r="T472" s="791"/>
      <c r="U472" s="791"/>
      <c r="V472" s="792"/>
      <c r="W472" s="40" t="s">
        <v>0</v>
      </c>
      <c r="X472" s="41">
        <f>IFERROR(SUM(X470:X470),"0")</f>
        <v>0</v>
      </c>
      <c r="Y472" s="41">
        <f>IFERROR(SUM(Y470:Y470),"0")</f>
        <v>0</v>
      </c>
      <c r="Z472" s="40"/>
      <c r="AA472" s="64"/>
      <c r="AB472" s="64"/>
      <c r="AC472" s="64"/>
    </row>
    <row r="473" spans="1:68" ht="27.75" customHeight="1" x14ac:dyDescent="0.2">
      <c r="A473" s="834" t="s">
        <v>762</v>
      </c>
      <c r="B473" s="834"/>
      <c r="C473" s="834"/>
      <c r="D473" s="834"/>
      <c r="E473" s="834"/>
      <c r="F473" s="834"/>
      <c r="G473" s="834"/>
      <c r="H473" s="834"/>
      <c r="I473" s="834"/>
      <c r="J473" s="834"/>
      <c r="K473" s="834"/>
      <c r="L473" s="834"/>
      <c r="M473" s="834"/>
      <c r="N473" s="834"/>
      <c r="O473" s="834"/>
      <c r="P473" s="834"/>
      <c r="Q473" s="834"/>
      <c r="R473" s="834"/>
      <c r="S473" s="834"/>
      <c r="T473" s="834"/>
      <c r="U473" s="834"/>
      <c r="V473" s="834"/>
      <c r="W473" s="834"/>
      <c r="X473" s="834"/>
      <c r="Y473" s="834"/>
      <c r="Z473" s="834"/>
      <c r="AA473" s="52"/>
      <c r="AB473" s="52"/>
      <c r="AC473" s="52"/>
    </row>
    <row r="474" spans="1:68" ht="16.5" customHeight="1" x14ac:dyDescent="0.25">
      <c r="A474" s="800" t="s">
        <v>763</v>
      </c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00"/>
      <c r="P474" s="800"/>
      <c r="Q474" s="800"/>
      <c r="R474" s="800"/>
      <c r="S474" s="800"/>
      <c r="T474" s="800"/>
      <c r="U474" s="800"/>
      <c r="V474" s="800"/>
      <c r="W474" s="800"/>
      <c r="X474" s="800"/>
      <c r="Y474" s="800"/>
      <c r="Z474" s="800"/>
      <c r="AA474" s="62"/>
      <c r="AB474" s="62"/>
      <c r="AC474" s="62"/>
    </row>
    <row r="475" spans="1:68" ht="14.25" customHeight="1" x14ac:dyDescent="0.25">
      <c r="A475" s="785" t="s">
        <v>126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63"/>
      <c r="AB475" s="63"/>
      <c r="AC475" s="63"/>
    </row>
    <row r="476" spans="1:68" ht="27" customHeight="1" x14ac:dyDescent="0.25">
      <c r="A476" s="60" t="s">
        <v>764</v>
      </c>
      <c r="B476" s="60" t="s">
        <v>765</v>
      </c>
      <c r="C476" s="34">
        <v>4301011428</v>
      </c>
      <c r="D476" s="786">
        <v>4607091389708</v>
      </c>
      <c r="E476" s="786"/>
      <c r="F476" s="59">
        <v>0.45</v>
      </c>
      <c r="G476" s="35">
        <v>6</v>
      </c>
      <c r="H476" s="59">
        <v>2.7</v>
      </c>
      <c r="I476" s="59">
        <v>2.88</v>
      </c>
      <c r="J476" s="35">
        <v>182</v>
      </c>
      <c r="K476" s="35" t="s">
        <v>89</v>
      </c>
      <c r="L476" s="35" t="s">
        <v>45</v>
      </c>
      <c r="M476" s="36" t="s">
        <v>133</v>
      </c>
      <c r="N476" s="36"/>
      <c r="O476" s="35">
        <v>50</v>
      </c>
      <c r="P476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8"/>
      <c r="R476" s="788"/>
      <c r="S476" s="788"/>
      <c r="T476" s="789"/>
      <c r="U476" s="37" t="s">
        <v>45</v>
      </c>
      <c r="V476" s="37" t="s">
        <v>45</v>
      </c>
      <c r="W476" s="38" t="s">
        <v>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IFERROR(IF(Y476=0,"",ROUNDUP(Y476/H476,0)*0.00651),"")</f>
        <v/>
      </c>
      <c r="AA476" s="65" t="s">
        <v>45</v>
      </c>
      <c r="AB476" s="66" t="s">
        <v>45</v>
      </c>
      <c r="AC476" s="565" t="s">
        <v>766</v>
      </c>
      <c r="AG476" s="75"/>
      <c r="AJ476" s="79" t="s">
        <v>45</v>
      </c>
      <c r="AK476" s="79">
        <v>0</v>
      </c>
      <c r="BB476" s="566" t="s">
        <v>66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793"/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4"/>
      <c r="P477" s="790" t="s">
        <v>40</v>
      </c>
      <c r="Q477" s="791"/>
      <c r="R477" s="791"/>
      <c r="S477" s="791"/>
      <c r="T477" s="791"/>
      <c r="U477" s="791"/>
      <c r="V477" s="792"/>
      <c r="W477" s="40" t="s">
        <v>39</v>
      </c>
      <c r="X477" s="41">
        <f>IFERROR(X476/H476,"0")</f>
        <v>0</v>
      </c>
      <c r="Y477" s="41">
        <f>IFERROR(Y476/H476,"0")</f>
        <v>0</v>
      </c>
      <c r="Z477" s="41">
        <f>IFERROR(IF(Z476="",0,Z476),"0")</f>
        <v>0</v>
      </c>
      <c r="AA477" s="64"/>
      <c r="AB477" s="64"/>
      <c r="AC477" s="64"/>
    </row>
    <row r="478" spans="1:68" x14ac:dyDescent="0.2">
      <c r="A478" s="793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90" t="s">
        <v>40</v>
      </c>
      <c r="Q478" s="791"/>
      <c r="R478" s="791"/>
      <c r="S478" s="791"/>
      <c r="T478" s="791"/>
      <c r="U478" s="791"/>
      <c r="V478" s="792"/>
      <c r="W478" s="40" t="s">
        <v>0</v>
      </c>
      <c r="X478" s="41">
        <f>IFERROR(SUM(X476:X476),"0")</f>
        <v>0</v>
      </c>
      <c r="Y478" s="41">
        <f>IFERROR(SUM(Y476:Y476),"0")</f>
        <v>0</v>
      </c>
      <c r="Z478" s="40"/>
      <c r="AA478" s="64"/>
      <c r="AB478" s="64"/>
      <c r="AC478" s="64"/>
    </row>
    <row r="479" spans="1:68" ht="14.25" customHeight="1" x14ac:dyDescent="0.25">
      <c r="A479" s="785" t="s">
        <v>78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63"/>
      <c r="AB479" s="63"/>
      <c r="AC479" s="63"/>
    </row>
    <row r="480" spans="1:68" ht="27" customHeight="1" x14ac:dyDescent="0.25">
      <c r="A480" s="60" t="s">
        <v>767</v>
      </c>
      <c r="B480" s="60" t="s">
        <v>768</v>
      </c>
      <c r="C480" s="34">
        <v>4301031405</v>
      </c>
      <c r="D480" s="786">
        <v>4680115886100</v>
      </c>
      <c r="E480" s="786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139</v>
      </c>
      <c r="L480" s="35" t="s">
        <v>45</v>
      </c>
      <c r="M480" s="36" t="s">
        <v>82</v>
      </c>
      <c r="N480" s="36"/>
      <c r="O480" s="35">
        <v>50</v>
      </c>
      <c r="P480" s="899" t="s">
        <v>769</v>
      </c>
      <c r="Q480" s="788"/>
      <c r="R480" s="788"/>
      <c r="S480" s="788"/>
      <c r="T480" s="78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ref="Y480:Y504" si="98">IFERROR(IF(X480="",0,CEILING((X480/$H480),1)*$H480),"")</f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770</v>
      </c>
      <c r="AG480" s="75"/>
      <c r="AJ480" s="79" t="s">
        <v>45</v>
      </c>
      <c r="AK480" s="79">
        <v>0</v>
      </c>
      <c r="BB480" s="568" t="s">
        <v>66</v>
      </c>
      <c r="BM480" s="75">
        <f t="shared" ref="BM480:BM504" si="99">IFERROR(X480*I480/H480,"0")</f>
        <v>0</v>
      </c>
      <c r="BN480" s="75">
        <f t="shared" ref="BN480:BN504" si="100">IFERROR(Y480*I480/H480,"0")</f>
        <v>0</v>
      </c>
      <c r="BO480" s="75">
        <f t="shared" ref="BO480:BO504" si="101">IFERROR(1/J480*(X480/H480),"0")</f>
        <v>0</v>
      </c>
      <c r="BP480" s="75">
        <f t="shared" ref="BP480:BP504" si="102">IFERROR(1/J480*(Y480/H480),"0")</f>
        <v>0</v>
      </c>
    </row>
    <row r="481" spans="1:68" ht="27" customHeight="1" x14ac:dyDescent="0.25">
      <c r="A481" s="60" t="s">
        <v>767</v>
      </c>
      <c r="B481" s="60" t="s">
        <v>771</v>
      </c>
      <c r="C481" s="34">
        <v>4301031322</v>
      </c>
      <c r="D481" s="786">
        <v>4607091389753</v>
      </c>
      <c r="E481" s="78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139</v>
      </c>
      <c r="L481" s="35" t="s">
        <v>45</v>
      </c>
      <c r="M481" s="36" t="s">
        <v>82</v>
      </c>
      <c r="N481" s="36"/>
      <c r="O481" s="35">
        <v>50</v>
      </c>
      <c r="P481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8"/>
      <c r="R481" s="788"/>
      <c r="S481" s="788"/>
      <c r="T481" s="78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69" t="s">
        <v>770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767</v>
      </c>
      <c r="B482" s="60" t="s">
        <v>772</v>
      </c>
      <c r="C482" s="34">
        <v>4301031355</v>
      </c>
      <c r="D482" s="786">
        <v>4607091389753</v>
      </c>
      <c r="E482" s="786"/>
      <c r="F482" s="59">
        <v>0.7</v>
      </c>
      <c r="G482" s="35">
        <v>6</v>
      </c>
      <c r="H482" s="59">
        <v>4.2</v>
      </c>
      <c r="I482" s="59">
        <v>4.43</v>
      </c>
      <c r="J482" s="35">
        <v>156</v>
      </c>
      <c r="K482" s="35" t="s">
        <v>139</v>
      </c>
      <c r="L482" s="35" t="s">
        <v>45</v>
      </c>
      <c r="M482" s="36" t="s">
        <v>82</v>
      </c>
      <c r="N482" s="36"/>
      <c r="O482" s="35">
        <v>50</v>
      </c>
      <c r="P482" s="9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8"/>
      <c r="R482" s="788"/>
      <c r="S482" s="788"/>
      <c r="T482" s="789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IFERROR(IF(Y482=0,"",ROUNDUP(Y482/H482,0)*0.00753),"")</f>
        <v/>
      </c>
      <c r="AA482" s="65" t="s">
        <v>45</v>
      </c>
      <c r="AB482" s="66" t="s">
        <v>45</v>
      </c>
      <c r="AC482" s="571" t="s">
        <v>770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773</v>
      </c>
      <c r="B483" s="60" t="s">
        <v>774</v>
      </c>
      <c r="C483" s="34">
        <v>4301031382</v>
      </c>
      <c r="D483" s="786">
        <v>4680115886117</v>
      </c>
      <c r="E483" s="786"/>
      <c r="F483" s="59">
        <v>0.9</v>
      </c>
      <c r="G483" s="35">
        <v>6</v>
      </c>
      <c r="H483" s="59">
        <v>5.4</v>
      </c>
      <c r="I483" s="59">
        <v>5.61</v>
      </c>
      <c r="J483" s="35">
        <v>120</v>
      </c>
      <c r="K483" s="35" t="s">
        <v>139</v>
      </c>
      <c r="L483" s="35" t="s">
        <v>45</v>
      </c>
      <c r="M483" s="36" t="s">
        <v>82</v>
      </c>
      <c r="N483" s="36"/>
      <c r="O483" s="35">
        <v>50</v>
      </c>
      <c r="P483" s="902" t="s">
        <v>775</v>
      </c>
      <c r="Q483" s="788"/>
      <c r="R483" s="788"/>
      <c r="S483" s="788"/>
      <c r="T483" s="78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IFERROR(IF(Y483=0,"",ROUNDUP(Y483/H483,0)*0.00937),"")</f>
        <v/>
      </c>
      <c r="AA483" s="65" t="s">
        <v>45</v>
      </c>
      <c r="AB483" s="66" t="s">
        <v>45</v>
      </c>
      <c r="AC483" s="573" t="s">
        <v>776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773</v>
      </c>
      <c r="B484" s="60" t="s">
        <v>777</v>
      </c>
      <c r="C484" s="34">
        <v>4301031406</v>
      </c>
      <c r="D484" s="786">
        <v>4680115886117</v>
      </c>
      <c r="E484" s="786"/>
      <c r="F484" s="59">
        <v>0.9</v>
      </c>
      <c r="G484" s="35">
        <v>6</v>
      </c>
      <c r="H484" s="59">
        <v>5.4</v>
      </c>
      <c r="I484" s="59">
        <v>5.61</v>
      </c>
      <c r="J484" s="35">
        <v>132</v>
      </c>
      <c r="K484" s="35" t="s">
        <v>139</v>
      </c>
      <c r="L484" s="35" t="s">
        <v>45</v>
      </c>
      <c r="M484" s="36" t="s">
        <v>82</v>
      </c>
      <c r="N484" s="36"/>
      <c r="O484" s="35">
        <v>50</v>
      </c>
      <c r="P484" s="903" t="s">
        <v>775</v>
      </c>
      <c r="Q484" s="788"/>
      <c r="R484" s="788"/>
      <c r="S484" s="788"/>
      <c r="T484" s="78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5" t="s">
        <v>776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773</v>
      </c>
      <c r="B485" s="60" t="s">
        <v>778</v>
      </c>
      <c r="C485" s="34">
        <v>4301031323</v>
      </c>
      <c r="D485" s="786">
        <v>4607091389760</v>
      </c>
      <c r="E485" s="786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139</v>
      </c>
      <c r="L485" s="35" t="s">
        <v>45</v>
      </c>
      <c r="M485" s="36" t="s">
        <v>82</v>
      </c>
      <c r="N485" s="36"/>
      <c r="O485" s="35">
        <v>50</v>
      </c>
      <c r="P485" s="9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8"/>
      <c r="R485" s="788"/>
      <c r="S485" s="788"/>
      <c r="T485" s="78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77" t="s">
        <v>776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779</v>
      </c>
      <c r="B486" s="60" t="s">
        <v>780</v>
      </c>
      <c r="C486" s="34">
        <v>4301031325</v>
      </c>
      <c r="D486" s="786">
        <v>4607091389746</v>
      </c>
      <c r="E486" s="786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139</v>
      </c>
      <c r="L486" s="35" t="s">
        <v>45</v>
      </c>
      <c r="M486" s="36" t="s">
        <v>82</v>
      </c>
      <c r="N486" s="36"/>
      <c r="O486" s="35">
        <v>50</v>
      </c>
      <c r="P486" s="9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79" t="s">
        <v>781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779</v>
      </c>
      <c r="B487" s="60" t="s">
        <v>782</v>
      </c>
      <c r="C487" s="34">
        <v>4301031356</v>
      </c>
      <c r="D487" s="786">
        <v>4607091389746</v>
      </c>
      <c r="E487" s="786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139</v>
      </c>
      <c r="L487" s="35" t="s">
        <v>45</v>
      </c>
      <c r="M487" s="36" t="s">
        <v>82</v>
      </c>
      <c r="N487" s="36"/>
      <c r="O487" s="35">
        <v>50</v>
      </c>
      <c r="P487" s="9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1" t="s">
        <v>781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783</v>
      </c>
      <c r="B488" s="60" t="s">
        <v>784</v>
      </c>
      <c r="C488" s="34">
        <v>4301031335</v>
      </c>
      <c r="D488" s="786">
        <v>4680115883147</v>
      </c>
      <c r="E488" s="786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8"/>
      <c r="R488" s="788"/>
      <c r="S488" s="788"/>
      <c r="T488" s="78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ref="Z488:Z504" si="103">IFERROR(IF(Y488=0,"",ROUNDUP(Y488/H488,0)*0.00502),"")</f>
        <v/>
      </c>
      <c r="AA488" s="65" t="s">
        <v>45</v>
      </c>
      <c r="AB488" s="66" t="s">
        <v>45</v>
      </c>
      <c r="AC488" s="583" t="s">
        <v>770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customHeight="1" x14ac:dyDescent="0.25">
      <c r="A489" s="60" t="s">
        <v>783</v>
      </c>
      <c r="B489" s="60" t="s">
        <v>785</v>
      </c>
      <c r="C489" s="34">
        <v>4301031366</v>
      </c>
      <c r="D489" s="786">
        <v>4680115883147</v>
      </c>
      <c r="E489" s="786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91" t="s">
        <v>786</v>
      </c>
      <c r="Q489" s="788"/>
      <c r="R489" s="788"/>
      <c r="S489" s="788"/>
      <c r="T489" s="78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770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787</v>
      </c>
      <c r="B490" s="60" t="s">
        <v>788</v>
      </c>
      <c r="C490" s="34">
        <v>4301031330</v>
      </c>
      <c r="D490" s="786">
        <v>4607091384338</v>
      </c>
      <c r="E490" s="786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770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787</v>
      </c>
      <c r="B491" s="60" t="s">
        <v>789</v>
      </c>
      <c r="C491" s="34">
        <v>4301031362</v>
      </c>
      <c r="D491" s="786">
        <v>4607091384338</v>
      </c>
      <c r="E491" s="786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9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770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4301031254</v>
      </c>
      <c r="D492" s="786">
        <v>4680115883154</v>
      </c>
      <c r="E492" s="786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45</v>
      </c>
      <c r="P492" s="8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792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37.5" customHeight="1" x14ac:dyDescent="0.25">
      <c r="A493" s="60" t="s">
        <v>790</v>
      </c>
      <c r="B493" s="60" t="s">
        <v>793</v>
      </c>
      <c r="C493" s="34">
        <v>4301031374</v>
      </c>
      <c r="D493" s="786">
        <v>4680115883154</v>
      </c>
      <c r="E493" s="786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5" t="s">
        <v>794</v>
      </c>
      <c r="Q493" s="788"/>
      <c r="R493" s="788"/>
      <c r="S493" s="788"/>
      <c r="T493" s="78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795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790</v>
      </c>
      <c r="B494" s="60" t="s">
        <v>796</v>
      </c>
      <c r="C494" s="34">
        <v>4301031336</v>
      </c>
      <c r="D494" s="786">
        <v>4680115883154</v>
      </c>
      <c r="E494" s="786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9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8"/>
      <c r="R494" s="788"/>
      <c r="S494" s="788"/>
      <c r="T494" s="78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795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797</v>
      </c>
      <c r="B495" s="60" t="s">
        <v>798</v>
      </c>
      <c r="C495" s="34">
        <v>4301031331</v>
      </c>
      <c r="D495" s="786">
        <v>4607091389524</v>
      </c>
      <c r="E495" s="786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795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797</v>
      </c>
      <c r="B496" s="60" t="s">
        <v>799</v>
      </c>
      <c r="C496" s="34">
        <v>4301031361</v>
      </c>
      <c r="D496" s="786">
        <v>4607091389524</v>
      </c>
      <c r="E496" s="786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795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800</v>
      </c>
      <c r="B497" s="60" t="s">
        <v>801</v>
      </c>
      <c r="C497" s="34">
        <v>4301031337</v>
      </c>
      <c r="D497" s="786">
        <v>4680115883161</v>
      </c>
      <c r="E497" s="786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8"/>
      <c r="R497" s="788"/>
      <c r="S497" s="788"/>
      <c r="T497" s="78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800</v>
      </c>
      <c r="B498" s="60" t="s">
        <v>803</v>
      </c>
      <c r="C498" s="34">
        <v>4301031364</v>
      </c>
      <c r="D498" s="786">
        <v>4680115883161</v>
      </c>
      <c r="E498" s="786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83" t="s">
        <v>804</v>
      </c>
      <c r="Q498" s="788"/>
      <c r="R498" s="788"/>
      <c r="S498" s="788"/>
      <c r="T498" s="78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802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805</v>
      </c>
      <c r="B499" s="60" t="s">
        <v>806</v>
      </c>
      <c r="C499" s="34">
        <v>4301031333</v>
      </c>
      <c r="D499" s="786">
        <v>4607091389531</v>
      </c>
      <c r="E499" s="78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807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805</v>
      </c>
      <c r="B500" s="60" t="s">
        <v>808</v>
      </c>
      <c r="C500" s="34">
        <v>4301031358</v>
      </c>
      <c r="D500" s="786">
        <v>4607091389531</v>
      </c>
      <c r="E500" s="786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807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809</v>
      </c>
      <c r="B501" s="60" t="s">
        <v>810</v>
      </c>
      <c r="C501" s="34">
        <v>4301031360</v>
      </c>
      <c r="D501" s="786">
        <v>4607091384345</v>
      </c>
      <c r="E501" s="786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802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811</v>
      </c>
      <c r="B502" s="60" t="s">
        <v>812</v>
      </c>
      <c r="C502" s="34">
        <v>4301031255</v>
      </c>
      <c r="D502" s="786">
        <v>4680115883185</v>
      </c>
      <c r="E502" s="786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45</v>
      </c>
      <c r="P502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8"/>
      <c r="R502" s="788"/>
      <c r="S502" s="788"/>
      <c r="T502" s="789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813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811</v>
      </c>
      <c r="B503" s="60" t="s">
        <v>814</v>
      </c>
      <c r="C503" s="34">
        <v>4301031338</v>
      </c>
      <c r="D503" s="786">
        <v>4680115883185</v>
      </c>
      <c r="E503" s="786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776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811</v>
      </c>
      <c r="B504" s="60" t="s">
        <v>815</v>
      </c>
      <c r="C504" s="34">
        <v>4301031368</v>
      </c>
      <c r="D504" s="786">
        <v>4680115883185</v>
      </c>
      <c r="E504" s="786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889" t="s">
        <v>816</v>
      </c>
      <c r="Q504" s="788"/>
      <c r="R504" s="788"/>
      <c r="S504" s="788"/>
      <c r="T504" s="789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776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90" t="s">
        <v>40</v>
      </c>
      <c r="Q505" s="791"/>
      <c r="R505" s="791"/>
      <c r="S505" s="791"/>
      <c r="T505" s="791"/>
      <c r="U505" s="791"/>
      <c r="V505" s="792"/>
      <c r="W505" s="40" t="s">
        <v>39</v>
      </c>
      <c r="X505" s="4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4"/>
      <c r="P506" s="790" t="s">
        <v>40</v>
      </c>
      <c r="Q506" s="791"/>
      <c r="R506" s="791"/>
      <c r="S506" s="791"/>
      <c r="T506" s="791"/>
      <c r="U506" s="791"/>
      <c r="V506" s="792"/>
      <c r="W506" s="40" t="s">
        <v>0</v>
      </c>
      <c r="X506" s="41">
        <f>IFERROR(SUM(X480:X504),"0")</f>
        <v>0</v>
      </c>
      <c r="Y506" s="41">
        <f>IFERROR(SUM(Y480:Y504),"0")</f>
        <v>0</v>
      </c>
      <c r="Z506" s="40"/>
      <c r="AA506" s="64"/>
      <c r="AB506" s="64"/>
      <c r="AC506" s="64"/>
    </row>
    <row r="507" spans="1:68" ht="14.25" customHeight="1" x14ac:dyDescent="0.25">
      <c r="A507" s="785" t="s">
        <v>84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63"/>
      <c r="AB507" s="63"/>
      <c r="AC507" s="63"/>
    </row>
    <row r="508" spans="1:68" ht="27" customHeight="1" x14ac:dyDescent="0.25">
      <c r="A508" s="60" t="s">
        <v>817</v>
      </c>
      <c r="B508" s="60" t="s">
        <v>818</v>
      </c>
      <c r="C508" s="34">
        <v>4301051284</v>
      </c>
      <c r="D508" s="786">
        <v>4607091384352</v>
      </c>
      <c r="E508" s="786"/>
      <c r="F508" s="59">
        <v>0.6</v>
      </c>
      <c r="G508" s="35">
        <v>4</v>
      </c>
      <c r="H508" s="59">
        <v>2.4</v>
      </c>
      <c r="I508" s="59">
        <v>2.6459999999999999</v>
      </c>
      <c r="J508" s="35">
        <v>132</v>
      </c>
      <c r="K508" s="35" t="s">
        <v>139</v>
      </c>
      <c r="L508" s="35" t="s">
        <v>45</v>
      </c>
      <c r="M508" s="36" t="s">
        <v>88</v>
      </c>
      <c r="N508" s="36"/>
      <c r="O508" s="35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IFERROR(IF(Y508=0,"",ROUNDUP(Y508/H508,0)*0.00902),"")</f>
        <v/>
      </c>
      <c r="AA508" s="65" t="s">
        <v>45</v>
      </c>
      <c r="AB508" s="66" t="s">
        <v>45</v>
      </c>
      <c r="AC508" s="617" t="s">
        <v>819</v>
      </c>
      <c r="AG508" s="75"/>
      <c r="AJ508" s="79" t="s">
        <v>45</v>
      </c>
      <c r="AK508" s="79">
        <v>0</v>
      </c>
      <c r="BB508" s="61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4301051431</v>
      </c>
      <c r="D509" s="786">
        <v>4607091389654</v>
      </c>
      <c r="E509" s="786"/>
      <c r="F509" s="59">
        <v>0.33</v>
      </c>
      <c r="G509" s="35">
        <v>6</v>
      </c>
      <c r="H509" s="59">
        <v>1.98</v>
      </c>
      <c r="I509" s="59">
        <v>2.238</v>
      </c>
      <c r="J509" s="35">
        <v>182</v>
      </c>
      <c r="K509" s="35" t="s">
        <v>89</v>
      </c>
      <c r="L509" s="35" t="s">
        <v>45</v>
      </c>
      <c r="M509" s="36" t="s">
        <v>88</v>
      </c>
      <c r="N509" s="36"/>
      <c r="O509" s="35">
        <v>45</v>
      </c>
      <c r="P509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619" t="s">
        <v>822</v>
      </c>
      <c r="AG509" s="75"/>
      <c r="AJ509" s="79" t="s">
        <v>45</v>
      </c>
      <c r="AK509" s="79">
        <v>0</v>
      </c>
      <c r="BB509" s="62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90" t="s">
        <v>40</v>
      </c>
      <c r="Q510" s="791"/>
      <c r="R510" s="791"/>
      <c r="S510" s="791"/>
      <c r="T510" s="791"/>
      <c r="U510" s="791"/>
      <c r="V510" s="792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90" t="s">
        <v>40</v>
      </c>
      <c r="Q511" s="791"/>
      <c r="R511" s="791"/>
      <c r="S511" s="791"/>
      <c r="T511" s="791"/>
      <c r="U511" s="791"/>
      <c r="V511" s="792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4.25" customHeight="1" x14ac:dyDescent="0.25">
      <c r="A512" s="785" t="s">
        <v>115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63"/>
      <c r="AB512" s="63"/>
      <c r="AC512" s="63"/>
    </row>
    <row r="513" spans="1:68" ht="27" customHeight="1" x14ac:dyDescent="0.25">
      <c r="A513" s="60" t="s">
        <v>823</v>
      </c>
      <c r="B513" s="60" t="s">
        <v>824</v>
      </c>
      <c r="C513" s="34">
        <v>4301032045</v>
      </c>
      <c r="D513" s="786">
        <v>4680115884335</v>
      </c>
      <c r="E513" s="786"/>
      <c r="F513" s="59">
        <v>0.06</v>
      </c>
      <c r="G513" s="35">
        <v>20</v>
      </c>
      <c r="H513" s="59">
        <v>1.2</v>
      </c>
      <c r="I513" s="59">
        <v>1.8</v>
      </c>
      <c r="J513" s="35">
        <v>200</v>
      </c>
      <c r="K513" s="35" t="s">
        <v>827</v>
      </c>
      <c r="L513" s="35" t="s">
        <v>45</v>
      </c>
      <c r="M513" s="36" t="s">
        <v>826</v>
      </c>
      <c r="N513" s="36"/>
      <c r="O513" s="35">
        <v>60</v>
      </c>
      <c r="P513" s="8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1" t="s">
        <v>825</v>
      </c>
      <c r="AG513" s="75"/>
      <c r="AJ513" s="79" t="s">
        <v>45</v>
      </c>
      <c r="AK513" s="79">
        <v>0</v>
      </c>
      <c r="BB513" s="62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828</v>
      </c>
      <c r="B514" s="60" t="s">
        <v>829</v>
      </c>
      <c r="C514" s="34">
        <v>4301170011</v>
      </c>
      <c r="D514" s="786">
        <v>4680115884113</v>
      </c>
      <c r="E514" s="786"/>
      <c r="F514" s="59">
        <v>0.11</v>
      </c>
      <c r="G514" s="35">
        <v>12</v>
      </c>
      <c r="H514" s="59">
        <v>1.32</v>
      </c>
      <c r="I514" s="59">
        <v>1.88</v>
      </c>
      <c r="J514" s="35">
        <v>200</v>
      </c>
      <c r="K514" s="35" t="s">
        <v>827</v>
      </c>
      <c r="L514" s="35" t="s">
        <v>45</v>
      </c>
      <c r="M514" s="36" t="s">
        <v>826</v>
      </c>
      <c r="N514" s="36"/>
      <c r="O514" s="35">
        <v>150</v>
      </c>
      <c r="P514" s="88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IFERROR(IF(Y514=0,"",ROUNDUP(Y514/H514,0)*0.00627),"")</f>
        <v/>
      </c>
      <c r="AA514" s="65" t="s">
        <v>45</v>
      </c>
      <c r="AB514" s="66" t="s">
        <v>45</v>
      </c>
      <c r="AC514" s="623" t="s">
        <v>830</v>
      </c>
      <c r="AG514" s="75"/>
      <c r="AJ514" s="79" t="s">
        <v>45</v>
      </c>
      <c r="AK514" s="79">
        <v>0</v>
      </c>
      <c r="BB514" s="62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90" t="s">
        <v>40</v>
      </c>
      <c r="Q515" s="791"/>
      <c r="R515" s="791"/>
      <c r="S515" s="791"/>
      <c r="T515" s="791"/>
      <c r="U515" s="791"/>
      <c r="V515" s="792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90" t="s">
        <v>40</v>
      </c>
      <c r="Q516" s="791"/>
      <c r="R516" s="791"/>
      <c r="S516" s="791"/>
      <c r="T516" s="791"/>
      <c r="U516" s="791"/>
      <c r="V516" s="792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6.5" customHeight="1" x14ac:dyDescent="0.25">
      <c r="A517" s="800" t="s">
        <v>831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62"/>
      <c r="AB517" s="62"/>
      <c r="AC517" s="62"/>
    </row>
    <row r="518" spans="1:68" ht="14.25" customHeight="1" x14ac:dyDescent="0.25">
      <c r="A518" s="785" t="s">
        <v>183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63"/>
      <c r="AB518" s="63"/>
      <c r="AC518" s="63"/>
    </row>
    <row r="519" spans="1:68" ht="27" customHeight="1" x14ac:dyDescent="0.25">
      <c r="A519" s="60" t="s">
        <v>832</v>
      </c>
      <c r="B519" s="60" t="s">
        <v>833</v>
      </c>
      <c r="C519" s="34">
        <v>4301020315</v>
      </c>
      <c r="D519" s="786">
        <v>4607091389364</v>
      </c>
      <c r="E519" s="786"/>
      <c r="F519" s="59">
        <v>0.42</v>
      </c>
      <c r="G519" s="35">
        <v>6</v>
      </c>
      <c r="H519" s="59">
        <v>2.52</v>
      </c>
      <c r="I519" s="59">
        <v>2.73</v>
      </c>
      <c r="J519" s="35">
        <v>182</v>
      </c>
      <c r="K519" s="35" t="s">
        <v>89</v>
      </c>
      <c r="L519" s="35" t="s">
        <v>45</v>
      </c>
      <c r="M519" s="36" t="s">
        <v>82</v>
      </c>
      <c r="N519" s="36"/>
      <c r="O519" s="35">
        <v>40</v>
      </c>
      <c r="P519" s="8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IFERROR(IF(Y519=0,"",ROUNDUP(Y519/H519,0)*0.00651),"")</f>
        <v/>
      </c>
      <c r="AA519" s="65" t="s">
        <v>45</v>
      </c>
      <c r="AB519" s="66" t="s">
        <v>45</v>
      </c>
      <c r="AC519" s="625" t="s">
        <v>834</v>
      </c>
      <c r="AG519" s="75"/>
      <c r="AJ519" s="79" t="s">
        <v>45</v>
      </c>
      <c r="AK519" s="79">
        <v>0</v>
      </c>
      <c r="BB519" s="626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93"/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4"/>
      <c r="P520" s="790" t="s">
        <v>40</v>
      </c>
      <c r="Q520" s="791"/>
      <c r="R520" s="791"/>
      <c r="S520" s="791"/>
      <c r="T520" s="791"/>
      <c r="U520" s="791"/>
      <c r="V520" s="792"/>
      <c r="W520" s="40" t="s">
        <v>39</v>
      </c>
      <c r="X520" s="41">
        <f>IFERROR(X519/H519,"0")</f>
        <v>0</v>
      </c>
      <c r="Y520" s="41">
        <f>IFERROR(Y519/H519,"0")</f>
        <v>0</v>
      </c>
      <c r="Z520" s="41">
        <f>IFERROR(IF(Z519="",0,Z519),"0")</f>
        <v>0</v>
      </c>
      <c r="AA520" s="64"/>
      <c r="AB520" s="64"/>
      <c r="AC520" s="64"/>
    </row>
    <row r="521" spans="1:68" x14ac:dyDescent="0.2">
      <c r="A521" s="793"/>
      <c r="B521" s="793"/>
      <c r="C521" s="793"/>
      <c r="D521" s="793"/>
      <c r="E521" s="793"/>
      <c r="F521" s="793"/>
      <c r="G521" s="793"/>
      <c r="H521" s="793"/>
      <c r="I521" s="793"/>
      <c r="J521" s="793"/>
      <c r="K521" s="793"/>
      <c r="L521" s="793"/>
      <c r="M521" s="793"/>
      <c r="N521" s="793"/>
      <c r="O521" s="794"/>
      <c r="P521" s="790" t="s">
        <v>40</v>
      </c>
      <c r="Q521" s="791"/>
      <c r="R521" s="791"/>
      <c r="S521" s="791"/>
      <c r="T521" s="791"/>
      <c r="U521" s="791"/>
      <c r="V521" s="792"/>
      <c r="W521" s="40" t="s">
        <v>0</v>
      </c>
      <c r="X521" s="41">
        <f>IFERROR(SUM(X519:X519),"0")</f>
        <v>0</v>
      </c>
      <c r="Y521" s="41">
        <f>IFERROR(SUM(Y519:Y519),"0")</f>
        <v>0</v>
      </c>
      <c r="Z521" s="40"/>
      <c r="AA521" s="64"/>
      <c r="AB521" s="64"/>
      <c r="AC521" s="64"/>
    </row>
    <row r="522" spans="1:68" ht="14.25" customHeight="1" x14ac:dyDescent="0.25">
      <c r="A522" s="785" t="s">
        <v>78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63"/>
      <c r="AB522" s="63"/>
      <c r="AC522" s="63"/>
    </row>
    <row r="523" spans="1:68" ht="27" customHeight="1" x14ac:dyDescent="0.25">
      <c r="A523" s="60" t="s">
        <v>835</v>
      </c>
      <c r="B523" s="60" t="s">
        <v>836</v>
      </c>
      <c r="C523" s="34">
        <v>4301031403</v>
      </c>
      <c r="D523" s="786">
        <v>4680115886094</v>
      </c>
      <c r="E523" s="786"/>
      <c r="F523" s="59">
        <v>0.9</v>
      </c>
      <c r="G523" s="35">
        <v>6</v>
      </c>
      <c r="H523" s="59">
        <v>5.4</v>
      </c>
      <c r="I523" s="59">
        <v>5.61</v>
      </c>
      <c r="J523" s="35">
        <v>132</v>
      </c>
      <c r="K523" s="35" t="s">
        <v>139</v>
      </c>
      <c r="L523" s="35" t="s">
        <v>45</v>
      </c>
      <c r="M523" s="36" t="s">
        <v>133</v>
      </c>
      <c r="N523" s="36"/>
      <c r="O523" s="35">
        <v>50</v>
      </c>
      <c r="P523" s="873" t="s">
        <v>837</v>
      </c>
      <c r="Q523" s="788"/>
      <c r="R523" s="788"/>
      <c r="S523" s="788"/>
      <c r="T523" s="78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ref="Y523:Y528" si="104">IFERROR(IF(X523="",0,CEILING((X523/$H523),1)*$H523),"")</f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27" t="s">
        <v>838</v>
      </c>
      <c r="AG523" s="75"/>
      <c r="AJ523" s="79" t="s">
        <v>45</v>
      </c>
      <c r="AK523" s="79">
        <v>0</v>
      </c>
      <c r="BB523" s="628" t="s">
        <v>66</v>
      </c>
      <c r="BM523" s="75">
        <f t="shared" ref="BM523:BM528" si="105">IFERROR(X523*I523/H523,"0")</f>
        <v>0</v>
      </c>
      <c r="BN523" s="75">
        <f t="shared" ref="BN523:BN528" si="106">IFERROR(Y523*I523/H523,"0")</f>
        <v>0</v>
      </c>
      <c r="BO523" s="75">
        <f t="shared" ref="BO523:BO528" si="107">IFERROR(1/J523*(X523/H523),"0")</f>
        <v>0</v>
      </c>
      <c r="BP523" s="75">
        <f t="shared" ref="BP523:BP528" si="108">IFERROR(1/J523*(Y523/H523),"0")</f>
        <v>0</v>
      </c>
    </row>
    <row r="524" spans="1:68" ht="27" customHeight="1" x14ac:dyDescent="0.25">
      <c r="A524" s="60" t="s">
        <v>835</v>
      </c>
      <c r="B524" s="60" t="s">
        <v>839</v>
      </c>
      <c r="C524" s="34">
        <v>4301031324</v>
      </c>
      <c r="D524" s="786">
        <v>4607091389739</v>
      </c>
      <c r="E524" s="786"/>
      <c r="F524" s="59">
        <v>0.7</v>
      </c>
      <c r="G524" s="35">
        <v>6</v>
      </c>
      <c r="H524" s="59">
        <v>4.2</v>
      </c>
      <c r="I524" s="59">
        <v>4.43</v>
      </c>
      <c r="J524" s="35">
        <v>156</v>
      </c>
      <c r="K524" s="35" t="s">
        <v>139</v>
      </c>
      <c r="L524" s="35" t="s">
        <v>45</v>
      </c>
      <c r="M524" s="36" t="s">
        <v>82</v>
      </c>
      <c r="N524" s="36"/>
      <c r="O524" s="35">
        <v>50</v>
      </c>
      <c r="P524" s="87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8"/>
      <c r="R524" s="788"/>
      <c r="S524" s="788"/>
      <c r="T524" s="78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104"/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29" t="s">
        <v>838</v>
      </c>
      <c r="AG524" s="75"/>
      <c r="AJ524" s="79" t="s">
        <v>45</v>
      </c>
      <c r="AK524" s="79">
        <v>0</v>
      </c>
      <c r="BB524" s="630" t="s">
        <v>66</v>
      </c>
      <c r="BM524" s="75">
        <f t="shared" si="105"/>
        <v>0</v>
      </c>
      <c r="BN524" s="75">
        <f t="shared" si="106"/>
        <v>0</v>
      </c>
      <c r="BO524" s="75">
        <f t="shared" si="107"/>
        <v>0</v>
      </c>
      <c r="BP524" s="75">
        <f t="shared" si="108"/>
        <v>0</v>
      </c>
    </row>
    <row r="525" spans="1:68" ht="27" customHeight="1" x14ac:dyDescent="0.25">
      <c r="A525" s="60" t="s">
        <v>840</v>
      </c>
      <c r="B525" s="60" t="s">
        <v>841</v>
      </c>
      <c r="C525" s="34">
        <v>4301031363</v>
      </c>
      <c r="D525" s="786">
        <v>4607091389425</v>
      </c>
      <c r="E525" s="786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8"/>
      <c r="R525" s="788"/>
      <c r="S525" s="788"/>
      <c r="T525" s="78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104"/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1" t="s">
        <v>842</v>
      </c>
      <c r="AG525" s="75"/>
      <c r="AJ525" s="79" t="s">
        <v>45</v>
      </c>
      <c r="AK525" s="79">
        <v>0</v>
      </c>
      <c r="BB525" s="632" t="s">
        <v>66</v>
      </c>
      <c r="BM525" s="75">
        <f t="shared" si="105"/>
        <v>0</v>
      </c>
      <c r="BN525" s="75">
        <f t="shared" si="106"/>
        <v>0</v>
      </c>
      <c r="BO525" s="75">
        <f t="shared" si="107"/>
        <v>0</v>
      </c>
      <c r="BP525" s="75">
        <f t="shared" si="108"/>
        <v>0</v>
      </c>
    </row>
    <row r="526" spans="1:68" ht="27" customHeight="1" x14ac:dyDescent="0.25">
      <c r="A526" s="60" t="s">
        <v>843</v>
      </c>
      <c r="B526" s="60" t="s">
        <v>844</v>
      </c>
      <c r="C526" s="34">
        <v>4301031373</v>
      </c>
      <c r="D526" s="786">
        <v>4680115880771</v>
      </c>
      <c r="E526" s="786"/>
      <c r="F526" s="59">
        <v>0.28000000000000003</v>
      </c>
      <c r="G526" s="35">
        <v>6</v>
      </c>
      <c r="H526" s="59">
        <v>1.68</v>
      </c>
      <c r="I526" s="59">
        <v>1.81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6" t="s">
        <v>845</v>
      </c>
      <c r="Q526" s="788"/>
      <c r="R526" s="788"/>
      <c r="S526" s="788"/>
      <c r="T526" s="78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104"/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846</v>
      </c>
      <c r="AG526" s="75"/>
      <c r="AJ526" s="79" t="s">
        <v>45</v>
      </c>
      <c r="AK526" s="79">
        <v>0</v>
      </c>
      <c r="BB526" s="634" t="s">
        <v>66</v>
      </c>
      <c r="BM526" s="75">
        <f t="shared" si="105"/>
        <v>0</v>
      </c>
      <c r="BN526" s="75">
        <f t="shared" si="106"/>
        <v>0</v>
      </c>
      <c r="BO526" s="75">
        <f t="shared" si="107"/>
        <v>0</v>
      </c>
      <c r="BP526" s="75">
        <f t="shared" si="108"/>
        <v>0</v>
      </c>
    </row>
    <row r="527" spans="1:68" ht="27" customHeight="1" x14ac:dyDescent="0.25">
      <c r="A527" s="60" t="s">
        <v>847</v>
      </c>
      <c r="B527" s="60" t="s">
        <v>848</v>
      </c>
      <c r="C527" s="34">
        <v>4301031359</v>
      </c>
      <c r="D527" s="786">
        <v>4607091389500</v>
      </c>
      <c r="E527" s="786"/>
      <c r="F527" s="59">
        <v>0.35</v>
      </c>
      <c r="G527" s="35">
        <v>6</v>
      </c>
      <c r="H527" s="59">
        <v>2.1</v>
      </c>
      <c r="I527" s="59">
        <v>2.23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8"/>
      <c r="R527" s="788"/>
      <c r="S527" s="788"/>
      <c r="T527" s="78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104"/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846</v>
      </c>
      <c r="AG527" s="75"/>
      <c r="AJ527" s="79" t="s">
        <v>45</v>
      </c>
      <c r="AK527" s="79">
        <v>0</v>
      </c>
      <c r="BB527" s="636" t="s">
        <v>66</v>
      </c>
      <c r="BM527" s="75">
        <f t="shared" si="105"/>
        <v>0</v>
      </c>
      <c r="BN527" s="75">
        <f t="shared" si="106"/>
        <v>0</v>
      </c>
      <c r="BO527" s="75">
        <f t="shared" si="107"/>
        <v>0</v>
      </c>
      <c r="BP527" s="75">
        <f t="shared" si="108"/>
        <v>0</v>
      </c>
    </row>
    <row r="528" spans="1:68" ht="27" customHeight="1" x14ac:dyDescent="0.25">
      <c r="A528" s="60" t="s">
        <v>847</v>
      </c>
      <c r="B528" s="60" t="s">
        <v>849</v>
      </c>
      <c r="C528" s="34">
        <v>4301031327</v>
      </c>
      <c r="D528" s="786">
        <v>4607091389500</v>
      </c>
      <c r="E528" s="786"/>
      <c r="F528" s="59">
        <v>0.35</v>
      </c>
      <c r="G528" s="35">
        <v>6</v>
      </c>
      <c r="H528" s="59">
        <v>2.1</v>
      </c>
      <c r="I528" s="59">
        <v>2.23</v>
      </c>
      <c r="J528" s="35">
        <v>234</v>
      </c>
      <c r="K528" s="35" t="s">
        <v>83</v>
      </c>
      <c r="L528" s="35" t="s">
        <v>45</v>
      </c>
      <c r="M528" s="36" t="s">
        <v>82</v>
      </c>
      <c r="N528" s="36"/>
      <c r="O528" s="35">
        <v>50</v>
      </c>
      <c r="P528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8"/>
      <c r="R528" s="788"/>
      <c r="S528" s="788"/>
      <c r="T528" s="789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104"/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37" t="s">
        <v>846</v>
      </c>
      <c r="AG528" s="75"/>
      <c r="AJ528" s="79" t="s">
        <v>45</v>
      </c>
      <c r="AK528" s="79">
        <v>0</v>
      </c>
      <c r="BB528" s="638" t="s">
        <v>66</v>
      </c>
      <c r="BM528" s="75">
        <f t="shared" si="105"/>
        <v>0</v>
      </c>
      <c r="BN528" s="75">
        <f t="shared" si="106"/>
        <v>0</v>
      </c>
      <c r="BO528" s="75">
        <f t="shared" si="107"/>
        <v>0</v>
      </c>
      <c r="BP528" s="75">
        <f t="shared" si="108"/>
        <v>0</v>
      </c>
    </row>
    <row r="529" spans="1:68" x14ac:dyDescent="0.2">
      <c r="A529" s="793"/>
      <c r="B529" s="793"/>
      <c r="C529" s="793"/>
      <c r="D529" s="793"/>
      <c r="E529" s="793"/>
      <c r="F529" s="793"/>
      <c r="G529" s="793"/>
      <c r="H529" s="793"/>
      <c r="I529" s="793"/>
      <c r="J529" s="793"/>
      <c r="K529" s="793"/>
      <c r="L529" s="793"/>
      <c r="M529" s="793"/>
      <c r="N529" s="793"/>
      <c r="O529" s="794"/>
      <c r="P529" s="790" t="s">
        <v>40</v>
      </c>
      <c r="Q529" s="791"/>
      <c r="R529" s="791"/>
      <c r="S529" s="791"/>
      <c r="T529" s="791"/>
      <c r="U529" s="791"/>
      <c r="V529" s="792"/>
      <c r="W529" s="40" t="s">
        <v>39</v>
      </c>
      <c r="X529" s="41">
        <f>IFERROR(X523/H523,"0")+IFERROR(X524/H524,"0")+IFERROR(X525/H525,"0")+IFERROR(X526/H526,"0")+IFERROR(X527/H527,"0")+IFERROR(X528/H528,"0")</f>
        <v>0</v>
      </c>
      <c r="Y529" s="41">
        <f>IFERROR(Y523/H523,"0")+IFERROR(Y524/H524,"0")+IFERROR(Y525/H525,"0")+IFERROR(Y526/H526,"0")+IFERROR(Y527/H527,"0")+IFERROR(Y528/H528,"0")</f>
        <v>0</v>
      </c>
      <c r="Z529" s="41">
        <f>IFERROR(IF(Z523="",0,Z523),"0")+IFERROR(IF(Z524="",0,Z524),"0")+IFERROR(IF(Z525="",0,Z525),"0")+IFERROR(IF(Z526="",0,Z526),"0")+IFERROR(IF(Z527="",0,Z527),"0")+IFERROR(IF(Z528="",0,Z528),"0")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793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794"/>
      <c r="P530" s="790" t="s">
        <v>40</v>
      </c>
      <c r="Q530" s="791"/>
      <c r="R530" s="791"/>
      <c r="S530" s="791"/>
      <c r="T530" s="791"/>
      <c r="U530" s="791"/>
      <c r="V530" s="792"/>
      <c r="W530" s="40" t="s">
        <v>0</v>
      </c>
      <c r="X530" s="41">
        <f>IFERROR(SUM(X523:X528),"0")</f>
        <v>0</v>
      </c>
      <c r="Y530" s="41">
        <f>IFERROR(SUM(Y523:Y528),"0")</f>
        <v>0</v>
      </c>
      <c r="Z530" s="40"/>
      <c r="AA530" s="64"/>
      <c r="AB530" s="64"/>
      <c r="AC530" s="64"/>
    </row>
    <row r="531" spans="1:68" ht="14.25" customHeight="1" x14ac:dyDescent="0.25">
      <c r="A531" s="785" t="s">
        <v>115</v>
      </c>
      <c r="B531" s="785"/>
      <c r="C531" s="785"/>
      <c r="D531" s="785"/>
      <c r="E531" s="785"/>
      <c r="F531" s="785"/>
      <c r="G531" s="785"/>
      <c r="H531" s="785"/>
      <c r="I531" s="785"/>
      <c r="J531" s="785"/>
      <c r="K531" s="785"/>
      <c r="L531" s="785"/>
      <c r="M531" s="785"/>
      <c r="N531" s="785"/>
      <c r="O531" s="785"/>
      <c r="P531" s="785"/>
      <c r="Q531" s="785"/>
      <c r="R531" s="785"/>
      <c r="S531" s="785"/>
      <c r="T531" s="785"/>
      <c r="U531" s="785"/>
      <c r="V531" s="785"/>
      <c r="W531" s="785"/>
      <c r="X531" s="785"/>
      <c r="Y531" s="785"/>
      <c r="Z531" s="785"/>
      <c r="AA531" s="63"/>
      <c r="AB531" s="63"/>
      <c r="AC531" s="63"/>
    </row>
    <row r="532" spans="1:68" ht="27" customHeight="1" x14ac:dyDescent="0.25">
      <c r="A532" s="60" t="s">
        <v>850</v>
      </c>
      <c r="B532" s="60" t="s">
        <v>851</v>
      </c>
      <c r="C532" s="34">
        <v>4301032046</v>
      </c>
      <c r="D532" s="786">
        <v>4680115884359</v>
      </c>
      <c r="E532" s="786"/>
      <c r="F532" s="59">
        <v>0.06</v>
      </c>
      <c r="G532" s="35">
        <v>20</v>
      </c>
      <c r="H532" s="59">
        <v>1.2</v>
      </c>
      <c r="I532" s="59">
        <v>1.8</v>
      </c>
      <c r="J532" s="35">
        <v>200</v>
      </c>
      <c r="K532" s="35" t="s">
        <v>827</v>
      </c>
      <c r="L532" s="35" t="s">
        <v>45</v>
      </c>
      <c r="M532" s="36" t="s">
        <v>826</v>
      </c>
      <c r="N532" s="36"/>
      <c r="O532" s="35">
        <v>60</v>
      </c>
      <c r="P532" s="87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8"/>
      <c r="R532" s="788"/>
      <c r="S532" s="788"/>
      <c r="T532" s="78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IFERROR(IF(Y532=0,"",ROUNDUP(Y532/H532,0)*0.00627),"")</f>
        <v/>
      </c>
      <c r="AA532" s="65" t="s">
        <v>45</v>
      </c>
      <c r="AB532" s="66" t="s">
        <v>45</v>
      </c>
      <c r="AC532" s="639" t="s">
        <v>830</v>
      </c>
      <c r="AG532" s="75"/>
      <c r="AJ532" s="79" t="s">
        <v>45</v>
      </c>
      <c r="AK532" s="79">
        <v>0</v>
      </c>
      <c r="BB532" s="640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x14ac:dyDescent="0.2">
      <c r="A533" s="793"/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4"/>
      <c r="P533" s="790" t="s">
        <v>40</v>
      </c>
      <c r="Q533" s="791"/>
      <c r="R533" s="791"/>
      <c r="S533" s="791"/>
      <c r="T533" s="791"/>
      <c r="U533" s="791"/>
      <c r="V533" s="792"/>
      <c r="W533" s="40" t="s">
        <v>39</v>
      </c>
      <c r="X533" s="41">
        <f>IFERROR(X532/H532,"0")</f>
        <v>0</v>
      </c>
      <c r="Y533" s="41">
        <f>IFERROR(Y532/H532,"0")</f>
        <v>0</v>
      </c>
      <c r="Z533" s="41">
        <f>IFERROR(IF(Z532="",0,Z532),"0")</f>
        <v>0</v>
      </c>
      <c r="AA533" s="64"/>
      <c r="AB533" s="64"/>
      <c r="AC533" s="64"/>
    </row>
    <row r="534" spans="1:68" x14ac:dyDescent="0.2">
      <c r="A534" s="793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4"/>
      <c r="P534" s="790" t="s">
        <v>40</v>
      </c>
      <c r="Q534" s="791"/>
      <c r="R534" s="791"/>
      <c r="S534" s="791"/>
      <c r="T534" s="791"/>
      <c r="U534" s="791"/>
      <c r="V534" s="792"/>
      <c r="W534" s="40" t="s">
        <v>0</v>
      </c>
      <c r="X534" s="41">
        <f>IFERROR(SUM(X532:X532),"0")</f>
        <v>0</v>
      </c>
      <c r="Y534" s="41">
        <f>IFERROR(SUM(Y532:Y532),"0")</f>
        <v>0</v>
      </c>
      <c r="Z534" s="40"/>
      <c r="AA534" s="64"/>
      <c r="AB534" s="64"/>
      <c r="AC534" s="64"/>
    </row>
    <row r="535" spans="1:68" ht="14.25" customHeight="1" x14ac:dyDescent="0.25">
      <c r="A535" s="785" t="s">
        <v>852</v>
      </c>
      <c r="B535" s="785"/>
      <c r="C535" s="785"/>
      <c r="D535" s="785"/>
      <c r="E535" s="785"/>
      <c r="F535" s="785"/>
      <c r="G535" s="785"/>
      <c r="H535" s="785"/>
      <c r="I535" s="785"/>
      <c r="J535" s="785"/>
      <c r="K535" s="785"/>
      <c r="L535" s="785"/>
      <c r="M535" s="785"/>
      <c r="N535" s="785"/>
      <c r="O535" s="785"/>
      <c r="P535" s="785"/>
      <c r="Q535" s="785"/>
      <c r="R535" s="785"/>
      <c r="S535" s="785"/>
      <c r="T535" s="785"/>
      <c r="U535" s="785"/>
      <c r="V535" s="785"/>
      <c r="W535" s="785"/>
      <c r="X535" s="785"/>
      <c r="Y535" s="785"/>
      <c r="Z535" s="785"/>
      <c r="AA535" s="63"/>
      <c r="AB535" s="63"/>
      <c r="AC535" s="63"/>
    </row>
    <row r="536" spans="1:68" ht="27" customHeight="1" x14ac:dyDescent="0.25">
      <c r="A536" s="60" t="s">
        <v>853</v>
      </c>
      <c r="B536" s="60" t="s">
        <v>854</v>
      </c>
      <c r="C536" s="34">
        <v>4301040357</v>
      </c>
      <c r="D536" s="786">
        <v>4680115884564</v>
      </c>
      <c r="E536" s="786"/>
      <c r="F536" s="59">
        <v>0.15</v>
      </c>
      <c r="G536" s="35">
        <v>20</v>
      </c>
      <c r="H536" s="59">
        <v>3</v>
      </c>
      <c r="I536" s="59">
        <v>3.6</v>
      </c>
      <c r="J536" s="35">
        <v>200</v>
      </c>
      <c r="K536" s="35" t="s">
        <v>827</v>
      </c>
      <c r="L536" s="35" t="s">
        <v>45</v>
      </c>
      <c r="M536" s="36" t="s">
        <v>826</v>
      </c>
      <c r="N536" s="36"/>
      <c r="O536" s="35">
        <v>60</v>
      </c>
      <c r="P536" s="87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8"/>
      <c r="R536" s="788"/>
      <c r="S536" s="788"/>
      <c r="T536" s="78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1" t="s">
        <v>855</v>
      </c>
      <c r="AG536" s="75"/>
      <c r="AJ536" s="79" t="s">
        <v>45</v>
      </c>
      <c r="AK536" s="79">
        <v>0</v>
      </c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90" t="s">
        <v>40</v>
      </c>
      <c r="Q537" s="791"/>
      <c r="R537" s="791"/>
      <c r="S537" s="791"/>
      <c r="T537" s="791"/>
      <c r="U537" s="791"/>
      <c r="V537" s="792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x14ac:dyDescent="0.2">
      <c r="A538" s="793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794"/>
      <c r="P538" s="790" t="s">
        <v>40</v>
      </c>
      <c r="Q538" s="791"/>
      <c r="R538" s="791"/>
      <c r="S538" s="791"/>
      <c r="T538" s="791"/>
      <c r="U538" s="791"/>
      <c r="V538" s="792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6.5" customHeight="1" x14ac:dyDescent="0.25">
      <c r="A539" s="800" t="s">
        <v>856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62"/>
      <c r="AB539" s="62"/>
      <c r="AC539" s="62"/>
    </row>
    <row r="540" spans="1:68" ht="14.25" customHeight="1" x14ac:dyDescent="0.25">
      <c r="A540" s="785" t="s">
        <v>78</v>
      </c>
      <c r="B540" s="785"/>
      <c r="C540" s="785"/>
      <c r="D540" s="785"/>
      <c r="E540" s="785"/>
      <c r="F540" s="785"/>
      <c r="G540" s="785"/>
      <c r="H540" s="785"/>
      <c r="I540" s="785"/>
      <c r="J540" s="785"/>
      <c r="K540" s="785"/>
      <c r="L540" s="785"/>
      <c r="M540" s="785"/>
      <c r="N540" s="785"/>
      <c r="O540" s="785"/>
      <c r="P540" s="785"/>
      <c r="Q540" s="785"/>
      <c r="R540" s="785"/>
      <c r="S540" s="785"/>
      <c r="T540" s="785"/>
      <c r="U540" s="785"/>
      <c r="V540" s="785"/>
      <c r="W540" s="785"/>
      <c r="X540" s="785"/>
      <c r="Y540" s="785"/>
      <c r="Z540" s="785"/>
      <c r="AA540" s="63"/>
      <c r="AB540" s="63"/>
      <c r="AC540" s="63"/>
    </row>
    <row r="541" spans="1:68" ht="27" customHeight="1" x14ac:dyDescent="0.25">
      <c r="A541" s="60" t="s">
        <v>857</v>
      </c>
      <c r="B541" s="60" t="s">
        <v>858</v>
      </c>
      <c r="C541" s="34">
        <v>4301031294</v>
      </c>
      <c r="D541" s="786">
        <v>4680115885189</v>
      </c>
      <c r="E541" s="786"/>
      <c r="F541" s="59">
        <v>0.2</v>
      </c>
      <c r="G541" s="35">
        <v>6</v>
      </c>
      <c r="H541" s="59">
        <v>1.2</v>
      </c>
      <c r="I541" s="59">
        <v>1.3720000000000001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40</v>
      </c>
      <c r="P541" s="86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8"/>
      <c r="R541" s="788"/>
      <c r="S541" s="788"/>
      <c r="T541" s="789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3" t="s">
        <v>859</v>
      </c>
      <c r="AG541" s="75"/>
      <c r="AJ541" s="79" t="s">
        <v>45</v>
      </c>
      <c r="AK541" s="79">
        <v>0</v>
      </c>
      <c r="BB541" s="644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860</v>
      </c>
      <c r="B542" s="60" t="s">
        <v>861</v>
      </c>
      <c r="C542" s="34">
        <v>4301031293</v>
      </c>
      <c r="D542" s="786">
        <v>4680115885172</v>
      </c>
      <c r="E542" s="786"/>
      <c r="F542" s="59">
        <v>0.2</v>
      </c>
      <c r="G542" s="35">
        <v>6</v>
      </c>
      <c r="H542" s="59">
        <v>1.2</v>
      </c>
      <c r="I542" s="59">
        <v>1.3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40</v>
      </c>
      <c r="P542" s="86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8"/>
      <c r="R542" s="788"/>
      <c r="S542" s="788"/>
      <c r="T542" s="789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859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862</v>
      </c>
      <c r="B543" s="60" t="s">
        <v>863</v>
      </c>
      <c r="C543" s="34">
        <v>4301031291</v>
      </c>
      <c r="D543" s="786">
        <v>4680115885110</v>
      </c>
      <c r="E543" s="786"/>
      <c r="F543" s="59">
        <v>0.2</v>
      </c>
      <c r="G543" s="35">
        <v>6</v>
      </c>
      <c r="H543" s="59">
        <v>1.2</v>
      </c>
      <c r="I543" s="59">
        <v>2.02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35</v>
      </c>
      <c r="P54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8"/>
      <c r="R543" s="788"/>
      <c r="S543" s="788"/>
      <c r="T543" s="789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864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customHeight="1" x14ac:dyDescent="0.25">
      <c r="A544" s="60" t="s">
        <v>865</v>
      </c>
      <c r="B544" s="60" t="s">
        <v>866</v>
      </c>
      <c r="C544" s="34">
        <v>4301031329</v>
      </c>
      <c r="D544" s="786">
        <v>4680115885219</v>
      </c>
      <c r="E544" s="786"/>
      <c r="F544" s="59">
        <v>0.28000000000000003</v>
      </c>
      <c r="G544" s="35">
        <v>6</v>
      </c>
      <c r="H544" s="59">
        <v>1.68</v>
      </c>
      <c r="I544" s="59">
        <v>2.5</v>
      </c>
      <c r="J544" s="35">
        <v>234</v>
      </c>
      <c r="K544" s="35" t="s">
        <v>83</v>
      </c>
      <c r="L544" s="35" t="s">
        <v>45</v>
      </c>
      <c r="M544" s="36" t="s">
        <v>82</v>
      </c>
      <c r="N544" s="36"/>
      <c r="O544" s="35">
        <v>35</v>
      </c>
      <c r="P544" s="86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8"/>
      <c r="R544" s="788"/>
      <c r="S544" s="788"/>
      <c r="T544" s="789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IFERROR(IF(Y544=0,"",ROUNDUP(Y544/H544,0)*0.00502),"")</f>
        <v/>
      </c>
      <c r="AA544" s="65" t="s">
        <v>45</v>
      </c>
      <c r="AB544" s="66" t="s">
        <v>45</v>
      </c>
      <c r="AC544" s="649" t="s">
        <v>867</v>
      </c>
      <c r="AG544" s="75"/>
      <c r="AJ544" s="79" t="s">
        <v>45</v>
      </c>
      <c r="AK544" s="79">
        <v>0</v>
      </c>
      <c r="BB544" s="650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793"/>
      <c r="B545" s="793"/>
      <c r="C545" s="793"/>
      <c r="D545" s="793"/>
      <c r="E545" s="793"/>
      <c r="F545" s="793"/>
      <c r="G545" s="793"/>
      <c r="H545" s="793"/>
      <c r="I545" s="793"/>
      <c r="J545" s="793"/>
      <c r="K545" s="793"/>
      <c r="L545" s="793"/>
      <c r="M545" s="793"/>
      <c r="N545" s="793"/>
      <c r="O545" s="794"/>
      <c r="P545" s="790" t="s">
        <v>40</v>
      </c>
      <c r="Q545" s="791"/>
      <c r="R545" s="791"/>
      <c r="S545" s="791"/>
      <c r="T545" s="791"/>
      <c r="U545" s="791"/>
      <c r="V545" s="792"/>
      <c r="W545" s="40" t="s">
        <v>39</v>
      </c>
      <c r="X545" s="41">
        <f>IFERROR(X541/H541,"0")+IFERROR(X542/H542,"0")+IFERROR(X543/H543,"0")+IFERROR(X544/H544,"0")</f>
        <v>0</v>
      </c>
      <c r="Y545" s="41">
        <f>IFERROR(Y541/H541,"0")+IFERROR(Y542/H542,"0")+IFERROR(Y543/H543,"0")+IFERROR(Y544/H544,"0")</f>
        <v>0</v>
      </c>
      <c r="Z545" s="41">
        <f>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x14ac:dyDescent="0.2">
      <c r="A546" s="793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794"/>
      <c r="P546" s="790" t="s">
        <v>40</v>
      </c>
      <c r="Q546" s="791"/>
      <c r="R546" s="791"/>
      <c r="S546" s="791"/>
      <c r="T546" s="791"/>
      <c r="U546" s="791"/>
      <c r="V546" s="792"/>
      <c r="W546" s="40" t="s">
        <v>0</v>
      </c>
      <c r="X546" s="41">
        <f>IFERROR(SUM(X541:X544),"0")</f>
        <v>0</v>
      </c>
      <c r="Y546" s="41">
        <f>IFERROR(SUM(Y541:Y544),"0")</f>
        <v>0</v>
      </c>
      <c r="Z546" s="40"/>
      <c r="AA546" s="64"/>
      <c r="AB546" s="64"/>
      <c r="AC546" s="64"/>
    </row>
    <row r="547" spans="1:68" ht="16.5" customHeight="1" x14ac:dyDescent="0.25">
      <c r="A547" s="800" t="s">
        <v>868</v>
      </c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00"/>
      <c r="P547" s="800"/>
      <c r="Q547" s="800"/>
      <c r="R547" s="800"/>
      <c r="S547" s="800"/>
      <c r="T547" s="800"/>
      <c r="U547" s="800"/>
      <c r="V547" s="800"/>
      <c r="W547" s="800"/>
      <c r="X547" s="800"/>
      <c r="Y547" s="800"/>
      <c r="Z547" s="800"/>
      <c r="AA547" s="62"/>
      <c r="AB547" s="62"/>
      <c r="AC547" s="62"/>
    </row>
    <row r="548" spans="1:68" ht="14.25" customHeight="1" x14ac:dyDescent="0.25">
      <c r="A548" s="785" t="s">
        <v>78</v>
      </c>
      <c r="B548" s="785"/>
      <c r="C548" s="785"/>
      <c r="D548" s="785"/>
      <c r="E548" s="785"/>
      <c r="F548" s="785"/>
      <c r="G548" s="785"/>
      <c r="H548" s="785"/>
      <c r="I548" s="785"/>
      <c r="J548" s="785"/>
      <c r="K548" s="785"/>
      <c r="L548" s="785"/>
      <c r="M548" s="785"/>
      <c r="N548" s="785"/>
      <c r="O548" s="785"/>
      <c r="P548" s="785"/>
      <c r="Q548" s="785"/>
      <c r="R548" s="785"/>
      <c r="S548" s="785"/>
      <c r="T548" s="785"/>
      <c r="U548" s="785"/>
      <c r="V548" s="785"/>
      <c r="W548" s="785"/>
      <c r="X548" s="785"/>
      <c r="Y548" s="785"/>
      <c r="Z548" s="785"/>
      <c r="AA548" s="63"/>
      <c r="AB548" s="63"/>
      <c r="AC548" s="63"/>
    </row>
    <row r="549" spans="1:68" ht="27" customHeight="1" x14ac:dyDescent="0.25">
      <c r="A549" s="60" t="s">
        <v>869</v>
      </c>
      <c r="B549" s="60" t="s">
        <v>870</v>
      </c>
      <c r="C549" s="34">
        <v>4301031261</v>
      </c>
      <c r="D549" s="786">
        <v>4680115885103</v>
      </c>
      <c r="E549" s="786"/>
      <c r="F549" s="59">
        <v>0.27</v>
      </c>
      <c r="G549" s="35">
        <v>6</v>
      </c>
      <c r="H549" s="59">
        <v>1.62</v>
      </c>
      <c r="I549" s="59">
        <v>1.8</v>
      </c>
      <c r="J549" s="35">
        <v>182</v>
      </c>
      <c r="K549" s="35" t="s">
        <v>89</v>
      </c>
      <c r="L549" s="35" t="s">
        <v>45</v>
      </c>
      <c r="M549" s="36" t="s">
        <v>82</v>
      </c>
      <c r="N549" s="36"/>
      <c r="O549" s="35">
        <v>40</v>
      </c>
      <c r="P549" s="8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8"/>
      <c r="R549" s="788"/>
      <c r="S549" s="788"/>
      <c r="T549" s="789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IFERROR(IF(Y549=0,"",ROUNDUP(Y549/H549,0)*0.00651),"")</f>
        <v/>
      </c>
      <c r="AA549" s="65" t="s">
        <v>45</v>
      </c>
      <c r="AB549" s="66" t="s">
        <v>45</v>
      </c>
      <c r="AC549" s="651" t="s">
        <v>871</v>
      </c>
      <c r="AG549" s="75"/>
      <c r="AJ549" s="79" t="s">
        <v>45</v>
      </c>
      <c r="AK549" s="79">
        <v>0</v>
      </c>
      <c r="BB549" s="652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x14ac:dyDescent="0.2">
      <c r="A550" s="793"/>
      <c r="B550" s="793"/>
      <c r="C550" s="793"/>
      <c r="D550" s="793"/>
      <c r="E550" s="793"/>
      <c r="F550" s="793"/>
      <c r="G550" s="793"/>
      <c r="H550" s="793"/>
      <c r="I550" s="793"/>
      <c r="J550" s="793"/>
      <c r="K550" s="793"/>
      <c r="L550" s="793"/>
      <c r="M550" s="793"/>
      <c r="N550" s="793"/>
      <c r="O550" s="794"/>
      <c r="P550" s="790" t="s">
        <v>40</v>
      </c>
      <c r="Q550" s="791"/>
      <c r="R550" s="791"/>
      <c r="S550" s="791"/>
      <c r="T550" s="791"/>
      <c r="U550" s="791"/>
      <c r="V550" s="792"/>
      <c r="W550" s="40" t="s">
        <v>39</v>
      </c>
      <c r="X550" s="41">
        <f>IFERROR(X549/H549,"0")</f>
        <v>0</v>
      </c>
      <c r="Y550" s="41">
        <f>IFERROR(Y549/H549,"0")</f>
        <v>0</v>
      </c>
      <c r="Z550" s="41">
        <f>IFERROR(IF(Z549="",0,Z549),"0")</f>
        <v>0</v>
      </c>
      <c r="AA550" s="64"/>
      <c r="AB550" s="64"/>
      <c r="AC550" s="64"/>
    </row>
    <row r="551" spans="1:68" x14ac:dyDescent="0.2">
      <c r="A551" s="793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794"/>
      <c r="P551" s="790" t="s">
        <v>40</v>
      </c>
      <c r="Q551" s="791"/>
      <c r="R551" s="791"/>
      <c r="S551" s="791"/>
      <c r="T551" s="791"/>
      <c r="U551" s="791"/>
      <c r="V551" s="792"/>
      <c r="W551" s="40" t="s">
        <v>0</v>
      </c>
      <c r="X551" s="41">
        <f>IFERROR(SUM(X549:X549),"0")</f>
        <v>0</v>
      </c>
      <c r="Y551" s="41">
        <f>IFERROR(SUM(Y549:Y549),"0")</f>
        <v>0</v>
      </c>
      <c r="Z551" s="40"/>
      <c r="AA551" s="64"/>
      <c r="AB551" s="64"/>
      <c r="AC551" s="64"/>
    </row>
    <row r="552" spans="1:68" ht="27.75" customHeight="1" x14ac:dyDescent="0.2">
      <c r="A552" s="834" t="s">
        <v>872</v>
      </c>
      <c r="B552" s="834"/>
      <c r="C552" s="834"/>
      <c r="D552" s="834"/>
      <c r="E552" s="834"/>
      <c r="F552" s="834"/>
      <c r="G552" s="834"/>
      <c r="H552" s="834"/>
      <c r="I552" s="834"/>
      <c r="J552" s="834"/>
      <c r="K552" s="834"/>
      <c r="L552" s="834"/>
      <c r="M552" s="834"/>
      <c r="N552" s="834"/>
      <c r="O552" s="834"/>
      <c r="P552" s="834"/>
      <c r="Q552" s="834"/>
      <c r="R552" s="834"/>
      <c r="S552" s="834"/>
      <c r="T552" s="834"/>
      <c r="U552" s="834"/>
      <c r="V552" s="834"/>
      <c r="W552" s="834"/>
      <c r="X552" s="834"/>
      <c r="Y552" s="834"/>
      <c r="Z552" s="834"/>
      <c r="AA552" s="52"/>
      <c r="AB552" s="52"/>
      <c r="AC552" s="52"/>
    </row>
    <row r="553" spans="1:68" ht="16.5" customHeight="1" x14ac:dyDescent="0.25">
      <c r="A553" s="800" t="s">
        <v>872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62"/>
      <c r="AB553" s="62"/>
      <c r="AC553" s="62"/>
    </row>
    <row r="554" spans="1:68" ht="14.25" customHeight="1" x14ac:dyDescent="0.25">
      <c r="A554" s="785" t="s">
        <v>126</v>
      </c>
      <c r="B554" s="785"/>
      <c r="C554" s="785"/>
      <c r="D554" s="785"/>
      <c r="E554" s="785"/>
      <c r="F554" s="785"/>
      <c r="G554" s="785"/>
      <c r="H554" s="785"/>
      <c r="I554" s="785"/>
      <c r="J554" s="785"/>
      <c r="K554" s="785"/>
      <c r="L554" s="785"/>
      <c r="M554" s="785"/>
      <c r="N554" s="785"/>
      <c r="O554" s="785"/>
      <c r="P554" s="785"/>
      <c r="Q554" s="785"/>
      <c r="R554" s="785"/>
      <c r="S554" s="785"/>
      <c r="T554" s="785"/>
      <c r="U554" s="785"/>
      <c r="V554" s="785"/>
      <c r="W554" s="785"/>
      <c r="X554" s="785"/>
      <c r="Y554" s="785"/>
      <c r="Z554" s="785"/>
      <c r="AA554" s="63"/>
      <c r="AB554" s="63"/>
      <c r="AC554" s="63"/>
    </row>
    <row r="555" spans="1:68" ht="27" customHeight="1" x14ac:dyDescent="0.25">
      <c r="A555" s="60" t="s">
        <v>873</v>
      </c>
      <c r="B555" s="60" t="s">
        <v>874</v>
      </c>
      <c r="C555" s="34">
        <v>4301012050</v>
      </c>
      <c r="D555" s="786">
        <v>4680115885479</v>
      </c>
      <c r="E555" s="786"/>
      <c r="F555" s="59">
        <v>0.4</v>
      </c>
      <c r="G555" s="35">
        <v>6</v>
      </c>
      <c r="H555" s="59">
        <v>2.4</v>
      </c>
      <c r="I555" s="59">
        <v>2.58</v>
      </c>
      <c r="J555" s="35">
        <v>182</v>
      </c>
      <c r="K555" s="35" t="s">
        <v>89</v>
      </c>
      <c r="L555" s="35" t="s">
        <v>45</v>
      </c>
      <c r="M555" s="36" t="s">
        <v>133</v>
      </c>
      <c r="N555" s="36"/>
      <c r="O555" s="35">
        <v>60</v>
      </c>
      <c r="P555" s="858" t="s">
        <v>875</v>
      </c>
      <c r="Q555" s="788"/>
      <c r="R555" s="788"/>
      <c r="S555" s="788"/>
      <c r="T555" s="78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6" si="109">IFERROR(IF(X555="",0,CEILING((X555/$H555),1)*$H555),"")</f>
        <v>0</v>
      </c>
      <c r="Z555" s="39" t="str">
        <f>IFERROR(IF(Y555=0,"",ROUNDUP(Y555/H555,0)*0.00651),"")</f>
        <v/>
      </c>
      <c r="AA555" s="65" t="s">
        <v>45</v>
      </c>
      <c r="AB555" s="66" t="s">
        <v>877</v>
      </c>
      <c r="AC555" s="653" t="s">
        <v>876</v>
      </c>
      <c r="AG555" s="75"/>
      <c r="AJ555" s="79" t="s">
        <v>45</v>
      </c>
      <c r="AK555" s="79">
        <v>0</v>
      </c>
      <c r="BB555" s="654" t="s">
        <v>66</v>
      </c>
      <c r="BM555" s="75">
        <f t="shared" ref="BM555:BM566" si="110">IFERROR(X555*I555/H555,"0")</f>
        <v>0</v>
      </c>
      <c r="BN555" s="75">
        <f t="shared" ref="BN555:BN566" si="111">IFERROR(Y555*I555/H555,"0")</f>
        <v>0</v>
      </c>
      <c r="BO555" s="75">
        <f t="shared" ref="BO555:BO566" si="112">IFERROR(1/J555*(X555/H555),"0")</f>
        <v>0</v>
      </c>
      <c r="BP555" s="75">
        <f t="shared" ref="BP555:BP566" si="113">IFERROR(1/J555*(Y555/H555),"0")</f>
        <v>0</v>
      </c>
    </row>
    <row r="556" spans="1:68" ht="27" customHeight="1" x14ac:dyDescent="0.25">
      <c r="A556" s="60" t="s">
        <v>878</v>
      </c>
      <c r="B556" s="60" t="s">
        <v>879</v>
      </c>
      <c r="C556" s="34">
        <v>4301011795</v>
      </c>
      <c r="D556" s="786">
        <v>4607091389067</v>
      </c>
      <c r="E556" s="786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133</v>
      </c>
      <c r="N556" s="36"/>
      <c r="O556" s="35">
        <v>60</v>
      </c>
      <c r="P556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8"/>
      <c r="R556" s="788"/>
      <c r="S556" s="788"/>
      <c r="T556" s="789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9"/>
        <v>0</v>
      </c>
      <c r="Z556" s="39" t="str">
        <f t="shared" ref="Z556:Z561" si="114">IFERROR(IF(Y556=0,"",ROUNDUP(Y556/H556,0)*0.01196),"")</f>
        <v/>
      </c>
      <c r="AA556" s="65" t="s">
        <v>45</v>
      </c>
      <c r="AB556" s="66" t="s">
        <v>45</v>
      </c>
      <c r="AC556" s="655" t="s">
        <v>129</v>
      </c>
      <c r="AG556" s="75"/>
      <c r="AJ556" s="79" t="s">
        <v>45</v>
      </c>
      <c r="AK556" s="79">
        <v>0</v>
      </c>
      <c r="BB556" s="656" t="s">
        <v>66</v>
      </c>
      <c r="BM556" s="75">
        <f t="shared" si="110"/>
        <v>0</v>
      </c>
      <c r="BN556" s="75">
        <f t="shared" si="111"/>
        <v>0</v>
      </c>
      <c r="BO556" s="75">
        <f t="shared" si="112"/>
        <v>0</v>
      </c>
      <c r="BP556" s="75">
        <f t="shared" si="113"/>
        <v>0</v>
      </c>
    </row>
    <row r="557" spans="1:68" ht="27" customHeight="1" x14ac:dyDescent="0.25">
      <c r="A557" s="60" t="s">
        <v>880</v>
      </c>
      <c r="B557" s="60" t="s">
        <v>881</v>
      </c>
      <c r="C557" s="34">
        <v>4301011961</v>
      </c>
      <c r="D557" s="786">
        <v>4680115885271</v>
      </c>
      <c r="E557" s="786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8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8"/>
      <c r="R557" s="788"/>
      <c r="S557" s="788"/>
      <c r="T557" s="78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 t="shared" si="114"/>
        <v/>
      </c>
      <c r="AA557" s="65" t="s">
        <v>45</v>
      </c>
      <c r="AB557" s="66" t="s">
        <v>45</v>
      </c>
      <c r="AC557" s="657" t="s">
        <v>882</v>
      </c>
      <c r="AG557" s="75"/>
      <c r="AJ557" s="79" t="s">
        <v>45</v>
      </c>
      <c r="AK557" s="79">
        <v>0</v>
      </c>
      <c r="BB557" s="658" t="s">
        <v>66</v>
      </c>
      <c r="BM557" s="75">
        <f t="shared" si="110"/>
        <v>0</v>
      </c>
      <c r="BN557" s="75">
        <f t="shared" si="111"/>
        <v>0</v>
      </c>
      <c r="BO557" s="75">
        <f t="shared" si="112"/>
        <v>0</v>
      </c>
      <c r="BP557" s="75">
        <f t="shared" si="113"/>
        <v>0</v>
      </c>
    </row>
    <row r="558" spans="1:68" ht="16.5" customHeight="1" x14ac:dyDescent="0.25">
      <c r="A558" s="60" t="s">
        <v>883</v>
      </c>
      <c r="B558" s="60" t="s">
        <v>884</v>
      </c>
      <c r="C558" s="34">
        <v>4301011774</v>
      </c>
      <c r="D558" s="786">
        <v>4680115884502</v>
      </c>
      <c r="E558" s="786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8"/>
      <c r="R558" s="788"/>
      <c r="S558" s="788"/>
      <c r="T558" s="78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 t="shared" si="114"/>
        <v/>
      </c>
      <c r="AA558" s="65" t="s">
        <v>45</v>
      </c>
      <c r="AB558" s="66" t="s">
        <v>45</v>
      </c>
      <c r="AC558" s="659" t="s">
        <v>885</v>
      </c>
      <c r="AG558" s="75"/>
      <c r="AJ558" s="79" t="s">
        <v>45</v>
      </c>
      <c r="AK558" s="79">
        <v>0</v>
      </c>
      <c r="BB558" s="660" t="s">
        <v>66</v>
      </c>
      <c r="BM558" s="75">
        <f t="shared" si="110"/>
        <v>0</v>
      </c>
      <c r="BN558" s="75">
        <f t="shared" si="111"/>
        <v>0</v>
      </c>
      <c r="BO558" s="75">
        <f t="shared" si="112"/>
        <v>0</v>
      </c>
      <c r="BP558" s="75">
        <f t="shared" si="113"/>
        <v>0</v>
      </c>
    </row>
    <row r="559" spans="1:68" ht="27" customHeight="1" x14ac:dyDescent="0.25">
      <c r="A559" s="60" t="s">
        <v>886</v>
      </c>
      <c r="B559" s="60" t="s">
        <v>887</v>
      </c>
      <c r="C559" s="34">
        <v>4301011771</v>
      </c>
      <c r="D559" s="786">
        <v>4607091389104</v>
      </c>
      <c r="E559" s="78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133</v>
      </c>
      <c r="N559" s="36"/>
      <c r="O559" s="35">
        <v>60</v>
      </c>
      <c r="P559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8"/>
      <c r="R559" s="788"/>
      <c r="S559" s="788"/>
      <c r="T559" s="78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9"/>
        <v>0</v>
      </c>
      <c r="Z559" s="39" t="str">
        <f t="shared" si="114"/>
        <v/>
      </c>
      <c r="AA559" s="65" t="s">
        <v>45</v>
      </c>
      <c r="AB559" s="66" t="s">
        <v>45</v>
      </c>
      <c r="AC559" s="661" t="s">
        <v>876</v>
      </c>
      <c r="AG559" s="75"/>
      <c r="AJ559" s="79" t="s">
        <v>45</v>
      </c>
      <c r="AK559" s="79">
        <v>0</v>
      </c>
      <c r="BB559" s="662" t="s">
        <v>66</v>
      </c>
      <c r="BM559" s="75">
        <f t="shared" si="110"/>
        <v>0</v>
      </c>
      <c r="BN559" s="75">
        <f t="shared" si="111"/>
        <v>0</v>
      </c>
      <c r="BO559" s="75">
        <f t="shared" si="112"/>
        <v>0</v>
      </c>
      <c r="BP559" s="75">
        <f t="shared" si="113"/>
        <v>0</v>
      </c>
    </row>
    <row r="560" spans="1:68" ht="16.5" customHeight="1" x14ac:dyDescent="0.25">
      <c r="A560" s="60" t="s">
        <v>888</v>
      </c>
      <c r="B560" s="60" t="s">
        <v>889</v>
      </c>
      <c r="C560" s="34">
        <v>4301011799</v>
      </c>
      <c r="D560" s="786">
        <v>4680115884519</v>
      </c>
      <c r="E560" s="786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130</v>
      </c>
      <c r="L560" s="35" t="s">
        <v>45</v>
      </c>
      <c r="M560" s="36" t="s">
        <v>88</v>
      </c>
      <c r="N560" s="36"/>
      <c r="O560" s="35">
        <v>60</v>
      </c>
      <c r="P560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8"/>
      <c r="R560" s="788"/>
      <c r="S560" s="788"/>
      <c r="T560" s="78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 t="shared" si="114"/>
        <v/>
      </c>
      <c r="AA560" s="65" t="s">
        <v>45</v>
      </c>
      <c r="AB560" s="66" t="s">
        <v>45</v>
      </c>
      <c r="AC560" s="663" t="s">
        <v>890</v>
      </c>
      <c r="AG560" s="75"/>
      <c r="AJ560" s="79" t="s">
        <v>45</v>
      </c>
      <c r="AK560" s="79">
        <v>0</v>
      </c>
      <c r="BB560" s="664" t="s">
        <v>66</v>
      </c>
      <c r="BM560" s="75">
        <f t="shared" si="110"/>
        <v>0</v>
      </c>
      <c r="BN560" s="75">
        <f t="shared" si="111"/>
        <v>0</v>
      </c>
      <c r="BO560" s="75">
        <f t="shared" si="112"/>
        <v>0</v>
      </c>
      <c r="BP560" s="75">
        <f t="shared" si="113"/>
        <v>0</v>
      </c>
    </row>
    <row r="561" spans="1:68" ht="27" customHeight="1" x14ac:dyDescent="0.25">
      <c r="A561" s="60" t="s">
        <v>891</v>
      </c>
      <c r="B561" s="60" t="s">
        <v>892</v>
      </c>
      <c r="C561" s="34">
        <v>4301011376</v>
      </c>
      <c r="D561" s="786">
        <v>4680115885226</v>
      </c>
      <c r="E561" s="786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130</v>
      </c>
      <c r="L561" s="35" t="s">
        <v>45</v>
      </c>
      <c r="M561" s="36" t="s">
        <v>88</v>
      </c>
      <c r="N561" s="36"/>
      <c r="O561" s="35">
        <v>60</v>
      </c>
      <c r="P561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8"/>
      <c r="R561" s="788"/>
      <c r="S561" s="788"/>
      <c r="T561" s="78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9"/>
        <v>0</v>
      </c>
      <c r="Z561" s="39" t="str">
        <f t="shared" si="114"/>
        <v/>
      </c>
      <c r="AA561" s="65" t="s">
        <v>45</v>
      </c>
      <c r="AB561" s="66" t="s">
        <v>45</v>
      </c>
      <c r="AC561" s="665" t="s">
        <v>893</v>
      </c>
      <c r="AG561" s="75"/>
      <c r="AJ561" s="79" t="s">
        <v>45</v>
      </c>
      <c r="AK561" s="79">
        <v>0</v>
      </c>
      <c r="BB561" s="666" t="s">
        <v>66</v>
      </c>
      <c r="BM561" s="75">
        <f t="shared" si="110"/>
        <v>0</v>
      </c>
      <c r="BN561" s="75">
        <f t="shared" si="111"/>
        <v>0</v>
      </c>
      <c r="BO561" s="75">
        <f t="shared" si="112"/>
        <v>0</v>
      </c>
      <c r="BP561" s="75">
        <f t="shared" si="113"/>
        <v>0</v>
      </c>
    </row>
    <row r="562" spans="1:68" ht="27" customHeight="1" x14ac:dyDescent="0.25">
      <c r="A562" s="60" t="s">
        <v>894</v>
      </c>
      <c r="B562" s="60" t="s">
        <v>895</v>
      </c>
      <c r="C562" s="34">
        <v>4301011778</v>
      </c>
      <c r="D562" s="786">
        <v>4680115880603</v>
      </c>
      <c r="E562" s="786"/>
      <c r="F562" s="59">
        <v>0.6</v>
      </c>
      <c r="G562" s="35">
        <v>6</v>
      </c>
      <c r="H562" s="59">
        <v>3.6</v>
      </c>
      <c r="I562" s="59">
        <v>3.81</v>
      </c>
      <c r="J562" s="35">
        <v>132</v>
      </c>
      <c r="K562" s="35" t="s">
        <v>139</v>
      </c>
      <c r="L562" s="35" t="s">
        <v>45</v>
      </c>
      <c r="M562" s="36" t="s">
        <v>133</v>
      </c>
      <c r="N562" s="36"/>
      <c r="O562" s="35">
        <v>60</v>
      </c>
      <c r="P562" s="8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8"/>
      <c r="R562" s="788"/>
      <c r="S562" s="788"/>
      <c r="T562" s="78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9"/>
        <v>0</v>
      </c>
      <c r="Z562" s="39" t="str">
        <f>IFERROR(IF(Y562=0,"",ROUNDUP(Y562/H562,0)*0.00902),"")</f>
        <v/>
      </c>
      <c r="AA562" s="65" t="s">
        <v>45</v>
      </c>
      <c r="AB562" s="66" t="s">
        <v>45</v>
      </c>
      <c r="AC562" s="667" t="s">
        <v>129</v>
      </c>
      <c r="AG562" s="75"/>
      <c r="AJ562" s="79" t="s">
        <v>45</v>
      </c>
      <c r="AK562" s="79">
        <v>0</v>
      </c>
      <c r="BB562" s="668" t="s">
        <v>66</v>
      </c>
      <c r="BM562" s="75">
        <f t="shared" si="110"/>
        <v>0</v>
      </c>
      <c r="BN562" s="75">
        <f t="shared" si="111"/>
        <v>0</v>
      </c>
      <c r="BO562" s="75">
        <f t="shared" si="112"/>
        <v>0</v>
      </c>
      <c r="BP562" s="75">
        <f t="shared" si="113"/>
        <v>0</v>
      </c>
    </row>
    <row r="563" spans="1:68" ht="27" customHeight="1" x14ac:dyDescent="0.25">
      <c r="A563" s="60" t="s">
        <v>894</v>
      </c>
      <c r="B563" s="60" t="s">
        <v>896</v>
      </c>
      <c r="C563" s="34">
        <v>4301012035</v>
      </c>
      <c r="D563" s="786">
        <v>4680115880603</v>
      </c>
      <c r="E563" s="786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139</v>
      </c>
      <c r="L563" s="35" t="s">
        <v>45</v>
      </c>
      <c r="M563" s="36" t="s">
        <v>133</v>
      </c>
      <c r="N563" s="36"/>
      <c r="O563" s="35">
        <v>60</v>
      </c>
      <c r="P563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8"/>
      <c r="R563" s="788"/>
      <c r="S563" s="788"/>
      <c r="T563" s="78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9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129</v>
      </c>
      <c r="AG563" s="75"/>
      <c r="AJ563" s="79" t="s">
        <v>45</v>
      </c>
      <c r="AK563" s="79">
        <v>0</v>
      </c>
      <c r="BB563" s="670" t="s">
        <v>66</v>
      </c>
      <c r="BM563" s="75">
        <f t="shared" si="110"/>
        <v>0</v>
      </c>
      <c r="BN563" s="75">
        <f t="shared" si="111"/>
        <v>0</v>
      </c>
      <c r="BO563" s="75">
        <f t="shared" si="112"/>
        <v>0</v>
      </c>
      <c r="BP563" s="75">
        <f t="shared" si="113"/>
        <v>0</v>
      </c>
    </row>
    <row r="564" spans="1:68" ht="27" customHeight="1" x14ac:dyDescent="0.25">
      <c r="A564" s="60" t="s">
        <v>897</v>
      </c>
      <c r="B564" s="60" t="s">
        <v>898</v>
      </c>
      <c r="C564" s="34">
        <v>4301012036</v>
      </c>
      <c r="D564" s="786">
        <v>4680115882782</v>
      </c>
      <c r="E564" s="786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139</v>
      </c>
      <c r="L564" s="35" t="s">
        <v>45</v>
      </c>
      <c r="M564" s="36" t="s">
        <v>133</v>
      </c>
      <c r="N564" s="36"/>
      <c r="O564" s="35">
        <v>60</v>
      </c>
      <c r="P564" s="85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8"/>
      <c r="R564" s="788"/>
      <c r="S564" s="788"/>
      <c r="T564" s="78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882</v>
      </c>
      <c r="AG564" s="75"/>
      <c r="AJ564" s="79" t="s">
        <v>45</v>
      </c>
      <c r="AK564" s="79">
        <v>0</v>
      </c>
      <c r="BB564" s="672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customHeight="1" x14ac:dyDescent="0.25">
      <c r="A565" s="60" t="s">
        <v>899</v>
      </c>
      <c r="B565" s="60" t="s">
        <v>900</v>
      </c>
      <c r="C565" s="34">
        <v>4301011784</v>
      </c>
      <c r="D565" s="786">
        <v>4607091389982</v>
      </c>
      <c r="E565" s="786"/>
      <c r="F565" s="59">
        <v>0.6</v>
      </c>
      <c r="G565" s="35">
        <v>6</v>
      </c>
      <c r="H565" s="59">
        <v>3.6</v>
      </c>
      <c r="I565" s="59">
        <v>3.81</v>
      </c>
      <c r="J565" s="35">
        <v>132</v>
      </c>
      <c r="K565" s="35" t="s">
        <v>139</v>
      </c>
      <c r="L565" s="35" t="s">
        <v>45</v>
      </c>
      <c r="M565" s="36" t="s">
        <v>133</v>
      </c>
      <c r="N565" s="36"/>
      <c r="O565" s="35">
        <v>60</v>
      </c>
      <c r="P565" s="8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876</v>
      </c>
      <c r="AG565" s="75"/>
      <c r="AJ565" s="79" t="s">
        <v>45</v>
      </c>
      <c r="AK565" s="79">
        <v>0</v>
      </c>
      <c r="BB565" s="674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899</v>
      </c>
      <c r="B566" s="60" t="s">
        <v>901</v>
      </c>
      <c r="C566" s="34">
        <v>4301012034</v>
      </c>
      <c r="D566" s="786">
        <v>4607091389982</v>
      </c>
      <c r="E566" s="786"/>
      <c r="F566" s="59">
        <v>0.6</v>
      </c>
      <c r="G566" s="35">
        <v>8</v>
      </c>
      <c r="H566" s="59">
        <v>4.8</v>
      </c>
      <c r="I566" s="59">
        <v>6.96</v>
      </c>
      <c r="J566" s="35">
        <v>120</v>
      </c>
      <c r="K566" s="35" t="s">
        <v>139</v>
      </c>
      <c r="L566" s="35" t="s">
        <v>45</v>
      </c>
      <c r="M566" s="36" t="s">
        <v>133</v>
      </c>
      <c r="N566" s="36"/>
      <c r="O566" s="35">
        <v>60</v>
      </c>
      <c r="P566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9"/>
        <v>0</v>
      </c>
      <c r="Z566" s="39" t="str">
        <f>IFERROR(IF(Y566=0,"",ROUNDUP(Y566/H566,0)*0.00937),"")</f>
        <v/>
      </c>
      <c r="AA566" s="65" t="s">
        <v>45</v>
      </c>
      <c r="AB566" s="66" t="s">
        <v>45</v>
      </c>
      <c r="AC566" s="675" t="s">
        <v>876</v>
      </c>
      <c r="AG566" s="75"/>
      <c r="AJ566" s="79" t="s">
        <v>45</v>
      </c>
      <c r="AK566" s="79">
        <v>0</v>
      </c>
      <c r="BB566" s="676" t="s">
        <v>66</v>
      </c>
      <c r="BM566" s="75">
        <f t="shared" si="110"/>
        <v>0</v>
      </c>
      <c r="BN566" s="75">
        <f t="shared" si="111"/>
        <v>0</v>
      </c>
      <c r="BO566" s="75">
        <f t="shared" si="112"/>
        <v>0</v>
      </c>
      <c r="BP566" s="75">
        <f t="shared" si="113"/>
        <v>0</v>
      </c>
    </row>
    <row r="567" spans="1:68" x14ac:dyDescent="0.2">
      <c r="A567" s="793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794"/>
      <c r="P567" s="790" t="s">
        <v>40</v>
      </c>
      <c r="Q567" s="791"/>
      <c r="R567" s="791"/>
      <c r="S567" s="791"/>
      <c r="T567" s="791"/>
      <c r="U567" s="791"/>
      <c r="V567" s="792"/>
      <c r="W567" s="40" t="s">
        <v>39</v>
      </c>
      <c r="X567" s="41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1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1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4"/>
      <c r="AB567" s="64"/>
      <c r="AC567" s="64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794"/>
      <c r="P568" s="790" t="s">
        <v>40</v>
      </c>
      <c r="Q568" s="791"/>
      <c r="R568" s="791"/>
      <c r="S568" s="791"/>
      <c r="T568" s="791"/>
      <c r="U568" s="791"/>
      <c r="V568" s="792"/>
      <c r="W568" s="40" t="s">
        <v>0</v>
      </c>
      <c r="X568" s="41">
        <f>IFERROR(SUM(X555:X566),"0")</f>
        <v>0</v>
      </c>
      <c r="Y568" s="41">
        <f>IFERROR(SUM(Y555:Y566),"0")</f>
        <v>0</v>
      </c>
      <c r="Z568" s="40"/>
      <c r="AA568" s="64"/>
      <c r="AB568" s="64"/>
      <c r="AC568" s="64"/>
    </row>
    <row r="569" spans="1:68" ht="14.25" customHeight="1" x14ac:dyDescent="0.25">
      <c r="A569" s="785" t="s">
        <v>183</v>
      </c>
      <c r="B569" s="785"/>
      <c r="C569" s="785"/>
      <c r="D569" s="785"/>
      <c r="E569" s="785"/>
      <c r="F569" s="785"/>
      <c r="G569" s="785"/>
      <c r="H569" s="785"/>
      <c r="I569" s="785"/>
      <c r="J569" s="785"/>
      <c r="K569" s="785"/>
      <c r="L569" s="785"/>
      <c r="M569" s="785"/>
      <c r="N569" s="785"/>
      <c r="O569" s="785"/>
      <c r="P569" s="785"/>
      <c r="Q569" s="785"/>
      <c r="R569" s="785"/>
      <c r="S569" s="785"/>
      <c r="T569" s="785"/>
      <c r="U569" s="785"/>
      <c r="V569" s="785"/>
      <c r="W569" s="785"/>
      <c r="X569" s="785"/>
      <c r="Y569" s="785"/>
      <c r="Z569" s="785"/>
      <c r="AA569" s="63"/>
      <c r="AB569" s="63"/>
      <c r="AC569" s="63"/>
    </row>
    <row r="570" spans="1:68" ht="16.5" customHeight="1" x14ac:dyDescent="0.25">
      <c r="A570" s="60" t="s">
        <v>902</v>
      </c>
      <c r="B570" s="60" t="s">
        <v>903</v>
      </c>
      <c r="C570" s="34">
        <v>4301020222</v>
      </c>
      <c r="D570" s="786">
        <v>4607091388930</v>
      </c>
      <c r="E570" s="786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130</v>
      </c>
      <c r="L570" s="35" t="s">
        <v>45</v>
      </c>
      <c r="M570" s="36" t="s">
        <v>133</v>
      </c>
      <c r="N570" s="36"/>
      <c r="O570" s="35">
        <v>55</v>
      </c>
      <c r="P570" s="8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8"/>
      <c r="R570" s="788"/>
      <c r="S570" s="788"/>
      <c r="T570" s="78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IFERROR(IF(Y570=0,"",ROUNDUP(Y570/H570,0)*0.01196),"")</f>
        <v/>
      </c>
      <c r="AA570" s="65" t="s">
        <v>45</v>
      </c>
      <c r="AB570" s="66" t="s">
        <v>45</v>
      </c>
      <c r="AC570" s="677" t="s">
        <v>904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16.5" customHeight="1" x14ac:dyDescent="0.25">
      <c r="A571" s="60" t="s">
        <v>905</v>
      </c>
      <c r="B571" s="60" t="s">
        <v>906</v>
      </c>
      <c r="C571" s="34">
        <v>4301020364</v>
      </c>
      <c r="D571" s="786">
        <v>4680115880054</v>
      </c>
      <c r="E571" s="786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139</v>
      </c>
      <c r="L571" s="35" t="s">
        <v>45</v>
      </c>
      <c r="M571" s="36" t="s">
        <v>133</v>
      </c>
      <c r="N571" s="36"/>
      <c r="O571" s="35">
        <v>55</v>
      </c>
      <c r="P571" s="84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904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905</v>
      </c>
      <c r="B572" s="60" t="s">
        <v>907</v>
      </c>
      <c r="C572" s="34">
        <v>4301020206</v>
      </c>
      <c r="D572" s="786">
        <v>4680115880054</v>
      </c>
      <c r="E572" s="786"/>
      <c r="F572" s="59">
        <v>0.6</v>
      </c>
      <c r="G572" s="35">
        <v>6</v>
      </c>
      <c r="H572" s="59">
        <v>3.6</v>
      </c>
      <c r="I572" s="59">
        <v>3.81</v>
      </c>
      <c r="J572" s="35">
        <v>132</v>
      </c>
      <c r="K572" s="35" t="s">
        <v>139</v>
      </c>
      <c r="L572" s="35" t="s">
        <v>45</v>
      </c>
      <c r="M572" s="36" t="s">
        <v>133</v>
      </c>
      <c r="N572" s="36"/>
      <c r="O572" s="35">
        <v>55</v>
      </c>
      <c r="P572" s="8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8"/>
      <c r="R572" s="788"/>
      <c r="S572" s="788"/>
      <c r="T572" s="78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1" t="s">
        <v>904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93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794"/>
      <c r="P573" s="790" t="s">
        <v>40</v>
      </c>
      <c r="Q573" s="791"/>
      <c r="R573" s="791"/>
      <c r="S573" s="791"/>
      <c r="T573" s="791"/>
      <c r="U573" s="791"/>
      <c r="V573" s="792"/>
      <c r="W573" s="40" t="s">
        <v>39</v>
      </c>
      <c r="X573" s="41">
        <f>IFERROR(X570/H570,"0")+IFERROR(X571/H571,"0")+IFERROR(X572/H572,"0")</f>
        <v>0</v>
      </c>
      <c r="Y573" s="41">
        <f>IFERROR(Y570/H570,"0")+IFERROR(Y571/H571,"0")+IFERROR(Y572/H572,"0")</f>
        <v>0</v>
      </c>
      <c r="Z573" s="41">
        <f>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794"/>
      <c r="P574" s="790" t="s">
        <v>40</v>
      </c>
      <c r="Q574" s="791"/>
      <c r="R574" s="791"/>
      <c r="S574" s="791"/>
      <c r="T574" s="791"/>
      <c r="U574" s="791"/>
      <c r="V574" s="792"/>
      <c r="W574" s="40" t="s">
        <v>0</v>
      </c>
      <c r="X574" s="41">
        <f>IFERROR(SUM(X570:X572),"0")</f>
        <v>0</v>
      </c>
      <c r="Y574" s="41">
        <f>IFERROR(SUM(Y570:Y572),"0")</f>
        <v>0</v>
      </c>
      <c r="Z574" s="40"/>
      <c r="AA574" s="64"/>
      <c r="AB574" s="64"/>
      <c r="AC574" s="64"/>
    </row>
    <row r="575" spans="1:68" ht="14.25" customHeight="1" x14ac:dyDescent="0.25">
      <c r="A575" s="785" t="s">
        <v>78</v>
      </c>
      <c r="B575" s="785"/>
      <c r="C575" s="785"/>
      <c r="D575" s="785"/>
      <c r="E575" s="785"/>
      <c r="F575" s="785"/>
      <c r="G575" s="785"/>
      <c r="H575" s="785"/>
      <c r="I575" s="785"/>
      <c r="J575" s="785"/>
      <c r="K575" s="785"/>
      <c r="L575" s="785"/>
      <c r="M575" s="785"/>
      <c r="N575" s="785"/>
      <c r="O575" s="785"/>
      <c r="P575" s="785"/>
      <c r="Q575" s="785"/>
      <c r="R575" s="785"/>
      <c r="S575" s="785"/>
      <c r="T575" s="785"/>
      <c r="U575" s="785"/>
      <c r="V575" s="785"/>
      <c r="W575" s="785"/>
      <c r="X575" s="785"/>
      <c r="Y575" s="785"/>
      <c r="Z575" s="785"/>
      <c r="AA575" s="63"/>
      <c r="AB575" s="63"/>
      <c r="AC575" s="63"/>
    </row>
    <row r="576" spans="1:68" ht="27" customHeight="1" x14ac:dyDescent="0.25">
      <c r="A576" s="60" t="s">
        <v>908</v>
      </c>
      <c r="B576" s="60" t="s">
        <v>909</v>
      </c>
      <c r="C576" s="34">
        <v>4301031252</v>
      </c>
      <c r="D576" s="786">
        <v>4680115883116</v>
      </c>
      <c r="E576" s="786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130</v>
      </c>
      <c r="L576" s="35" t="s">
        <v>45</v>
      </c>
      <c r="M576" s="36" t="s">
        <v>133</v>
      </c>
      <c r="N576" s="36"/>
      <c r="O576" s="35">
        <v>60</v>
      </c>
      <c r="P576" s="8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8"/>
      <c r="R576" s="788"/>
      <c r="S576" s="788"/>
      <c r="T576" s="789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ref="Y576:Y584" si="115"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83" t="s">
        <v>910</v>
      </c>
      <c r="AG576" s="75"/>
      <c r="AJ576" s="79" t="s">
        <v>45</v>
      </c>
      <c r="AK576" s="79">
        <v>0</v>
      </c>
      <c r="BB576" s="684" t="s">
        <v>66</v>
      </c>
      <c r="BM576" s="75">
        <f t="shared" ref="BM576:BM584" si="116">IFERROR(X576*I576/H576,"0")</f>
        <v>0</v>
      </c>
      <c r="BN576" s="75">
        <f t="shared" ref="BN576:BN584" si="117">IFERROR(Y576*I576/H576,"0")</f>
        <v>0</v>
      </c>
      <c r="BO576" s="75">
        <f t="shared" ref="BO576:BO584" si="118">IFERROR(1/J576*(X576/H576),"0")</f>
        <v>0</v>
      </c>
      <c r="BP576" s="75">
        <f t="shared" ref="BP576:BP584" si="119">IFERROR(1/J576*(Y576/H576),"0")</f>
        <v>0</v>
      </c>
    </row>
    <row r="577" spans="1:68" ht="27" customHeight="1" x14ac:dyDescent="0.25">
      <c r="A577" s="60" t="s">
        <v>911</v>
      </c>
      <c r="B577" s="60" t="s">
        <v>912</v>
      </c>
      <c r="C577" s="34">
        <v>4301031248</v>
      </c>
      <c r="D577" s="786">
        <v>4680115883093</v>
      </c>
      <c r="E577" s="786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130</v>
      </c>
      <c r="L577" s="35" t="s">
        <v>45</v>
      </c>
      <c r="M577" s="36" t="s">
        <v>82</v>
      </c>
      <c r="N577" s="36"/>
      <c r="O577" s="35">
        <v>60</v>
      </c>
      <c r="P577" s="8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8"/>
      <c r="R577" s="788"/>
      <c r="S577" s="788"/>
      <c r="T577" s="789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5"/>
        <v>0</v>
      </c>
      <c r="Z577" s="39" t="str">
        <f>IFERROR(IF(Y577=0,"",ROUNDUP(Y577/H577,0)*0.01196),"")</f>
        <v/>
      </c>
      <c r="AA577" s="65" t="s">
        <v>45</v>
      </c>
      <c r="AB577" s="66" t="s">
        <v>45</v>
      </c>
      <c r="AC577" s="685" t="s">
        <v>913</v>
      </c>
      <c r="AG577" s="75"/>
      <c r="AJ577" s="79" t="s">
        <v>45</v>
      </c>
      <c r="AK577" s="79">
        <v>0</v>
      </c>
      <c r="BB577" s="686" t="s">
        <v>66</v>
      </c>
      <c r="BM577" s="75">
        <f t="shared" si="116"/>
        <v>0</v>
      </c>
      <c r="BN577" s="75">
        <f t="shared" si="117"/>
        <v>0</v>
      </c>
      <c r="BO577" s="75">
        <f t="shared" si="118"/>
        <v>0</v>
      </c>
      <c r="BP577" s="75">
        <f t="shared" si="119"/>
        <v>0</v>
      </c>
    </row>
    <row r="578" spans="1:68" ht="27" customHeight="1" x14ac:dyDescent="0.25">
      <c r="A578" s="60" t="s">
        <v>914</v>
      </c>
      <c r="B578" s="60" t="s">
        <v>915</v>
      </c>
      <c r="C578" s="34">
        <v>4301031250</v>
      </c>
      <c r="D578" s="786">
        <v>4680115883109</v>
      </c>
      <c r="E578" s="786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130</v>
      </c>
      <c r="L578" s="35" t="s">
        <v>45</v>
      </c>
      <c r="M578" s="36" t="s">
        <v>82</v>
      </c>
      <c r="N578" s="36"/>
      <c r="O578" s="35">
        <v>60</v>
      </c>
      <c r="P578" s="8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8"/>
      <c r="R578" s="788"/>
      <c r="S578" s="788"/>
      <c r="T578" s="789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7" t="s">
        <v>916</v>
      </c>
      <c r="AG578" s="75"/>
      <c r="AJ578" s="79" t="s">
        <v>45</v>
      </c>
      <c r="AK578" s="79">
        <v>0</v>
      </c>
      <c r="BB578" s="688" t="s">
        <v>66</v>
      </c>
      <c r="BM578" s="75">
        <f t="shared" si="116"/>
        <v>0</v>
      </c>
      <c r="BN578" s="75">
        <f t="shared" si="117"/>
        <v>0</v>
      </c>
      <c r="BO578" s="75">
        <f t="shared" si="118"/>
        <v>0</v>
      </c>
      <c r="BP578" s="75">
        <f t="shared" si="119"/>
        <v>0</v>
      </c>
    </row>
    <row r="579" spans="1:68" ht="27" customHeight="1" x14ac:dyDescent="0.25">
      <c r="A579" s="60" t="s">
        <v>917</v>
      </c>
      <c r="B579" s="60" t="s">
        <v>918</v>
      </c>
      <c r="C579" s="34">
        <v>4301031249</v>
      </c>
      <c r="D579" s="786">
        <v>4680115882072</v>
      </c>
      <c r="E579" s="786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139</v>
      </c>
      <c r="L579" s="35" t="s">
        <v>45</v>
      </c>
      <c r="M579" s="36" t="s">
        <v>133</v>
      </c>
      <c r="N579" s="36"/>
      <c r="O579" s="35">
        <v>60</v>
      </c>
      <c r="P579" s="8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5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89" t="s">
        <v>919</v>
      </c>
      <c r="AG579" s="75"/>
      <c r="AJ579" s="79" t="s">
        <v>45</v>
      </c>
      <c r="AK579" s="79">
        <v>0</v>
      </c>
      <c r="BB579" s="690" t="s">
        <v>66</v>
      </c>
      <c r="BM579" s="75">
        <f t="shared" si="116"/>
        <v>0</v>
      </c>
      <c r="BN579" s="75">
        <f t="shared" si="117"/>
        <v>0</v>
      </c>
      <c r="BO579" s="75">
        <f t="shared" si="118"/>
        <v>0</v>
      </c>
      <c r="BP579" s="75">
        <f t="shared" si="119"/>
        <v>0</v>
      </c>
    </row>
    <row r="580" spans="1:68" ht="27" customHeight="1" x14ac:dyDescent="0.25">
      <c r="A580" s="60" t="s">
        <v>917</v>
      </c>
      <c r="B580" s="60" t="s">
        <v>920</v>
      </c>
      <c r="C580" s="34">
        <v>4301031383</v>
      </c>
      <c r="D580" s="786">
        <v>4680115882072</v>
      </c>
      <c r="E580" s="786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139</v>
      </c>
      <c r="L580" s="35" t="s">
        <v>45</v>
      </c>
      <c r="M580" s="36" t="s">
        <v>133</v>
      </c>
      <c r="N580" s="36"/>
      <c r="O580" s="35">
        <v>60</v>
      </c>
      <c r="P580" s="85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8"/>
      <c r="R580" s="788"/>
      <c r="S580" s="788"/>
      <c r="T580" s="789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1" t="s">
        <v>919</v>
      </c>
      <c r="AG580" s="75"/>
      <c r="AJ580" s="79" t="s">
        <v>45</v>
      </c>
      <c r="AK580" s="79">
        <v>0</v>
      </c>
      <c r="BB580" s="692" t="s">
        <v>66</v>
      </c>
      <c r="BM580" s="75">
        <f t="shared" si="116"/>
        <v>0</v>
      </c>
      <c r="BN580" s="75">
        <f t="shared" si="117"/>
        <v>0</v>
      </c>
      <c r="BO580" s="75">
        <f t="shared" si="118"/>
        <v>0</v>
      </c>
      <c r="BP580" s="75">
        <f t="shared" si="119"/>
        <v>0</v>
      </c>
    </row>
    <row r="581" spans="1:68" ht="27" customHeight="1" x14ac:dyDescent="0.25">
      <c r="A581" s="60" t="s">
        <v>921</v>
      </c>
      <c r="B581" s="60" t="s">
        <v>922</v>
      </c>
      <c r="C581" s="34">
        <v>4301031251</v>
      </c>
      <c r="D581" s="786">
        <v>4680115882102</v>
      </c>
      <c r="E581" s="786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139</v>
      </c>
      <c r="L581" s="35" t="s">
        <v>45</v>
      </c>
      <c r="M581" s="36" t="s">
        <v>82</v>
      </c>
      <c r="N581" s="36"/>
      <c r="O581" s="35">
        <v>60</v>
      </c>
      <c r="P581" s="8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8"/>
      <c r="R581" s="788"/>
      <c r="S581" s="788"/>
      <c r="T581" s="789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5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3" t="s">
        <v>913</v>
      </c>
      <c r="AG581" s="75"/>
      <c r="AJ581" s="79" t="s">
        <v>45</v>
      </c>
      <c r="AK581" s="79">
        <v>0</v>
      </c>
      <c r="BB581" s="694" t="s">
        <v>66</v>
      </c>
      <c r="BM581" s="75">
        <f t="shared" si="116"/>
        <v>0</v>
      </c>
      <c r="BN581" s="75">
        <f t="shared" si="117"/>
        <v>0</v>
      </c>
      <c r="BO581" s="75">
        <f t="shared" si="118"/>
        <v>0</v>
      </c>
      <c r="BP581" s="75">
        <f t="shared" si="119"/>
        <v>0</v>
      </c>
    </row>
    <row r="582" spans="1:68" ht="27" customHeight="1" x14ac:dyDescent="0.25">
      <c r="A582" s="60" t="s">
        <v>921</v>
      </c>
      <c r="B582" s="60" t="s">
        <v>923</v>
      </c>
      <c r="C582" s="34">
        <v>4301031385</v>
      </c>
      <c r="D582" s="786">
        <v>4680115882102</v>
      </c>
      <c r="E582" s="786"/>
      <c r="F582" s="59">
        <v>0.6</v>
      </c>
      <c r="G582" s="35">
        <v>8</v>
      </c>
      <c r="H582" s="59">
        <v>4.8</v>
      </c>
      <c r="I582" s="59">
        <v>6.69</v>
      </c>
      <c r="J582" s="35">
        <v>120</v>
      </c>
      <c r="K582" s="35" t="s">
        <v>139</v>
      </c>
      <c r="L582" s="35" t="s">
        <v>45</v>
      </c>
      <c r="M582" s="36" t="s">
        <v>82</v>
      </c>
      <c r="N582" s="36"/>
      <c r="O582" s="35">
        <v>60</v>
      </c>
      <c r="P582" s="8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8"/>
      <c r="R582" s="788"/>
      <c r="S582" s="788"/>
      <c r="T582" s="78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>IFERROR(IF(Y582=0,"",ROUNDUP(Y582/H582,0)*0.00937),"")</f>
        <v/>
      </c>
      <c r="AA582" s="65" t="s">
        <v>45</v>
      </c>
      <c r="AB582" s="66" t="s">
        <v>45</v>
      </c>
      <c r="AC582" s="695" t="s">
        <v>924</v>
      </c>
      <c r="AG582" s="75"/>
      <c r="AJ582" s="79" t="s">
        <v>45</v>
      </c>
      <c r="AK582" s="79">
        <v>0</v>
      </c>
      <c r="BB582" s="696" t="s">
        <v>66</v>
      </c>
      <c r="BM582" s="75">
        <f t="shared" si="116"/>
        <v>0</v>
      </c>
      <c r="BN582" s="75">
        <f t="shared" si="117"/>
        <v>0</v>
      </c>
      <c r="BO582" s="75">
        <f t="shared" si="118"/>
        <v>0</v>
      </c>
      <c r="BP582" s="75">
        <f t="shared" si="119"/>
        <v>0</v>
      </c>
    </row>
    <row r="583" spans="1:68" ht="27" customHeight="1" x14ac:dyDescent="0.25">
      <c r="A583" s="60" t="s">
        <v>925</v>
      </c>
      <c r="B583" s="60" t="s">
        <v>926</v>
      </c>
      <c r="C583" s="34">
        <v>4301031253</v>
      </c>
      <c r="D583" s="786">
        <v>4680115882096</v>
      </c>
      <c r="E583" s="786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139</v>
      </c>
      <c r="L583" s="35" t="s">
        <v>45</v>
      </c>
      <c r="M583" s="36" t="s">
        <v>82</v>
      </c>
      <c r="N583" s="36"/>
      <c r="O583" s="35">
        <v>60</v>
      </c>
      <c r="P583" s="83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8"/>
      <c r="R583" s="788"/>
      <c r="S583" s="788"/>
      <c r="T583" s="78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916</v>
      </c>
      <c r="AG583" s="75"/>
      <c r="AJ583" s="79" t="s">
        <v>45</v>
      </c>
      <c r="AK583" s="79">
        <v>0</v>
      </c>
      <c r="BB583" s="698" t="s">
        <v>66</v>
      </c>
      <c r="BM583" s="75">
        <f t="shared" si="116"/>
        <v>0</v>
      </c>
      <c r="BN583" s="75">
        <f t="shared" si="117"/>
        <v>0</v>
      </c>
      <c r="BO583" s="75">
        <f t="shared" si="118"/>
        <v>0</v>
      </c>
      <c r="BP583" s="75">
        <f t="shared" si="119"/>
        <v>0</v>
      </c>
    </row>
    <row r="584" spans="1:68" ht="27" customHeight="1" x14ac:dyDescent="0.25">
      <c r="A584" s="60" t="s">
        <v>925</v>
      </c>
      <c r="B584" s="60" t="s">
        <v>927</v>
      </c>
      <c r="C584" s="34">
        <v>4301031384</v>
      </c>
      <c r="D584" s="786">
        <v>4680115882096</v>
      </c>
      <c r="E584" s="786"/>
      <c r="F584" s="59">
        <v>0.6</v>
      </c>
      <c r="G584" s="35">
        <v>8</v>
      </c>
      <c r="H584" s="59">
        <v>4.8</v>
      </c>
      <c r="I584" s="59">
        <v>6.69</v>
      </c>
      <c r="J584" s="35">
        <v>120</v>
      </c>
      <c r="K584" s="35" t="s">
        <v>139</v>
      </c>
      <c r="L584" s="35" t="s">
        <v>45</v>
      </c>
      <c r="M584" s="36" t="s">
        <v>82</v>
      </c>
      <c r="N584" s="36"/>
      <c r="O584" s="35">
        <v>60</v>
      </c>
      <c r="P584" s="84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8"/>
      <c r="R584" s="788"/>
      <c r="S584" s="788"/>
      <c r="T584" s="78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99" t="s">
        <v>928</v>
      </c>
      <c r="AG584" s="75"/>
      <c r="AJ584" s="79" t="s">
        <v>45</v>
      </c>
      <c r="AK584" s="79">
        <v>0</v>
      </c>
      <c r="BB584" s="700" t="s">
        <v>66</v>
      </c>
      <c r="BM584" s="75">
        <f t="shared" si="116"/>
        <v>0</v>
      </c>
      <c r="BN584" s="75">
        <f t="shared" si="117"/>
        <v>0</v>
      </c>
      <c r="BO584" s="75">
        <f t="shared" si="118"/>
        <v>0</v>
      </c>
      <c r="BP584" s="75">
        <f t="shared" si="119"/>
        <v>0</v>
      </c>
    </row>
    <row r="585" spans="1:68" x14ac:dyDescent="0.2">
      <c r="A585" s="793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90" t="s">
        <v>40</v>
      </c>
      <c r="Q585" s="791"/>
      <c r="R585" s="791"/>
      <c r="S585" s="791"/>
      <c r="T585" s="791"/>
      <c r="U585" s="791"/>
      <c r="V585" s="792"/>
      <c r="W585" s="40" t="s">
        <v>39</v>
      </c>
      <c r="X585" s="41">
        <f>IFERROR(X576/H576,"0")+IFERROR(X577/H577,"0")+IFERROR(X578/H578,"0")+IFERROR(X579/H579,"0")+IFERROR(X580/H580,"0")+IFERROR(X581/H581,"0")+IFERROR(X582/H582,"0")+IFERROR(X583/H583,"0")+IFERROR(X584/H584,"0")</f>
        <v>0</v>
      </c>
      <c r="Y585" s="41">
        <f>IFERROR(Y576/H576,"0")+IFERROR(Y577/H577,"0")+IFERROR(Y578/H578,"0")+IFERROR(Y579/H579,"0")+IFERROR(Y580/H580,"0")+IFERROR(Y581/H581,"0")+IFERROR(Y582/H582,"0")+IFERROR(Y583/H583,"0")+IFERROR(Y584/H584,"0")</f>
        <v>0</v>
      </c>
      <c r="Z585" s="41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4"/>
      <c r="AB585" s="64"/>
      <c r="AC585" s="64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90" t="s">
        <v>40</v>
      </c>
      <c r="Q586" s="791"/>
      <c r="R586" s="791"/>
      <c r="S586" s="791"/>
      <c r="T586" s="791"/>
      <c r="U586" s="791"/>
      <c r="V586" s="792"/>
      <c r="W586" s="40" t="s">
        <v>0</v>
      </c>
      <c r="X586" s="41">
        <f>IFERROR(SUM(X576:X584),"0")</f>
        <v>0</v>
      </c>
      <c r="Y586" s="41">
        <f>IFERROR(SUM(Y576:Y584),"0")</f>
        <v>0</v>
      </c>
      <c r="Z586" s="40"/>
      <c r="AA586" s="64"/>
      <c r="AB586" s="64"/>
      <c r="AC586" s="64"/>
    </row>
    <row r="587" spans="1:68" ht="14.25" customHeight="1" x14ac:dyDescent="0.25">
      <c r="A587" s="785" t="s">
        <v>84</v>
      </c>
      <c r="B587" s="785"/>
      <c r="C587" s="785"/>
      <c r="D587" s="785"/>
      <c r="E587" s="785"/>
      <c r="F587" s="785"/>
      <c r="G587" s="785"/>
      <c r="H587" s="785"/>
      <c r="I587" s="785"/>
      <c r="J587" s="785"/>
      <c r="K587" s="785"/>
      <c r="L587" s="785"/>
      <c r="M587" s="785"/>
      <c r="N587" s="785"/>
      <c r="O587" s="785"/>
      <c r="P587" s="785"/>
      <c r="Q587" s="785"/>
      <c r="R587" s="785"/>
      <c r="S587" s="785"/>
      <c r="T587" s="785"/>
      <c r="U587" s="785"/>
      <c r="V587" s="785"/>
      <c r="W587" s="785"/>
      <c r="X587" s="785"/>
      <c r="Y587" s="785"/>
      <c r="Z587" s="785"/>
      <c r="AA587" s="63"/>
      <c r="AB587" s="63"/>
      <c r="AC587" s="63"/>
    </row>
    <row r="588" spans="1:68" ht="27" customHeight="1" x14ac:dyDescent="0.25">
      <c r="A588" s="60" t="s">
        <v>929</v>
      </c>
      <c r="B588" s="60" t="s">
        <v>930</v>
      </c>
      <c r="C588" s="34">
        <v>4301051230</v>
      </c>
      <c r="D588" s="786">
        <v>4607091383409</v>
      </c>
      <c r="E588" s="786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130</v>
      </c>
      <c r="L588" s="35" t="s">
        <v>45</v>
      </c>
      <c r="M588" s="36" t="s">
        <v>82</v>
      </c>
      <c r="N588" s="36"/>
      <c r="O588" s="35">
        <v>45</v>
      </c>
      <c r="P588" s="8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8"/>
      <c r="R588" s="788"/>
      <c r="S588" s="788"/>
      <c r="T588" s="789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931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932</v>
      </c>
      <c r="B589" s="60" t="s">
        <v>933</v>
      </c>
      <c r="C589" s="34">
        <v>4301051231</v>
      </c>
      <c r="D589" s="786">
        <v>4607091383416</v>
      </c>
      <c r="E589" s="786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130</v>
      </c>
      <c r="L589" s="35" t="s">
        <v>45</v>
      </c>
      <c r="M589" s="36" t="s">
        <v>82</v>
      </c>
      <c r="N589" s="36"/>
      <c r="O589" s="35">
        <v>45</v>
      </c>
      <c r="P589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8"/>
      <c r="R589" s="788"/>
      <c r="S589" s="788"/>
      <c r="T589" s="789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3" t="s">
        <v>934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37.5" customHeight="1" x14ac:dyDescent="0.25">
      <c r="A590" s="60" t="s">
        <v>935</v>
      </c>
      <c r="B590" s="60" t="s">
        <v>936</v>
      </c>
      <c r="C590" s="34">
        <v>4301051058</v>
      </c>
      <c r="D590" s="786">
        <v>4680115883536</v>
      </c>
      <c r="E590" s="786"/>
      <c r="F590" s="59">
        <v>0.3</v>
      </c>
      <c r="G590" s="35">
        <v>6</v>
      </c>
      <c r="H590" s="59">
        <v>1.8</v>
      </c>
      <c r="I590" s="59">
        <v>2.0459999999999998</v>
      </c>
      <c r="J590" s="35">
        <v>182</v>
      </c>
      <c r="K590" s="35" t="s">
        <v>89</v>
      </c>
      <c r="L590" s="35" t="s">
        <v>45</v>
      </c>
      <c r="M590" s="36" t="s">
        <v>82</v>
      </c>
      <c r="N590" s="36"/>
      <c r="O590" s="35">
        <v>45</v>
      </c>
      <c r="P590" s="8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8"/>
      <c r="R590" s="788"/>
      <c r="S590" s="788"/>
      <c r="T590" s="789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IFERROR(IF(Y590=0,"",ROUNDUP(Y590/H590,0)*0.00651),"")</f>
        <v/>
      </c>
      <c r="AA590" s="65" t="s">
        <v>45</v>
      </c>
      <c r="AB590" s="66" t="s">
        <v>45</v>
      </c>
      <c r="AC590" s="705" t="s">
        <v>937</v>
      </c>
      <c r="AG590" s="75"/>
      <c r="AJ590" s="79" t="s">
        <v>45</v>
      </c>
      <c r="AK590" s="79">
        <v>0</v>
      </c>
      <c r="BB590" s="706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90" t="s">
        <v>40</v>
      </c>
      <c r="Q591" s="791"/>
      <c r="R591" s="791"/>
      <c r="S591" s="791"/>
      <c r="T591" s="791"/>
      <c r="U591" s="791"/>
      <c r="V591" s="792"/>
      <c r="W591" s="40" t="s">
        <v>39</v>
      </c>
      <c r="X591" s="41">
        <f>IFERROR(X588/H588,"0")+IFERROR(X589/H589,"0")+IFERROR(X590/H590,"0")</f>
        <v>0</v>
      </c>
      <c r="Y591" s="41">
        <f>IFERROR(Y588/H588,"0")+IFERROR(Y589/H589,"0")+IFERROR(Y590/H590,"0")</f>
        <v>0</v>
      </c>
      <c r="Z591" s="41">
        <f>IFERROR(IF(Z588="",0,Z588),"0")+IFERROR(IF(Z589="",0,Z589),"0")+IFERROR(IF(Z590="",0,Z590),"0")</f>
        <v>0</v>
      </c>
      <c r="AA591" s="64"/>
      <c r="AB591" s="64"/>
      <c r="AC591" s="64"/>
    </row>
    <row r="592" spans="1:68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794"/>
      <c r="P592" s="790" t="s">
        <v>40</v>
      </c>
      <c r="Q592" s="791"/>
      <c r="R592" s="791"/>
      <c r="S592" s="791"/>
      <c r="T592" s="791"/>
      <c r="U592" s="791"/>
      <c r="V592" s="792"/>
      <c r="W592" s="40" t="s">
        <v>0</v>
      </c>
      <c r="X592" s="41">
        <f>IFERROR(SUM(X588:X590),"0")</f>
        <v>0</v>
      </c>
      <c r="Y592" s="41">
        <f>IFERROR(SUM(Y588:Y590),"0")</f>
        <v>0</v>
      </c>
      <c r="Z592" s="40"/>
      <c r="AA592" s="64"/>
      <c r="AB592" s="64"/>
      <c r="AC592" s="64"/>
    </row>
    <row r="593" spans="1:68" ht="14.25" customHeight="1" x14ac:dyDescent="0.25">
      <c r="A593" s="785" t="s">
        <v>224</v>
      </c>
      <c r="B593" s="785"/>
      <c r="C593" s="785"/>
      <c r="D593" s="785"/>
      <c r="E593" s="785"/>
      <c r="F593" s="785"/>
      <c r="G593" s="785"/>
      <c r="H593" s="785"/>
      <c r="I593" s="785"/>
      <c r="J593" s="785"/>
      <c r="K593" s="785"/>
      <c r="L593" s="785"/>
      <c r="M593" s="785"/>
      <c r="N593" s="785"/>
      <c r="O593" s="785"/>
      <c r="P593" s="785"/>
      <c r="Q593" s="785"/>
      <c r="R593" s="785"/>
      <c r="S593" s="785"/>
      <c r="T593" s="785"/>
      <c r="U593" s="785"/>
      <c r="V593" s="785"/>
      <c r="W593" s="785"/>
      <c r="X593" s="785"/>
      <c r="Y593" s="785"/>
      <c r="Z593" s="785"/>
      <c r="AA593" s="63"/>
      <c r="AB593" s="63"/>
      <c r="AC593" s="63"/>
    </row>
    <row r="594" spans="1:68" ht="27" customHeight="1" x14ac:dyDescent="0.25">
      <c r="A594" s="60" t="s">
        <v>938</v>
      </c>
      <c r="B594" s="60" t="s">
        <v>939</v>
      </c>
      <c r="C594" s="34">
        <v>4301060363</v>
      </c>
      <c r="D594" s="786">
        <v>4680115885035</v>
      </c>
      <c r="E594" s="786"/>
      <c r="F594" s="59">
        <v>1</v>
      </c>
      <c r="G594" s="35">
        <v>4</v>
      </c>
      <c r="H594" s="59">
        <v>4</v>
      </c>
      <c r="I594" s="59">
        <v>4.4160000000000004</v>
      </c>
      <c r="J594" s="35">
        <v>104</v>
      </c>
      <c r="K594" s="35" t="s">
        <v>130</v>
      </c>
      <c r="L594" s="35" t="s">
        <v>45</v>
      </c>
      <c r="M594" s="36" t="s">
        <v>82</v>
      </c>
      <c r="N594" s="36"/>
      <c r="O594" s="35">
        <v>35</v>
      </c>
      <c r="P594" s="8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8"/>
      <c r="R594" s="788"/>
      <c r="S594" s="788"/>
      <c r="T594" s="789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IFERROR(IF(Y594=0,"",ROUNDUP(Y594/H594,0)*0.01196),"")</f>
        <v/>
      </c>
      <c r="AA594" s="65" t="s">
        <v>45</v>
      </c>
      <c r="AB594" s="66" t="s">
        <v>45</v>
      </c>
      <c r="AC594" s="707" t="s">
        <v>940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941</v>
      </c>
      <c r="B595" s="60" t="s">
        <v>942</v>
      </c>
      <c r="C595" s="34">
        <v>4301060436</v>
      </c>
      <c r="D595" s="786">
        <v>4680115885936</v>
      </c>
      <c r="E595" s="786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130</v>
      </c>
      <c r="L595" s="35" t="s">
        <v>45</v>
      </c>
      <c r="M595" s="36" t="s">
        <v>82</v>
      </c>
      <c r="N595" s="36"/>
      <c r="O595" s="35">
        <v>35</v>
      </c>
      <c r="P595" s="833" t="s">
        <v>943</v>
      </c>
      <c r="Q595" s="788"/>
      <c r="R595" s="788"/>
      <c r="S595" s="788"/>
      <c r="T595" s="789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09" t="s">
        <v>940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793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90" t="s">
        <v>40</v>
      </c>
      <c r="Q596" s="791"/>
      <c r="R596" s="791"/>
      <c r="S596" s="791"/>
      <c r="T596" s="791"/>
      <c r="U596" s="791"/>
      <c r="V596" s="792"/>
      <c r="W596" s="40" t="s">
        <v>39</v>
      </c>
      <c r="X596" s="41">
        <f>IFERROR(X594/H594,"0")+IFERROR(X595/H595,"0")</f>
        <v>0</v>
      </c>
      <c r="Y596" s="41">
        <f>IFERROR(Y594/H594,"0")+IFERROR(Y595/H595,"0")</f>
        <v>0</v>
      </c>
      <c r="Z596" s="41">
        <f>IFERROR(IF(Z594="",0,Z594),"0")+IFERROR(IF(Z595="",0,Z595),"0")</f>
        <v>0</v>
      </c>
      <c r="AA596" s="64"/>
      <c r="AB596" s="64"/>
      <c r="AC596" s="64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90" t="s">
        <v>40</v>
      </c>
      <c r="Q597" s="791"/>
      <c r="R597" s="791"/>
      <c r="S597" s="791"/>
      <c r="T597" s="791"/>
      <c r="U597" s="791"/>
      <c r="V597" s="792"/>
      <c r="W597" s="40" t="s">
        <v>0</v>
      </c>
      <c r="X597" s="41">
        <f>IFERROR(SUM(X594:X595),"0")</f>
        <v>0</v>
      </c>
      <c r="Y597" s="41">
        <f>IFERROR(SUM(Y594:Y595),"0")</f>
        <v>0</v>
      </c>
      <c r="Z597" s="40"/>
      <c r="AA597" s="64"/>
      <c r="AB597" s="64"/>
      <c r="AC597" s="64"/>
    </row>
    <row r="598" spans="1:68" ht="27.75" customHeight="1" x14ac:dyDescent="0.2">
      <c r="A598" s="834" t="s">
        <v>944</v>
      </c>
      <c r="B598" s="834"/>
      <c r="C598" s="834"/>
      <c r="D598" s="834"/>
      <c r="E598" s="834"/>
      <c r="F598" s="834"/>
      <c r="G598" s="834"/>
      <c r="H598" s="834"/>
      <c r="I598" s="834"/>
      <c r="J598" s="834"/>
      <c r="K598" s="834"/>
      <c r="L598" s="834"/>
      <c r="M598" s="834"/>
      <c r="N598" s="834"/>
      <c r="O598" s="834"/>
      <c r="P598" s="834"/>
      <c r="Q598" s="834"/>
      <c r="R598" s="834"/>
      <c r="S598" s="834"/>
      <c r="T598" s="834"/>
      <c r="U598" s="834"/>
      <c r="V598" s="834"/>
      <c r="W598" s="834"/>
      <c r="X598" s="834"/>
      <c r="Y598" s="834"/>
      <c r="Z598" s="834"/>
      <c r="AA598" s="52"/>
      <c r="AB598" s="52"/>
      <c r="AC598" s="52"/>
    </row>
    <row r="599" spans="1:68" ht="16.5" customHeight="1" x14ac:dyDescent="0.25">
      <c r="A599" s="800" t="s">
        <v>944</v>
      </c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00"/>
      <c r="P599" s="800"/>
      <c r="Q599" s="800"/>
      <c r="R599" s="800"/>
      <c r="S599" s="800"/>
      <c r="T599" s="800"/>
      <c r="U599" s="800"/>
      <c r="V599" s="800"/>
      <c r="W599" s="800"/>
      <c r="X599" s="800"/>
      <c r="Y599" s="800"/>
      <c r="Z599" s="800"/>
      <c r="AA599" s="62"/>
      <c r="AB599" s="62"/>
      <c r="AC599" s="62"/>
    </row>
    <row r="600" spans="1:68" ht="14.25" customHeight="1" x14ac:dyDescent="0.25">
      <c r="A600" s="785" t="s">
        <v>126</v>
      </c>
      <c r="B600" s="785"/>
      <c r="C600" s="785"/>
      <c r="D600" s="785"/>
      <c r="E600" s="785"/>
      <c r="F600" s="785"/>
      <c r="G600" s="785"/>
      <c r="H600" s="785"/>
      <c r="I600" s="785"/>
      <c r="J600" s="785"/>
      <c r="K600" s="785"/>
      <c r="L600" s="785"/>
      <c r="M600" s="785"/>
      <c r="N600" s="785"/>
      <c r="O600" s="785"/>
      <c r="P600" s="785"/>
      <c r="Q600" s="785"/>
      <c r="R600" s="785"/>
      <c r="S600" s="785"/>
      <c r="T600" s="785"/>
      <c r="U600" s="785"/>
      <c r="V600" s="785"/>
      <c r="W600" s="785"/>
      <c r="X600" s="785"/>
      <c r="Y600" s="785"/>
      <c r="Z600" s="785"/>
      <c r="AA600" s="63"/>
      <c r="AB600" s="63"/>
      <c r="AC600" s="63"/>
    </row>
    <row r="601" spans="1:68" ht="27" customHeight="1" x14ac:dyDescent="0.25">
      <c r="A601" s="60" t="s">
        <v>945</v>
      </c>
      <c r="B601" s="60" t="s">
        <v>946</v>
      </c>
      <c r="C601" s="34">
        <v>4301011763</v>
      </c>
      <c r="D601" s="786">
        <v>4640242181011</v>
      </c>
      <c r="E601" s="786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88</v>
      </c>
      <c r="N601" s="36"/>
      <c r="O601" s="35">
        <v>55</v>
      </c>
      <c r="P601" s="835" t="s">
        <v>947</v>
      </c>
      <c r="Q601" s="788"/>
      <c r="R601" s="788"/>
      <c r="S601" s="788"/>
      <c r="T601" s="789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20"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948</v>
      </c>
      <c r="AG601" s="75"/>
      <c r="AJ601" s="79" t="s">
        <v>45</v>
      </c>
      <c r="AK601" s="79">
        <v>0</v>
      </c>
      <c r="BB601" s="712" t="s">
        <v>66</v>
      </c>
      <c r="BM601" s="75">
        <f t="shared" ref="BM601:BM607" si="121">IFERROR(X601*I601/H601,"0")</f>
        <v>0</v>
      </c>
      <c r="BN601" s="75">
        <f t="shared" ref="BN601:BN607" si="122">IFERROR(Y601*I601/H601,"0")</f>
        <v>0</v>
      </c>
      <c r="BO601" s="75">
        <f t="shared" ref="BO601:BO607" si="123">IFERROR(1/J601*(X601/H601),"0")</f>
        <v>0</v>
      </c>
      <c r="BP601" s="75">
        <f t="shared" ref="BP601:BP607" si="124">IFERROR(1/J601*(Y601/H601),"0")</f>
        <v>0</v>
      </c>
    </row>
    <row r="602" spans="1:68" ht="27" customHeight="1" x14ac:dyDescent="0.25">
      <c r="A602" s="60" t="s">
        <v>949</v>
      </c>
      <c r="B602" s="60" t="s">
        <v>950</v>
      </c>
      <c r="C602" s="34">
        <v>4301011585</v>
      </c>
      <c r="D602" s="786">
        <v>4640242180441</v>
      </c>
      <c r="E602" s="786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130</v>
      </c>
      <c r="L602" s="35" t="s">
        <v>45</v>
      </c>
      <c r="M602" s="36" t="s">
        <v>133</v>
      </c>
      <c r="N602" s="36"/>
      <c r="O602" s="35">
        <v>50</v>
      </c>
      <c r="P602" s="836" t="s">
        <v>951</v>
      </c>
      <c r="Q602" s="788"/>
      <c r="R602" s="788"/>
      <c r="S602" s="788"/>
      <c r="T602" s="789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20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952</v>
      </c>
      <c r="AG602" s="75"/>
      <c r="AJ602" s="79" t="s">
        <v>45</v>
      </c>
      <c r="AK602" s="79">
        <v>0</v>
      </c>
      <c r="BB602" s="714" t="s">
        <v>66</v>
      </c>
      <c r="BM602" s="75">
        <f t="shared" si="121"/>
        <v>0</v>
      </c>
      <c r="BN602" s="75">
        <f t="shared" si="122"/>
        <v>0</v>
      </c>
      <c r="BO602" s="75">
        <f t="shared" si="123"/>
        <v>0</v>
      </c>
      <c r="BP602" s="75">
        <f t="shared" si="124"/>
        <v>0</v>
      </c>
    </row>
    <row r="603" spans="1:68" ht="27" customHeight="1" x14ac:dyDescent="0.25">
      <c r="A603" s="60" t="s">
        <v>953</v>
      </c>
      <c r="B603" s="60" t="s">
        <v>954</v>
      </c>
      <c r="C603" s="34">
        <v>4301011584</v>
      </c>
      <c r="D603" s="786">
        <v>4640242180564</v>
      </c>
      <c r="E603" s="786"/>
      <c r="F603" s="59">
        <v>1.5</v>
      </c>
      <c r="G603" s="35">
        <v>8</v>
      </c>
      <c r="H603" s="59">
        <v>12</v>
      </c>
      <c r="I603" s="59">
        <v>12.48</v>
      </c>
      <c r="J603" s="35">
        <v>56</v>
      </c>
      <c r="K603" s="35" t="s">
        <v>130</v>
      </c>
      <c r="L603" s="35" t="s">
        <v>45</v>
      </c>
      <c r="M603" s="36" t="s">
        <v>133</v>
      </c>
      <c r="N603" s="36"/>
      <c r="O603" s="35">
        <v>50</v>
      </c>
      <c r="P603" s="825" t="s">
        <v>955</v>
      </c>
      <c r="Q603" s="788"/>
      <c r="R603" s="788"/>
      <c r="S603" s="788"/>
      <c r="T603" s="789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20"/>
        <v>0</v>
      </c>
      <c r="Z603" s="39" t="str">
        <f>IFERROR(IF(Y603=0,"",ROUNDUP(Y603/H603,0)*0.02175),"")</f>
        <v/>
      </c>
      <c r="AA603" s="65" t="s">
        <v>45</v>
      </c>
      <c r="AB603" s="66" t="s">
        <v>45</v>
      </c>
      <c r="AC603" s="715" t="s">
        <v>956</v>
      </c>
      <c r="AG603" s="75"/>
      <c r="AJ603" s="79" t="s">
        <v>45</v>
      </c>
      <c r="AK603" s="79">
        <v>0</v>
      </c>
      <c r="BB603" s="716" t="s">
        <v>66</v>
      </c>
      <c r="BM603" s="75">
        <f t="shared" si="121"/>
        <v>0</v>
      </c>
      <c r="BN603" s="75">
        <f t="shared" si="122"/>
        <v>0</v>
      </c>
      <c r="BO603" s="75">
        <f t="shared" si="123"/>
        <v>0</v>
      </c>
      <c r="BP603" s="75">
        <f t="shared" si="124"/>
        <v>0</v>
      </c>
    </row>
    <row r="604" spans="1:68" ht="27" customHeight="1" x14ac:dyDescent="0.25">
      <c r="A604" s="60" t="s">
        <v>957</v>
      </c>
      <c r="B604" s="60" t="s">
        <v>958</v>
      </c>
      <c r="C604" s="34">
        <v>4301011762</v>
      </c>
      <c r="D604" s="786">
        <v>4640242180922</v>
      </c>
      <c r="E604" s="786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130</v>
      </c>
      <c r="L604" s="35" t="s">
        <v>45</v>
      </c>
      <c r="M604" s="36" t="s">
        <v>133</v>
      </c>
      <c r="N604" s="36"/>
      <c r="O604" s="35">
        <v>55</v>
      </c>
      <c r="P604" s="826" t="s">
        <v>959</v>
      </c>
      <c r="Q604" s="788"/>
      <c r="R604" s="788"/>
      <c r="S604" s="788"/>
      <c r="T604" s="78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20"/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960</v>
      </c>
      <c r="AG604" s="75"/>
      <c r="AJ604" s="79" t="s">
        <v>45</v>
      </c>
      <c r="AK604" s="79">
        <v>0</v>
      </c>
      <c r="BB604" s="718" t="s">
        <v>66</v>
      </c>
      <c r="BM604" s="75">
        <f t="shared" si="121"/>
        <v>0</v>
      </c>
      <c r="BN604" s="75">
        <f t="shared" si="122"/>
        <v>0</v>
      </c>
      <c r="BO604" s="75">
        <f t="shared" si="123"/>
        <v>0</v>
      </c>
      <c r="BP604" s="75">
        <f t="shared" si="124"/>
        <v>0</v>
      </c>
    </row>
    <row r="605" spans="1:68" ht="27" customHeight="1" x14ac:dyDescent="0.25">
      <c r="A605" s="60" t="s">
        <v>961</v>
      </c>
      <c r="B605" s="60" t="s">
        <v>962</v>
      </c>
      <c r="C605" s="34">
        <v>4301011764</v>
      </c>
      <c r="D605" s="786">
        <v>4640242181189</v>
      </c>
      <c r="E605" s="786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139</v>
      </c>
      <c r="L605" s="35" t="s">
        <v>45</v>
      </c>
      <c r="M605" s="36" t="s">
        <v>88</v>
      </c>
      <c r="N605" s="36"/>
      <c r="O605" s="35">
        <v>55</v>
      </c>
      <c r="P605" s="827" t="s">
        <v>963</v>
      </c>
      <c r="Q605" s="788"/>
      <c r="R605" s="788"/>
      <c r="S605" s="788"/>
      <c r="T605" s="78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20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948</v>
      </c>
      <c r="AG605" s="75"/>
      <c r="AJ605" s="79" t="s">
        <v>45</v>
      </c>
      <c r="AK605" s="79">
        <v>0</v>
      </c>
      <c r="BB605" s="720" t="s">
        <v>66</v>
      </c>
      <c r="BM605" s="75">
        <f t="shared" si="121"/>
        <v>0</v>
      </c>
      <c r="BN605" s="75">
        <f t="shared" si="122"/>
        <v>0</v>
      </c>
      <c r="BO605" s="75">
        <f t="shared" si="123"/>
        <v>0</v>
      </c>
      <c r="BP605" s="75">
        <f t="shared" si="124"/>
        <v>0</v>
      </c>
    </row>
    <row r="606" spans="1:68" ht="27" customHeight="1" x14ac:dyDescent="0.25">
      <c r="A606" s="60" t="s">
        <v>964</v>
      </c>
      <c r="B606" s="60" t="s">
        <v>965</v>
      </c>
      <c r="C606" s="34">
        <v>4301011551</v>
      </c>
      <c r="D606" s="786">
        <v>4640242180038</v>
      </c>
      <c r="E606" s="786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139</v>
      </c>
      <c r="L606" s="35" t="s">
        <v>45</v>
      </c>
      <c r="M606" s="36" t="s">
        <v>133</v>
      </c>
      <c r="N606" s="36"/>
      <c r="O606" s="35">
        <v>50</v>
      </c>
      <c r="P606" s="828" t="s">
        <v>966</v>
      </c>
      <c r="Q606" s="788"/>
      <c r="R606" s="788"/>
      <c r="S606" s="788"/>
      <c r="T606" s="789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20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956</v>
      </c>
      <c r="AG606" s="75"/>
      <c r="AJ606" s="79" t="s">
        <v>45</v>
      </c>
      <c r="AK606" s="79">
        <v>0</v>
      </c>
      <c r="BB606" s="722" t="s">
        <v>66</v>
      </c>
      <c r="BM606" s="75">
        <f t="shared" si="121"/>
        <v>0</v>
      </c>
      <c r="BN606" s="75">
        <f t="shared" si="122"/>
        <v>0</v>
      </c>
      <c r="BO606" s="75">
        <f t="shared" si="123"/>
        <v>0</v>
      </c>
      <c r="BP606" s="75">
        <f t="shared" si="124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4301011765</v>
      </c>
      <c r="D607" s="786">
        <v>4640242181172</v>
      </c>
      <c r="E607" s="786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139</v>
      </c>
      <c r="L607" s="35" t="s">
        <v>45</v>
      </c>
      <c r="M607" s="36" t="s">
        <v>133</v>
      </c>
      <c r="N607" s="36"/>
      <c r="O607" s="35">
        <v>55</v>
      </c>
      <c r="P607" s="829" t="s">
        <v>969</v>
      </c>
      <c r="Q607" s="788"/>
      <c r="R607" s="788"/>
      <c r="S607" s="788"/>
      <c r="T607" s="78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20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23" t="s">
        <v>960</v>
      </c>
      <c r="AG607" s="75"/>
      <c r="AJ607" s="79" t="s">
        <v>45</v>
      </c>
      <c r="AK607" s="79">
        <v>0</v>
      </c>
      <c r="BB607" s="724" t="s">
        <v>66</v>
      </c>
      <c r="BM607" s="75">
        <f t="shared" si="121"/>
        <v>0</v>
      </c>
      <c r="BN607" s="75">
        <f t="shared" si="122"/>
        <v>0</v>
      </c>
      <c r="BO607" s="75">
        <f t="shared" si="123"/>
        <v>0</v>
      </c>
      <c r="BP607" s="75">
        <f t="shared" si="124"/>
        <v>0</v>
      </c>
    </row>
    <row r="608" spans="1:68" x14ac:dyDescent="0.2">
      <c r="A608" s="793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794"/>
      <c r="P608" s="790" t="s">
        <v>40</v>
      </c>
      <c r="Q608" s="791"/>
      <c r="R608" s="791"/>
      <c r="S608" s="791"/>
      <c r="T608" s="791"/>
      <c r="U608" s="791"/>
      <c r="V608" s="792"/>
      <c r="W608" s="40" t="s">
        <v>39</v>
      </c>
      <c r="X608" s="41">
        <f>IFERROR(X601/H601,"0")+IFERROR(X602/H602,"0")+IFERROR(X603/H603,"0")+IFERROR(X604/H604,"0")+IFERROR(X605/H605,"0")+IFERROR(X606/H606,"0")+IFERROR(X607/H607,"0")</f>
        <v>0</v>
      </c>
      <c r="Y608" s="41">
        <f>IFERROR(Y601/H601,"0")+IFERROR(Y602/H602,"0")+IFERROR(Y603/H603,"0")+IFERROR(Y604/H604,"0")+IFERROR(Y605/H605,"0")+IFERROR(Y606/H606,"0")+IFERROR(Y607/H607,"0")</f>
        <v>0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4"/>
      <c r="AB608" s="64"/>
      <c r="AC608" s="64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794"/>
      <c r="P609" s="790" t="s">
        <v>40</v>
      </c>
      <c r="Q609" s="791"/>
      <c r="R609" s="791"/>
      <c r="S609" s="791"/>
      <c r="T609" s="791"/>
      <c r="U609" s="791"/>
      <c r="V609" s="792"/>
      <c r="W609" s="40" t="s">
        <v>0</v>
      </c>
      <c r="X609" s="41">
        <f>IFERROR(SUM(X601:X607),"0")</f>
        <v>0</v>
      </c>
      <c r="Y609" s="41">
        <f>IFERROR(SUM(Y601:Y607),"0")</f>
        <v>0</v>
      </c>
      <c r="Z609" s="40"/>
      <c r="AA609" s="64"/>
      <c r="AB609" s="64"/>
      <c r="AC609" s="64"/>
    </row>
    <row r="610" spans="1:68" ht="14.25" customHeight="1" x14ac:dyDescent="0.25">
      <c r="A610" s="785" t="s">
        <v>183</v>
      </c>
      <c r="B610" s="785"/>
      <c r="C610" s="785"/>
      <c r="D610" s="785"/>
      <c r="E610" s="785"/>
      <c r="F610" s="785"/>
      <c r="G610" s="785"/>
      <c r="H610" s="785"/>
      <c r="I610" s="785"/>
      <c r="J610" s="785"/>
      <c r="K610" s="785"/>
      <c r="L610" s="785"/>
      <c r="M610" s="785"/>
      <c r="N610" s="785"/>
      <c r="O610" s="785"/>
      <c r="P610" s="785"/>
      <c r="Q610" s="785"/>
      <c r="R610" s="785"/>
      <c r="S610" s="785"/>
      <c r="T610" s="785"/>
      <c r="U610" s="785"/>
      <c r="V610" s="785"/>
      <c r="W610" s="785"/>
      <c r="X610" s="785"/>
      <c r="Y610" s="785"/>
      <c r="Z610" s="785"/>
      <c r="AA610" s="63"/>
      <c r="AB610" s="63"/>
      <c r="AC610" s="63"/>
    </row>
    <row r="611" spans="1:68" ht="16.5" customHeight="1" x14ac:dyDescent="0.25">
      <c r="A611" s="60" t="s">
        <v>970</v>
      </c>
      <c r="B611" s="60" t="s">
        <v>971</v>
      </c>
      <c r="C611" s="34">
        <v>4301020269</v>
      </c>
      <c r="D611" s="786">
        <v>4640242180519</v>
      </c>
      <c r="E611" s="786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130</v>
      </c>
      <c r="L611" s="35" t="s">
        <v>45</v>
      </c>
      <c r="M611" s="36" t="s">
        <v>88</v>
      </c>
      <c r="N611" s="36"/>
      <c r="O611" s="35">
        <v>50</v>
      </c>
      <c r="P611" s="830" t="s">
        <v>972</v>
      </c>
      <c r="Q611" s="788"/>
      <c r="R611" s="788"/>
      <c r="S611" s="788"/>
      <c r="T611" s="789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973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974</v>
      </c>
      <c r="B612" s="60" t="s">
        <v>975</v>
      </c>
      <c r="C612" s="34">
        <v>4301020260</v>
      </c>
      <c r="D612" s="786">
        <v>4640242180526</v>
      </c>
      <c r="E612" s="786"/>
      <c r="F612" s="59">
        <v>1.8</v>
      </c>
      <c r="G612" s="35">
        <v>6</v>
      </c>
      <c r="H612" s="59">
        <v>10.8</v>
      </c>
      <c r="I612" s="59">
        <v>11.28</v>
      </c>
      <c r="J612" s="35">
        <v>56</v>
      </c>
      <c r="K612" s="35" t="s">
        <v>130</v>
      </c>
      <c r="L612" s="35" t="s">
        <v>45</v>
      </c>
      <c r="M612" s="36" t="s">
        <v>133</v>
      </c>
      <c r="N612" s="36"/>
      <c r="O612" s="35">
        <v>50</v>
      </c>
      <c r="P612" s="831" t="s">
        <v>976</v>
      </c>
      <c r="Q612" s="788"/>
      <c r="R612" s="788"/>
      <c r="S612" s="788"/>
      <c r="T612" s="789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973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977</v>
      </c>
      <c r="B613" s="60" t="s">
        <v>978</v>
      </c>
      <c r="C613" s="34">
        <v>4301020309</v>
      </c>
      <c r="D613" s="786">
        <v>4640242180090</v>
      </c>
      <c r="E613" s="786"/>
      <c r="F613" s="59">
        <v>1.35</v>
      </c>
      <c r="G613" s="35">
        <v>8</v>
      </c>
      <c r="H613" s="59">
        <v>10.8</v>
      </c>
      <c r="I613" s="59">
        <v>11.28</v>
      </c>
      <c r="J613" s="35">
        <v>56</v>
      </c>
      <c r="K613" s="35" t="s">
        <v>130</v>
      </c>
      <c r="L613" s="35" t="s">
        <v>45</v>
      </c>
      <c r="M613" s="36" t="s">
        <v>133</v>
      </c>
      <c r="N613" s="36"/>
      <c r="O613" s="35">
        <v>50</v>
      </c>
      <c r="P613" s="818" t="s">
        <v>979</v>
      </c>
      <c r="Q613" s="788"/>
      <c r="R613" s="788"/>
      <c r="S613" s="788"/>
      <c r="T613" s="789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9" t="s">
        <v>980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981</v>
      </c>
      <c r="B614" s="60" t="s">
        <v>982</v>
      </c>
      <c r="C614" s="34">
        <v>4301020295</v>
      </c>
      <c r="D614" s="786">
        <v>4640242181363</v>
      </c>
      <c r="E614" s="786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139</v>
      </c>
      <c r="L614" s="35" t="s">
        <v>45</v>
      </c>
      <c r="M614" s="36" t="s">
        <v>133</v>
      </c>
      <c r="N614" s="36"/>
      <c r="O614" s="35">
        <v>50</v>
      </c>
      <c r="P614" s="819" t="s">
        <v>983</v>
      </c>
      <c r="Q614" s="788"/>
      <c r="R614" s="788"/>
      <c r="S614" s="788"/>
      <c r="T614" s="789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1" t="s">
        <v>980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793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794"/>
      <c r="P615" s="790" t="s">
        <v>40</v>
      </c>
      <c r="Q615" s="791"/>
      <c r="R615" s="791"/>
      <c r="S615" s="791"/>
      <c r="T615" s="791"/>
      <c r="U615" s="791"/>
      <c r="V615" s="792"/>
      <c r="W615" s="40" t="s">
        <v>39</v>
      </c>
      <c r="X615" s="41">
        <f>IFERROR(X611/H611,"0")+IFERROR(X612/H612,"0")+IFERROR(X613/H613,"0")+IFERROR(X614/H614,"0")</f>
        <v>0</v>
      </c>
      <c r="Y615" s="41">
        <f>IFERROR(Y611/H611,"0")+IFERROR(Y612/H612,"0")+IFERROR(Y613/H613,"0")+IFERROR(Y614/H614,"0")</f>
        <v>0</v>
      </c>
      <c r="Z615" s="41">
        <f>IFERROR(IF(Z611="",0,Z611),"0")+IFERROR(IF(Z612="",0,Z612),"0")+IFERROR(IF(Z613="",0,Z613),"0")+IFERROR(IF(Z614="",0,Z614),"0")</f>
        <v>0</v>
      </c>
      <c r="AA615" s="64"/>
      <c r="AB615" s="64"/>
      <c r="AC615" s="64"/>
    </row>
    <row r="616" spans="1:68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794"/>
      <c r="P616" s="790" t="s">
        <v>40</v>
      </c>
      <c r="Q616" s="791"/>
      <c r="R616" s="791"/>
      <c r="S616" s="791"/>
      <c r="T616" s="791"/>
      <c r="U616" s="791"/>
      <c r="V616" s="792"/>
      <c r="W616" s="40" t="s">
        <v>0</v>
      </c>
      <c r="X616" s="41">
        <f>IFERROR(SUM(X611:X614),"0")</f>
        <v>0</v>
      </c>
      <c r="Y616" s="41">
        <f>IFERROR(SUM(Y611:Y614),"0")</f>
        <v>0</v>
      </c>
      <c r="Z616" s="40"/>
      <c r="AA616" s="64"/>
      <c r="AB616" s="64"/>
      <c r="AC616" s="64"/>
    </row>
    <row r="617" spans="1:68" ht="14.25" customHeight="1" x14ac:dyDescent="0.25">
      <c r="A617" s="785" t="s">
        <v>78</v>
      </c>
      <c r="B617" s="785"/>
      <c r="C617" s="785"/>
      <c r="D617" s="785"/>
      <c r="E617" s="785"/>
      <c r="F617" s="785"/>
      <c r="G617" s="785"/>
      <c r="H617" s="785"/>
      <c r="I617" s="785"/>
      <c r="J617" s="785"/>
      <c r="K617" s="785"/>
      <c r="L617" s="785"/>
      <c r="M617" s="785"/>
      <c r="N617" s="785"/>
      <c r="O617" s="785"/>
      <c r="P617" s="785"/>
      <c r="Q617" s="785"/>
      <c r="R617" s="785"/>
      <c r="S617" s="785"/>
      <c r="T617" s="785"/>
      <c r="U617" s="785"/>
      <c r="V617" s="785"/>
      <c r="W617" s="785"/>
      <c r="X617" s="785"/>
      <c r="Y617" s="785"/>
      <c r="Z617" s="785"/>
      <c r="AA617" s="63"/>
      <c r="AB617" s="63"/>
      <c r="AC617" s="63"/>
    </row>
    <row r="618" spans="1:68" ht="27" customHeight="1" x14ac:dyDescent="0.25">
      <c r="A618" s="60" t="s">
        <v>984</v>
      </c>
      <c r="B618" s="60" t="s">
        <v>985</v>
      </c>
      <c r="C618" s="34">
        <v>4301031280</v>
      </c>
      <c r="D618" s="786">
        <v>4640242180816</v>
      </c>
      <c r="E618" s="786"/>
      <c r="F618" s="59">
        <v>0.7</v>
      </c>
      <c r="G618" s="35">
        <v>6</v>
      </c>
      <c r="H618" s="59">
        <v>4.2</v>
      </c>
      <c r="I618" s="59">
        <v>4.46</v>
      </c>
      <c r="J618" s="35">
        <v>156</v>
      </c>
      <c r="K618" s="35" t="s">
        <v>139</v>
      </c>
      <c r="L618" s="35" t="s">
        <v>45</v>
      </c>
      <c r="M618" s="36" t="s">
        <v>82</v>
      </c>
      <c r="N618" s="36"/>
      <c r="O618" s="35">
        <v>40</v>
      </c>
      <c r="P618" s="820" t="s">
        <v>986</v>
      </c>
      <c r="Q618" s="788"/>
      <c r="R618" s="788"/>
      <c r="S618" s="788"/>
      <c r="T618" s="78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ref="Y618:Y624" si="125">IFERROR(IF(X618="",0,CEILING((X618/$H618),1)*$H618),"")</f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3" t="s">
        <v>987</v>
      </c>
      <c r="AG618" s="75"/>
      <c r="AJ618" s="79" t="s">
        <v>45</v>
      </c>
      <c r="AK618" s="79">
        <v>0</v>
      </c>
      <c r="BB618" s="734" t="s">
        <v>66</v>
      </c>
      <c r="BM618" s="75">
        <f t="shared" ref="BM618:BM624" si="126">IFERROR(X618*I618/H618,"0")</f>
        <v>0</v>
      </c>
      <c r="BN618" s="75">
        <f t="shared" ref="BN618:BN624" si="127">IFERROR(Y618*I618/H618,"0")</f>
        <v>0</v>
      </c>
      <c r="BO618" s="75">
        <f t="shared" ref="BO618:BO624" si="128">IFERROR(1/J618*(X618/H618),"0")</f>
        <v>0</v>
      </c>
      <c r="BP618" s="75">
        <f t="shared" ref="BP618:BP624" si="129">IFERROR(1/J618*(Y618/H618),"0")</f>
        <v>0</v>
      </c>
    </row>
    <row r="619" spans="1:68" ht="27" customHeight="1" x14ac:dyDescent="0.25">
      <c r="A619" s="60" t="s">
        <v>988</v>
      </c>
      <c r="B619" s="60" t="s">
        <v>989</v>
      </c>
      <c r="C619" s="34">
        <v>4301031244</v>
      </c>
      <c r="D619" s="786">
        <v>4640242180595</v>
      </c>
      <c r="E619" s="786"/>
      <c r="F619" s="59">
        <v>0.7</v>
      </c>
      <c r="G619" s="35">
        <v>6</v>
      </c>
      <c r="H619" s="59">
        <v>4.2</v>
      </c>
      <c r="I619" s="59">
        <v>4.46</v>
      </c>
      <c r="J619" s="35">
        <v>156</v>
      </c>
      <c r="K619" s="35" t="s">
        <v>139</v>
      </c>
      <c r="L619" s="35" t="s">
        <v>45</v>
      </c>
      <c r="M619" s="36" t="s">
        <v>82</v>
      </c>
      <c r="N619" s="36"/>
      <c r="O619" s="35">
        <v>40</v>
      </c>
      <c r="P619" s="821" t="s">
        <v>990</v>
      </c>
      <c r="Q619" s="788"/>
      <c r="R619" s="788"/>
      <c r="S619" s="788"/>
      <c r="T619" s="789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5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35" t="s">
        <v>991</v>
      </c>
      <c r="AG619" s="75"/>
      <c r="AJ619" s="79" t="s">
        <v>45</v>
      </c>
      <c r="AK619" s="79">
        <v>0</v>
      </c>
      <c r="BB619" s="736" t="s">
        <v>66</v>
      </c>
      <c r="BM619" s="75">
        <f t="shared" si="126"/>
        <v>0</v>
      </c>
      <c r="BN619" s="75">
        <f t="shared" si="127"/>
        <v>0</v>
      </c>
      <c r="BO619" s="75">
        <f t="shared" si="128"/>
        <v>0</v>
      </c>
      <c r="BP619" s="75">
        <f t="shared" si="129"/>
        <v>0</v>
      </c>
    </row>
    <row r="620" spans="1:68" ht="27" customHeight="1" x14ac:dyDescent="0.25">
      <c r="A620" s="60" t="s">
        <v>992</v>
      </c>
      <c r="B620" s="60" t="s">
        <v>993</v>
      </c>
      <c r="C620" s="34">
        <v>4301031289</v>
      </c>
      <c r="D620" s="786">
        <v>4640242181615</v>
      </c>
      <c r="E620" s="786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139</v>
      </c>
      <c r="L620" s="35" t="s">
        <v>45</v>
      </c>
      <c r="M620" s="36" t="s">
        <v>82</v>
      </c>
      <c r="N620" s="36"/>
      <c r="O620" s="35">
        <v>45</v>
      </c>
      <c r="P620" s="822" t="s">
        <v>994</v>
      </c>
      <c r="Q620" s="788"/>
      <c r="R620" s="788"/>
      <c r="S620" s="788"/>
      <c r="T620" s="789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5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995</v>
      </c>
      <c r="AG620" s="75"/>
      <c r="AJ620" s="79" t="s">
        <v>45</v>
      </c>
      <c r="AK620" s="79">
        <v>0</v>
      </c>
      <c r="BB620" s="738" t="s">
        <v>66</v>
      </c>
      <c r="BM620" s="75">
        <f t="shared" si="126"/>
        <v>0</v>
      </c>
      <c r="BN620" s="75">
        <f t="shared" si="127"/>
        <v>0</v>
      </c>
      <c r="BO620" s="75">
        <f t="shared" si="128"/>
        <v>0</v>
      </c>
      <c r="BP620" s="75">
        <f t="shared" si="129"/>
        <v>0</v>
      </c>
    </row>
    <row r="621" spans="1:68" ht="27" customHeight="1" x14ac:dyDescent="0.25">
      <c r="A621" s="60" t="s">
        <v>996</v>
      </c>
      <c r="B621" s="60" t="s">
        <v>997</v>
      </c>
      <c r="C621" s="34">
        <v>4301031285</v>
      </c>
      <c r="D621" s="786">
        <v>4640242181639</v>
      </c>
      <c r="E621" s="786"/>
      <c r="F621" s="59">
        <v>0.7</v>
      </c>
      <c r="G621" s="35">
        <v>6</v>
      </c>
      <c r="H621" s="59">
        <v>4.2</v>
      </c>
      <c r="I621" s="59">
        <v>4.4000000000000004</v>
      </c>
      <c r="J621" s="35">
        <v>156</v>
      </c>
      <c r="K621" s="35" t="s">
        <v>139</v>
      </c>
      <c r="L621" s="35" t="s">
        <v>45</v>
      </c>
      <c r="M621" s="36" t="s">
        <v>82</v>
      </c>
      <c r="N621" s="36"/>
      <c r="O621" s="35">
        <v>45</v>
      </c>
      <c r="P621" s="823" t="s">
        <v>998</v>
      </c>
      <c r="Q621" s="788"/>
      <c r="R621" s="788"/>
      <c r="S621" s="788"/>
      <c r="T621" s="78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5"/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999</v>
      </c>
      <c r="AG621" s="75"/>
      <c r="AJ621" s="79" t="s">
        <v>45</v>
      </c>
      <c r="AK621" s="79">
        <v>0</v>
      </c>
      <c r="BB621" s="740" t="s">
        <v>66</v>
      </c>
      <c r="BM621" s="75">
        <f t="shared" si="126"/>
        <v>0</v>
      </c>
      <c r="BN621" s="75">
        <f t="shared" si="127"/>
        <v>0</v>
      </c>
      <c r="BO621" s="75">
        <f t="shared" si="128"/>
        <v>0</v>
      </c>
      <c r="BP621" s="75">
        <f t="shared" si="129"/>
        <v>0</v>
      </c>
    </row>
    <row r="622" spans="1:68" ht="27" customHeight="1" x14ac:dyDescent="0.25">
      <c r="A622" s="60" t="s">
        <v>1000</v>
      </c>
      <c r="B622" s="60" t="s">
        <v>1001</v>
      </c>
      <c r="C622" s="34">
        <v>4301031287</v>
      </c>
      <c r="D622" s="786">
        <v>4640242181622</v>
      </c>
      <c r="E622" s="786"/>
      <c r="F622" s="59">
        <v>0.7</v>
      </c>
      <c r="G622" s="35">
        <v>6</v>
      </c>
      <c r="H622" s="59">
        <v>4.2</v>
      </c>
      <c r="I622" s="59">
        <v>4.4000000000000004</v>
      </c>
      <c r="J622" s="35">
        <v>156</v>
      </c>
      <c r="K622" s="35" t="s">
        <v>139</v>
      </c>
      <c r="L622" s="35" t="s">
        <v>45</v>
      </c>
      <c r="M622" s="36" t="s">
        <v>82</v>
      </c>
      <c r="N622" s="36"/>
      <c r="O622" s="35">
        <v>45</v>
      </c>
      <c r="P622" s="824" t="s">
        <v>1002</v>
      </c>
      <c r="Q622" s="788"/>
      <c r="R622" s="788"/>
      <c r="S622" s="788"/>
      <c r="T622" s="78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5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1003</v>
      </c>
      <c r="AG622" s="75"/>
      <c r="AJ622" s="79" t="s">
        <v>45</v>
      </c>
      <c r="AK622" s="79">
        <v>0</v>
      </c>
      <c r="BB622" s="742" t="s">
        <v>66</v>
      </c>
      <c r="BM622" s="75">
        <f t="shared" si="126"/>
        <v>0</v>
      </c>
      <c r="BN622" s="75">
        <f t="shared" si="127"/>
        <v>0</v>
      </c>
      <c r="BO622" s="75">
        <f t="shared" si="128"/>
        <v>0</v>
      </c>
      <c r="BP622" s="75">
        <f t="shared" si="129"/>
        <v>0</v>
      </c>
    </row>
    <row r="623" spans="1:68" ht="27" customHeight="1" x14ac:dyDescent="0.25">
      <c r="A623" s="60" t="s">
        <v>1004</v>
      </c>
      <c r="B623" s="60" t="s">
        <v>1005</v>
      </c>
      <c r="C623" s="34">
        <v>4301031203</v>
      </c>
      <c r="D623" s="786">
        <v>4640242180908</v>
      </c>
      <c r="E623" s="786"/>
      <c r="F623" s="59">
        <v>0.28000000000000003</v>
      </c>
      <c r="G623" s="35">
        <v>6</v>
      </c>
      <c r="H623" s="59">
        <v>1.68</v>
      </c>
      <c r="I623" s="59">
        <v>1.81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811" t="s">
        <v>1006</v>
      </c>
      <c r="Q623" s="788"/>
      <c r="R623" s="788"/>
      <c r="S623" s="788"/>
      <c r="T623" s="78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987</v>
      </c>
      <c r="AG623" s="75"/>
      <c r="AJ623" s="79" t="s">
        <v>45</v>
      </c>
      <c r="AK623" s="79">
        <v>0</v>
      </c>
      <c r="BB623" s="744" t="s">
        <v>66</v>
      </c>
      <c r="BM623" s="75">
        <f t="shared" si="126"/>
        <v>0</v>
      </c>
      <c r="BN623" s="75">
        <f t="shared" si="127"/>
        <v>0</v>
      </c>
      <c r="BO623" s="75">
        <f t="shared" si="128"/>
        <v>0</v>
      </c>
      <c r="BP623" s="75">
        <f t="shared" si="129"/>
        <v>0</v>
      </c>
    </row>
    <row r="624" spans="1:68" ht="27" customHeight="1" x14ac:dyDescent="0.25">
      <c r="A624" s="60" t="s">
        <v>1007</v>
      </c>
      <c r="B624" s="60" t="s">
        <v>1008</v>
      </c>
      <c r="C624" s="34">
        <v>4301031200</v>
      </c>
      <c r="D624" s="786">
        <v>4640242180489</v>
      </c>
      <c r="E624" s="786"/>
      <c r="F624" s="59">
        <v>0.28000000000000003</v>
      </c>
      <c r="G624" s="35">
        <v>6</v>
      </c>
      <c r="H624" s="59">
        <v>1.68</v>
      </c>
      <c r="I624" s="59">
        <v>1.84</v>
      </c>
      <c r="J624" s="35">
        <v>234</v>
      </c>
      <c r="K624" s="35" t="s">
        <v>83</v>
      </c>
      <c r="L624" s="35" t="s">
        <v>45</v>
      </c>
      <c r="M624" s="36" t="s">
        <v>82</v>
      </c>
      <c r="N624" s="36"/>
      <c r="O624" s="35">
        <v>40</v>
      </c>
      <c r="P624" s="812" t="s">
        <v>1009</v>
      </c>
      <c r="Q624" s="788"/>
      <c r="R624" s="788"/>
      <c r="S624" s="788"/>
      <c r="T624" s="78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991</v>
      </c>
      <c r="AG624" s="75"/>
      <c r="AJ624" s="79" t="s">
        <v>45</v>
      </c>
      <c r="AK624" s="79">
        <v>0</v>
      </c>
      <c r="BB624" s="746" t="s">
        <v>66</v>
      </c>
      <c r="BM624" s="75">
        <f t="shared" si="126"/>
        <v>0</v>
      </c>
      <c r="BN624" s="75">
        <f t="shared" si="127"/>
        <v>0</v>
      </c>
      <c r="BO624" s="75">
        <f t="shared" si="128"/>
        <v>0</v>
      </c>
      <c r="BP624" s="75">
        <f t="shared" si="129"/>
        <v>0</v>
      </c>
    </row>
    <row r="625" spans="1:68" x14ac:dyDescent="0.2">
      <c r="A625" s="793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794"/>
      <c r="P625" s="790" t="s">
        <v>40</v>
      </c>
      <c r="Q625" s="791"/>
      <c r="R625" s="791"/>
      <c r="S625" s="791"/>
      <c r="T625" s="791"/>
      <c r="U625" s="791"/>
      <c r="V625" s="792"/>
      <c r="W625" s="40" t="s">
        <v>39</v>
      </c>
      <c r="X625" s="41">
        <f>IFERROR(X618/H618,"0")+IFERROR(X619/H619,"0")+IFERROR(X620/H620,"0")+IFERROR(X621/H621,"0")+IFERROR(X622/H622,"0")+IFERROR(X623/H623,"0")+IFERROR(X624/H624,"0")</f>
        <v>0</v>
      </c>
      <c r="Y625" s="41">
        <f>IFERROR(Y618/H618,"0")+IFERROR(Y619/H619,"0")+IFERROR(Y620/H620,"0")+IFERROR(Y621/H621,"0")+IFERROR(Y622/H622,"0")+IFERROR(Y623/H623,"0")+IFERROR(Y624/H624,"0")</f>
        <v>0</v>
      </c>
      <c r="Z625" s="41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794"/>
      <c r="P626" s="790" t="s">
        <v>40</v>
      </c>
      <c r="Q626" s="791"/>
      <c r="R626" s="791"/>
      <c r="S626" s="791"/>
      <c r="T626" s="791"/>
      <c r="U626" s="791"/>
      <c r="V626" s="792"/>
      <c r="W626" s="40" t="s">
        <v>0</v>
      </c>
      <c r="X626" s="41">
        <f>IFERROR(SUM(X618:X624),"0")</f>
        <v>0</v>
      </c>
      <c r="Y626" s="41">
        <f>IFERROR(SUM(Y618:Y624),"0")</f>
        <v>0</v>
      </c>
      <c r="Z626" s="40"/>
      <c r="AA626" s="64"/>
      <c r="AB626" s="64"/>
      <c r="AC626" s="64"/>
    </row>
    <row r="627" spans="1:68" ht="14.25" customHeight="1" x14ac:dyDescent="0.25">
      <c r="A627" s="785" t="s">
        <v>84</v>
      </c>
      <c r="B627" s="785"/>
      <c r="C627" s="785"/>
      <c r="D627" s="785"/>
      <c r="E627" s="785"/>
      <c r="F627" s="785"/>
      <c r="G627" s="785"/>
      <c r="H627" s="785"/>
      <c r="I627" s="785"/>
      <c r="J627" s="785"/>
      <c r="K627" s="785"/>
      <c r="L627" s="785"/>
      <c r="M627" s="785"/>
      <c r="N627" s="785"/>
      <c r="O627" s="785"/>
      <c r="P627" s="785"/>
      <c r="Q627" s="785"/>
      <c r="R627" s="785"/>
      <c r="S627" s="785"/>
      <c r="T627" s="785"/>
      <c r="U627" s="785"/>
      <c r="V627" s="785"/>
      <c r="W627" s="785"/>
      <c r="X627" s="785"/>
      <c r="Y627" s="785"/>
      <c r="Z627" s="785"/>
      <c r="AA627" s="63"/>
      <c r="AB627" s="63"/>
      <c r="AC627" s="63"/>
    </row>
    <row r="628" spans="1:68" ht="27" customHeight="1" x14ac:dyDescent="0.25">
      <c r="A628" s="60" t="s">
        <v>1010</v>
      </c>
      <c r="B628" s="60" t="s">
        <v>1011</v>
      </c>
      <c r="C628" s="34">
        <v>4301051746</v>
      </c>
      <c r="D628" s="786">
        <v>4640242180533</v>
      </c>
      <c r="E628" s="786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88</v>
      </c>
      <c r="N628" s="36"/>
      <c r="O628" s="35">
        <v>40</v>
      </c>
      <c r="P628" s="813" t="s">
        <v>1012</v>
      </c>
      <c r="Q628" s="788"/>
      <c r="R628" s="788"/>
      <c r="S628" s="788"/>
      <c r="T628" s="789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ref="Y628:Y635" si="130"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1013</v>
      </c>
      <c r="AG628" s="75"/>
      <c r="AJ628" s="79" t="s">
        <v>45</v>
      </c>
      <c r="AK628" s="79">
        <v>0</v>
      </c>
      <c r="BB628" s="748" t="s">
        <v>66</v>
      </c>
      <c r="BM628" s="75">
        <f t="shared" ref="BM628:BM635" si="131">IFERROR(X628*I628/H628,"0")</f>
        <v>0</v>
      </c>
      <c r="BN628" s="75">
        <f t="shared" ref="BN628:BN635" si="132">IFERROR(Y628*I628/H628,"0")</f>
        <v>0</v>
      </c>
      <c r="BO628" s="75">
        <f t="shared" ref="BO628:BO635" si="133">IFERROR(1/J628*(X628/H628),"0")</f>
        <v>0</v>
      </c>
      <c r="BP628" s="75">
        <f t="shared" ref="BP628:BP635" si="134">IFERROR(1/J628*(Y628/H628),"0")</f>
        <v>0</v>
      </c>
    </row>
    <row r="629" spans="1:68" ht="27" customHeight="1" x14ac:dyDescent="0.25">
      <c r="A629" s="60" t="s">
        <v>1010</v>
      </c>
      <c r="B629" s="60" t="s">
        <v>1014</v>
      </c>
      <c r="C629" s="34">
        <v>4301051887</v>
      </c>
      <c r="D629" s="786">
        <v>4640242180533</v>
      </c>
      <c r="E629" s="786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130</v>
      </c>
      <c r="L629" s="35" t="s">
        <v>45</v>
      </c>
      <c r="M629" s="36" t="s">
        <v>88</v>
      </c>
      <c r="N629" s="36"/>
      <c r="O629" s="35">
        <v>45</v>
      </c>
      <c r="P629" s="814" t="s">
        <v>1015</v>
      </c>
      <c r="Q629" s="788"/>
      <c r="R629" s="788"/>
      <c r="S629" s="788"/>
      <c r="T629" s="789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30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1013</v>
      </c>
      <c r="AG629" s="75"/>
      <c r="AJ629" s="79" t="s">
        <v>45</v>
      </c>
      <c r="AK629" s="79">
        <v>0</v>
      </c>
      <c r="BB629" s="750" t="s">
        <v>66</v>
      </c>
      <c r="BM629" s="75">
        <f t="shared" si="131"/>
        <v>0</v>
      </c>
      <c r="BN629" s="75">
        <f t="shared" si="132"/>
        <v>0</v>
      </c>
      <c r="BO629" s="75">
        <f t="shared" si="133"/>
        <v>0</v>
      </c>
      <c r="BP629" s="75">
        <f t="shared" si="134"/>
        <v>0</v>
      </c>
    </row>
    <row r="630" spans="1:68" ht="27" customHeight="1" x14ac:dyDescent="0.25">
      <c r="A630" s="60" t="s">
        <v>1016</v>
      </c>
      <c r="B630" s="60" t="s">
        <v>1017</v>
      </c>
      <c r="C630" s="34">
        <v>4301051510</v>
      </c>
      <c r="D630" s="786">
        <v>4640242180540</v>
      </c>
      <c r="E630" s="786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30</v>
      </c>
      <c r="P630" s="815" t="s">
        <v>1018</v>
      </c>
      <c r="Q630" s="788"/>
      <c r="R630" s="788"/>
      <c r="S630" s="788"/>
      <c r="T630" s="789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30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1019</v>
      </c>
      <c r="AG630" s="75"/>
      <c r="AJ630" s="79" t="s">
        <v>45</v>
      </c>
      <c r="AK630" s="79">
        <v>0</v>
      </c>
      <c r="BB630" s="752" t="s">
        <v>66</v>
      </c>
      <c r="BM630" s="75">
        <f t="shared" si="131"/>
        <v>0</v>
      </c>
      <c r="BN630" s="75">
        <f t="shared" si="132"/>
        <v>0</v>
      </c>
      <c r="BO630" s="75">
        <f t="shared" si="133"/>
        <v>0</v>
      </c>
      <c r="BP630" s="75">
        <f t="shared" si="134"/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4301051933</v>
      </c>
      <c r="D631" s="786">
        <v>4640242180540</v>
      </c>
      <c r="E631" s="786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130</v>
      </c>
      <c r="L631" s="35" t="s">
        <v>45</v>
      </c>
      <c r="M631" s="36" t="s">
        <v>88</v>
      </c>
      <c r="N631" s="36"/>
      <c r="O631" s="35">
        <v>45</v>
      </c>
      <c r="P631" s="816" t="s">
        <v>1021</v>
      </c>
      <c r="Q631" s="788"/>
      <c r="R631" s="788"/>
      <c r="S631" s="788"/>
      <c r="T631" s="789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30"/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1019</v>
      </c>
      <c r="AG631" s="75"/>
      <c r="AJ631" s="79" t="s">
        <v>45</v>
      </c>
      <c r="AK631" s="79">
        <v>0</v>
      </c>
      <c r="BB631" s="754" t="s">
        <v>66</v>
      </c>
      <c r="BM631" s="75">
        <f t="shared" si="131"/>
        <v>0</v>
      </c>
      <c r="BN631" s="75">
        <f t="shared" si="132"/>
        <v>0</v>
      </c>
      <c r="BO631" s="75">
        <f t="shared" si="133"/>
        <v>0</v>
      </c>
      <c r="BP631" s="75">
        <f t="shared" si="134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4301051390</v>
      </c>
      <c r="D632" s="786">
        <v>4640242181233</v>
      </c>
      <c r="E632" s="786"/>
      <c r="F632" s="59">
        <v>0.3</v>
      </c>
      <c r="G632" s="35">
        <v>6</v>
      </c>
      <c r="H632" s="59">
        <v>1.8</v>
      </c>
      <c r="I632" s="59">
        <v>1.984</v>
      </c>
      <c r="J632" s="35">
        <v>234</v>
      </c>
      <c r="K632" s="35" t="s">
        <v>83</v>
      </c>
      <c r="L632" s="35" t="s">
        <v>45</v>
      </c>
      <c r="M632" s="36" t="s">
        <v>82</v>
      </c>
      <c r="N632" s="36"/>
      <c r="O632" s="35">
        <v>40</v>
      </c>
      <c r="P632" s="817" t="s">
        <v>1024</v>
      </c>
      <c r="Q632" s="788"/>
      <c r="R632" s="788"/>
      <c r="S632" s="788"/>
      <c r="T632" s="789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30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55" t="s">
        <v>1013</v>
      </c>
      <c r="AG632" s="75"/>
      <c r="AJ632" s="79" t="s">
        <v>45</v>
      </c>
      <c r="AK632" s="79">
        <v>0</v>
      </c>
      <c r="BB632" s="756" t="s">
        <v>66</v>
      </c>
      <c r="BM632" s="75">
        <f t="shared" si="131"/>
        <v>0</v>
      </c>
      <c r="BN632" s="75">
        <f t="shared" si="132"/>
        <v>0</v>
      </c>
      <c r="BO632" s="75">
        <f t="shared" si="133"/>
        <v>0</v>
      </c>
      <c r="BP632" s="75">
        <f t="shared" si="134"/>
        <v>0</v>
      </c>
    </row>
    <row r="633" spans="1:68" ht="27" customHeight="1" x14ac:dyDescent="0.25">
      <c r="A633" s="60" t="s">
        <v>1022</v>
      </c>
      <c r="B633" s="60" t="s">
        <v>1025</v>
      </c>
      <c r="C633" s="34">
        <v>4301051920</v>
      </c>
      <c r="D633" s="786">
        <v>4640242181233</v>
      </c>
      <c r="E633" s="786"/>
      <c r="F633" s="59">
        <v>0.3</v>
      </c>
      <c r="G633" s="35">
        <v>6</v>
      </c>
      <c r="H633" s="59">
        <v>1.8</v>
      </c>
      <c r="I633" s="59">
        <v>2.0640000000000001</v>
      </c>
      <c r="J633" s="35">
        <v>182</v>
      </c>
      <c r="K633" s="35" t="s">
        <v>89</v>
      </c>
      <c r="L633" s="35" t="s">
        <v>45</v>
      </c>
      <c r="M633" s="36" t="s">
        <v>176</v>
      </c>
      <c r="N633" s="36"/>
      <c r="O633" s="35">
        <v>45</v>
      </c>
      <c r="P633" s="804" t="s">
        <v>1026</v>
      </c>
      <c r="Q633" s="788"/>
      <c r="R633" s="788"/>
      <c r="S633" s="788"/>
      <c r="T633" s="789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30"/>
        <v>0</v>
      </c>
      <c r="Z633" s="39" t="str">
        <f>IFERROR(IF(Y633=0,"",ROUNDUP(Y633/H633,0)*0.00651),"")</f>
        <v/>
      </c>
      <c r="AA633" s="65" t="s">
        <v>45</v>
      </c>
      <c r="AB633" s="66" t="s">
        <v>45</v>
      </c>
      <c r="AC633" s="757" t="s">
        <v>1013</v>
      </c>
      <c r="AG633" s="75"/>
      <c r="AJ633" s="79" t="s">
        <v>45</v>
      </c>
      <c r="AK633" s="79">
        <v>0</v>
      </c>
      <c r="BB633" s="758" t="s">
        <v>66</v>
      </c>
      <c r="BM633" s="75">
        <f t="shared" si="131"/>
        <v>0</v>
      </c>
      <c r="BN633" s="75">
        <f t="shared" si="132"/>
        <v>0</v>
      </c>
      <c r="BO633" s="75">
        <f t="shared" si="133"/>
        <v>0</v>
      </c>
      <c r="BP633" s="75">
        <f t="shared" si="134"/>
        <v>0</v>
      </c>
    </row>
    <row r="634" spans="1:68" ht="27" customHeight="1" x14ac:dyDescent="0.25">
      <c r="A634" s="60" t="s">
        <v>1027</v>
      </c>
      <c r="B634" s="60" t="s">
        <v>1028</v>
      </c>
      <c r="C634" s="34">
        <v>4301051448</v>
      </c>
      <c r="D634" s="786">
        <v>4640242181226</v>
      </c>
      <c r="E634" s="786"/>
      <c r="F634" s="59">
        <v>0.3</v>
      </c>
      <c r="G634" s="35">
        <v>6</v>
      </c>
      <c r="H634" s="59">
        <v>1.8</v>
      </c>
      <c r="I634" s="59">
        <v>1.972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30</v>
      </c>
      <c r="P634" s="805" t="s">
        <v>1029</v>
      </c>
      <c r="Q634" s="788"/>
      <c r="R634" s="788"/>
      <c r="S634" s="788"/>
      <c r="T634" s="789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30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59" t="s">
        <v>1019</v>
      </c>
      <c r="AG634" s="75"/>
      <c r="AJ634" s="79" t="s">
        <v>45</v>
      </c>
      <c r="AK634" s="79">
        <v>0</v>
      </c>
      <c r="BB634" s="760" t="s">
        <v>66</v>
      </c>
      <c r="BM634" s="75">
        <f t="shared" si="131"/>
        <v>0</v>
      </c>
      <c r="BN634" s="75">
        <f t="shared" si="132"/>
        <v>0</v>
      </c>
      <c r="BO634" s="75">
        <f t="shared" si="133"/>
        <v>0</v>
      </c>
      <c r="BP634" s="75">
        <f t="shared" si="134"/>
        <v>0</v>
      </c>
    </row>
    <row r="635" spans="1:68" ht="27" customHeight="1" x14ac:dyDescent="0.25">
      <c r="A635" s="60" t="s">
        <v>1027</v>
      </c>
      <c r="B635" s="60" t="s">
        <v>1030</v>
      </c>
      <c r="C635" s="34">
        <v>4301051921</v>
      </c>
      <c r="D635" s="786">
        <v>4640242181226</v>
      </c>
      <c r="E635" s="786"/>
      <c r="F635" s="59">
        <v>0.3</v>
      </c>
      <c r="G635" s="35">
        <v>6</v>
      </c>
      <c r="H635" s="59">
        <v>1.8</v>
      </c>
      <c r="I635" s="59">
        <v>2.052</v>
      </c>
      <c r="J635" s="35">
        <v>182</v>
      </c>
      <c r="K635" s="35" t="s">
        <v>89</v>
      </c>
      <c r="L635" s="35" t="s">
        <v>45</v>
      </c>
      <c r="M635" s="36" t="s">
        <v>176</v>
      </c>
      <c r="N635" s="36"/>
      <c r="O635" s="35">
        <v>45</v>
      </c>
      <c r="P635" s="806" t="s">
        <v>1031</v>
      </c>
      <c r="Q635" s="788"/>
      <c r="R635" s="788"/>
      <c r="S635" s="788"/>
      <c r="T635" s="789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30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61" t="s">
        <v>1019</v>
      </c>
      <c r="AG635" s="75"/>
      <c r="AJ635" s="79" t="s">
        <v>45</v>
      </c>
      <c r="AK635" s="79">
        <v>0</v>
      </c>
      <c r="BB635" s="762" t="s">
        <v>66</v>
      </c>
      <c r="BM635" s="75">
        <f t="shared" si="131"/>
        <v>0</v>
      </c>
      <c r="BN635" s="75">
        <f t="shared" si="132"/>
        <v>0</v>
      </c>
      <c r="BO635" s="75">
        <f t="shared" si="133"/>
        <v>0</v>
      </c>
      <c r="BP635" s="75">
        <f t="shared" si="134"/>
        <v>0</v>
      </c>
    </row>
    <row r="636" spans="1:68" x14ac:dyDescent="0.2">
      <c r="A636" s="793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794"/>
      <c r="P636" s="790" t="s">
        <v>40</v>
      </c>
      <c r="Q636" s="791"/>
      <c r="R636" s="791"/>
      <c r="S636" s="791"/>
      <c r="T636" s="791"/>
      <c r="U636" s="791"/>
      <c r="V636" s="792"/>
      <c r="W636" s="40" t="s">
        <v>39</v>
      </c>
      <c r="X636" s="41">
        <f>IFERROR(X628/H628,"0")+IFERROR(X629/H629,"0")+IFERROR(X630/H630,"0")+IFERROR(X631/H631,"0")+IFERROR(X632/H632,"0")+IFERROR(X633/H633,"0")+IFERROR(X634/H634,"0")+IFERROR(X635/H635,"0")</f>
        <v>0</v>
      </c>
      <c r="Y636" s="41">
        <f>IFERROR(Y628/H628,"0")+IFERROR(Y629/H629,"0")+IFERROR(Y630/H630,"0")+IFERROR(Y631/H631,"0")+IFERROR(Y632/H632,"0")+IFERROR(Y633/H633,"0")+IFERROR(Y634/H634,"0")+IFERROR(Y635/H635,"0")</f>
        <v>0</v>
      </c>
      <c r="Z636" s="41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794"/>
      <c r="P637" s="790" t="s">
        <v>40</v>
      </c>
      <c r="Q637" s="791"/>
      <c r="R637" s="791"/>
      <c r="S637" s="791"/>
      <c r="T637" s="791"/>
      <c r="U637" s="791"/>
      <c r="V637" s="792"/>
      <c r="W637" s="40" t="s">
        <v>0</v>
      </c>
      <c r="X637" s="41">
        <f>IFERROR(SUM(X628:X635),"0")</f>
        <v>0</v>
      </c>
      <c r="Y637" s="41">
        <f>IFERROR(SUM(Y628:Y635),"0")</f>
        <v>0</v>
      </c>
      <c r="Z637" s="40"/>
      <c r="AA637" s="64"/>
      <c r="AB637" s="64"/>
      <c r="AC637" s="64"/>
    </row>
    <row r="638" spans="1:68" ht="14.25" customHeight="1" x14ac:dyDescent="0.25">
      <c r="A638" s="785" t="s">
        <v>224</v>
      </c>
      <c r="B638" s="785"/>
      <c r="C638" s="785"/>
      <c r="D638" s="785"/>
      <c r="E638" s="785"/>
      <c r="F638" s="785"/>
      <c r="G638" s="785"/>
      <c r="H638" s="785"/>
      <c r="I638" s="785"/>
      <c r="J638" s="785"/>
      <c r="K638" s="785"/>
      <c r="L638" s="785"/>
      <c r="M638" s="785"/>
      <c r="N638" s="785"/>
      <c r="O638" s="785"/>
      <c r="P638" s="785"/>
      <c r="Q638" s="785"/>
      <c r="R638" s="785"/>
      <c r="S638" s="785"/>
      <c r="T638" s="785"/>
      <c r="U638" s="785"/>
      <c r="V638" s="785"/>
      <c r="W638" s="785"/>
      <c r="X638" s="785"/>
      <c r="Y638" s="785"/>
      <c r="Z638" s="785"/>
      <c r="AA638" s="63"/>
      <c r="AB638" s="63"/>
      <c r="AC638" s="63"/>
    </row>
    <row r="639" spans="1:68" ht="27" customHeight="1" x14ac:dyDescent="0.25">
      <c r="A639" s="60" t="s">
        <v>1032</v>
      </c>
      <c r="B639" s="60" t="s">
        <v>1033</v>
      </c>
      <c r="C639" s="34">
        <v>4301060354</v>
      </c>
      <c r="D639" s="786">
        <v>4640242180120</v>
      </c>
      <c r="E639" s="786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807" t="s">
        <v>1034</v>
      </c>
      <c r="Q639" s="788"/>
      <c r="R639" s="788"/>
      <c r="S639" s="788"/>
      <c r="T639" s="789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1035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1032</v>
      </c>
      <c r="B640" s="60" t="s">
        <v>1036</v>
      </c>
      <c r="C640" s="34">
        <v>4301060408</v>
      </c>
      <c r="D640" s="786">
        <v>4640242180120</v>
      </c>
      <c r="E640" s="786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130</v>
      </c>
      <c r="L640" s="35" t="s">
        <v>45</v>
      </c>
      <c r="M640" s="36" t="s">
        <v>82</v>
      </c>
      <c r="N640" s="36"/>
      <c r="O640" s="35">
        <v>40</v>
      </c>
      <c r="P640" s="808" t="s">
        <v>1037</v>
      </c>
      <c r="Q640" s="788"/>
      <c r="R640" s="788"/>
      <c r="S640" s="788"/>
      <c r="T640" s="789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1035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customHeight="1" x14ac:dyDescent="0.25">
      <c r="A641" s="60" t="s">
        <v>1038</v>
      </c>
      <c r="B641" s="60" t="s">
        <v>1039</v>
      </c>
      <c r="C641" s="34">
        <v>4301060355</v>
      </c>
      <c r="D641" s="786">
        <v>4640242180137</v>
      </c>
      <c r="E641" s="786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130</v>
      </c>
      <c r="L641" s="35" t="s">
        <v>45</v>
      </c>
      <c r="M641" s="36" t="s">
        <v>82</v>
      </c>
      <c r="N641" s="36"/>
      <c r="O641" s="35">
        <v>40</v>
      </c>
      <c r="P641" s="809" t="s">
        <v>1040</v>
      </c>
      <c r="Q641" s="788"/>
      <c r="R641" s="788"/>
      <c r="S641" s="788"/>
      <c r="T641" s="789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1041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4301060407</v>
      </c>
      <c r="D642" s="786">
        <v>4640242180137</v>
      </c>
      <c r="E642" s="786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130</v>
      </c>
      <c r="L642" s="35" t="s">
        <v>45</v>
      </c>
      <c r="M642" s="36" t="s">
        <v>82</v>
      </c>
      <c r="N642" s="36"/>
      <c r="O642" s="35">
        <v>40</v>
      </c>
      <c r="P642" s="810" t="s">
        <v>1043</v>
      </c>
      <c r="Q642" s="788"/>
      <c r="R642" s="788"/>
      <c r="S642" s="788"/>
      <c r="T642" s="789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1041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x14ac:dyDescent="0.2">
      <c r="A643" s="793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794"/>
      <c r="P643" s="790" t="s">
        <v>40</v>
      </c>
      <c r="Q643" s="791"/>
      <c r="R643" s="791"/>
      <c r="S643" s="791"/>
      <c r="T643" s="791"/>
      <c r="U643" s="791"/>
      <c r="V643" s="792"/>
      <c r="W643" s="40" t="s">
        <v>39</v>
      </c>
      <c r="X643" s="41">
        <f>IFERROR(X639/H639,"0")+IFERROR(X640/H640,"0")+IFERROR(X641/H641,"0")+IFERROR(X642/H642,"0")</f>
        <v>0</v>
      </c>
      <c r="Y643" s="41">
        <f>IFERROR(Y639/H639,"0")+IFERROR(Y640/H640,"0")+IFERROR(Y641/H641,"0")+IFERROR(Y642/H642,"0")</f>
        <v>0</v>
      </c>
      <c r="Z643" s="41">
        <f>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794"/>
      <c r="P644" s="790" t="s">
        <v>40</v>
      </c>
      <c r="Q644" s="791"/>
      <c r="R644" s="791"/>
      <c r="S644" s="791"/>
      <c r="T644" s="791"/>
      <c r="U644" s="791"/>
      <c r="V644" s="792"/>
      <c r="W644" s="40" t="s">
        <v>0</v>
      </c>
      <c r="X644" s="41">
        <f>IFERROR(SUM(X639:X642),"0")</f>
        <v>0</v>
      </c>
      <c r="Y644" s="41">
        <f>IFERROR(SUM(Y639:Y642),"0")</f>
        <v>0</v>
      </c>
      <c r="Z644" s="40"/>
      <c r="AA644" s="64"/>
      <c r="AB644" s="64"/>
      <c r="AC644" s="64"/>
    </row>
    <row r="645" spans="1:68" ht="16.5" customHeight="1" x14ac:dyDescent="0.25">
      <c r="A645" s="800" t="s">
        <v>1044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62"/>
      <c r="AB645" s="62"/>
      <c r="AC645" s="62"/>
    </row>
    <row r="646" spans="1:68" ht="14.25" customHeight="1" x14ac:dyDescent="0.25">
      <c r="A646" s="785" t="s">
        <v>126</v>
      </c>
      <c r="B646" s="785"/>
      <c r="C646" s="785"/>
      <c r="D646" s="785"/>
      <c r="E646" s="785"/>
      <c r="F646" s="785"/>
      <c r="G646" s="785"/>
      <c r="H646" s="785"/>
      <c r="I646" s="785"/>
      <c r="J646" s="785"/>
      <c r="K646" s="785"/>
      <c r="L646" s="785"/>
      <c r="M646" s="785"/>
      <c r="N646" s="785"/>
      <c r="O646" s="785"/>
      <c r="P646" s="785"/>
      <c r="Q646" s="785"/>
      <c r="R646" s="785"/>
      <c r="S646" s="785"/>
      <c r="T646" s="785"/>
      <c r="U646" s="785"/>
      <c r="V646" s="785"/>
      <c r="W646" s="785"/>
      <c r="X646" s="785"/>
      <c r="Y646" s="785"/>
      <c r="Z646" s="785"/>
      <c r="AA646" s="63"/>
      <c r="AB646" s="63"/>
      <c r="AC646" s="63"/>
    </row>
    <row r="647" spans="1:68" ht="27" customHeight="1" x14ac:dyDescent="0.25">
      <c r="A647" s="60" t="s">
        <v>1045</v>
      </c>
      <c r="B647" s="60" t="s">
        <v>1046</v>
      </c>
      <c r="C647" s="34">
        <v>4301011951</v>
      </c>
      <c r="D647" s="786">
        <v>4640242180045</v>
      </c>
      <c r="E647" s="786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130</v>
      </c>
      <c r="L647" s="35" t="s">
        <v>45</v>
      </c>
      <c r="M647" s="36" t="s">
        <v>133</v>
      </c>
      <c r="N647" s="36"/>
      <c r="O647" s="35">
        <v>55</v>
      </c>
      <c r="P647" s="801" t="s">
        <v>1047</v>
      </c>
      <c r="Q647" s="788"/>
      <c r="R647" s="788"/>
      <c r="S647" s="788"/>
      <c r="T647" s="789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1048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customHeight="1" x14ac:dyDescent="0.25">
      <c r="A648" s="60" t="s">
        <v>1049</v>
      </c>
      <c r="B648" s="60" t="s">
        <v>1050</v>
      </c>
      <c r="C648" s="34">
        <v>4301011950</v>
      </c>
      <c r="D648" s="786">
        <v>4640242180601</v>
      </c>
      <c r="E648" s="786"/>
      <c r="F648" s="59">
        <v>1.5</v>
      </c>
      <c r="G648" s="35">
        <v>8</v>
      </c>
      <c r="H648" s="59">
        <v>12</v>
      </c>
      <c r="I648" s="59">
        <v>12.48</v>
      </c>
      <c r="J648" s="35">
        <v>56</v>
      </c>
      <c r="K648" s="35" t="s">
        <v>130</v>
      </c>
      <c r="L648" s="35" t="s">
        <v>45</v>
      </c>
      <c r="M648" s="36" t="s">
        <v>133</v>
      </c>
      <c r="N648" s="36"/>
      <c r="O648" s="35">
        <v>55</v>
      </c>
      <c r="P648" s="802" t="s">
        <v>1051</v>
      </c>
      <c r="Q648" s="788"/>
      <c r="R648" s="788"/>
      <c r="S648" s="788"/>
      <c r="T648" s="789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3" t="s">
        <v>1052</v>
      </c>
      <c r="AG648" s="75"/>
      <c r="AJ648" s="79" t="s">
        <v>45</v>
      </c>
      <c r="AK648" s="79">
        <v>0</v>
      </c>
      <c r="BB648" s="774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x14ac:dyDescent="0.2">
      <c r="A649" s="793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4"/>
      <c r="P649" s="790" t="s">
        <v>40</v>
      </c>
      <c r="Q649" s="791"/>
      <c r="R649" s="791"/>
      <c r="S649" s="791"/>
      <c r="T649" s="791"/>
      <c r="U649" s="791"/>
      <c r="V649" s="792"/>
      <c r="W649" s="40" t="s">
        <v>39</v>
      </c>
      <c r="X649" s="41">
        <f>IFERROR(X647/H647,"0")+IFERROR(X648/H648,"0")</f>
        <v>0</v>
      </c>
      <c r="Y649" s="41">
        <f>IFERROR(Y647/H647,"0")+IFERROR(Y648/H648,"0")</f>
        <v>0</v>
      </c>
      <c r="Z649" s="41">
        <f>IFERROR(IF(Z647="",0,Z647),"0")+IFERROR(IF(Z648="",0,Z648),"0")</f>
        <v>0</v>
      </c>
      <c r="AA649" s="64"/>
      <c r="AB649" s="64"/>
      <c r="AC649" s="64"/>
    </row>
    <row r="650" spans="1:68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4"/>
      <c r="P650" s="790" t="s">
        <v>40</v>
      </c>
      <c r="Q650" s="791"/>
      <c r="R650" s="791"/>
      <c r="S650" s="791"/>
      <c r="T650" s="791"/>
      <c r="U650" s="791"/>
      <c r="V650" s="792"/>
      <c r="W650" s="40" t="s">
        <v>0</v>
      </c>
      <c r="X650" s="41">
        <f>IFERROR(SUM(X647:X648),"0")</f>
        <v>0</v>
      </c>
      <c r="Y650" s="41">
        <f>IFERROR(SUM(Y647:Y648),"0")</f>
        <v>0</v>
      </c>
      <c r="Z650" s="40"/>
      <c r="AA650" s="64"/>
      <c r="AB650" s="64"/>
      <c r="AC650" s="64"/>
    </row>
    <row r="651" spans="1:68" ht="14.25" customHeight="1" x14ac:dyDescent="0.25">
      <c r="A651" s="785" t="s">
        <v>183</v>
      </c>
      <c r="B651" s="785"/>
      <c r="C651" s="785"/>
      <c r="D651" s="785"/>
      <c r="E651" s="785"/>
      <c r="F651" s="785"/>
      <c r="G651" s="785"/>
      <c r="H651" s="785"/>
      <c r="I651" s="785"/>
      <c r="J651" s="785"/>
      <c r="K651" s="785"/>
      <c r="L651" s="785"/>
      <c r="M651" s="785"/>
      <c r="N651" s="785"/>
      <c r="O651" s="785"/>
      <c r="P651" s="785"/>
      <c r="Q651" s="785"/>
      <c r="R651" s="785"/>
      <c r="S651" s="785"/>
      <c r="T651" s="785"/>
      <c r="U651" s="785"/>
      <c r="V651" s="785"/>
      <c r="W651" s="785"/>
      <c r="X651" s="785"/>
      <c r="Y651" s="785"/>
      <c r="Z651" s="785"/>
      <c r="AA651" s="63"/>
      <c r="AB651" s="63"/>
      <c r="AC651" s="63"/>
    </row>
    <row r="652" spans="1:68" ht="27" customHeight="1" x14ac:dyDescent="0.25">
      <c r="A652" s="60" t="s">
        <v>1053</v>
      </c>
      <c r="B652" s="60" t="s">
        <v>1054</v>
      </c>
      <c r="C652" s="34">
        <v>4301020314</v>
      </c>
      <c r="D652" s="786">
        <v>4640242180090</v>
      </c>
      <c r="E652" s="786"/>
      <c r="F652" s="59">
        <v>1.5</v>
      </c>
      <c r="G652" s="35">
        <v>8</v>
      </c>
      <c r="H652" s="59">
        <v>12</v>
      </c>
      <c r="I652" s="59">
        <v>12.48</v>
      </c>
      <c r="J652" s="35">
        <v>56</v>
      </c>
      <c r="K652" s="35" t="s">
        <v>130</v>
      </c>
      <c r="L652" s="35" t="s">
        <v>45</v>
      </c>
      <c r="M652" s="36" t="s">
        <v>133</v>
      </c>
      <c r="N652" s="36"/>
      <c r="O652" s="35">
        <v>50</v>
      </c>
      <c r="P652" s="803" t="s">
        <v>1055</v>
      </c>
      <c r="Q652" s="788"/>
      <c r="R652" s="788"/>
      <c r="S652" s="788"/>
      <c r="T652" s="789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5" t="s">
        <v>1056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90" t="s">
        <v>40</v>
      </c>
      <c r="Q653" s="791"/>
      <c r="R653" s="791"/>
      <c r="S653" s="791"/>
      <c r="T653" s="791"/>
      <c r="U653" s="791"/>
      <c r="V653" s="792"/>
      <c r="W653" s="40" t="s">
        <v>39</v>
      </c>
      <c r="X653" s="41">
        <f>IFERROR(X652/H652,"0")</f>
        <v>0</v>
      </c>
      <c r="Y653" s="41">
        <f>IFERROR(Y652/H652,"0")</f>
        <v>0</v>
      </c>
      <c r="Z653" s="41">
        <f>IFERROR(IF(Z652="",0,Z652),"0")</f>
        <v>0</v>
      </c>
      <c r="AA653" s="64"/>
      <c r="AB653" s="64"/>
      <c r="AC653" s="64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90" t="s">
        <v>40</v>
      </c>
      <c r="Q654" s="791"/>
      <c r="R654" s="791"/>
      <c r="S654" s="791"/>
      <c r="T654" s="791"/>
      <c r="U654" s="791"/>
      <c r="V654" s="792"/>
      <c r="W654" s="40" t="s">
        <v>0</v>
      </c>
      <c r="X654" s="41">
        <f>IFERROR(SUM(X652:X652),"0")</f>
        <v>0</v>
      </c>
      <c r="Y654" s="41">
        <f>IFERROR(SUM(Y652:Y652),"0")</f>
        <v>0</v>
      </c>
      <c r="Z654" s="40"/>
      <c r="AA654" s="64"/>
      <c r="AB654" s="64"/>
      <c r="AC654" s="64"/>
    </row>
    <row r="655" spans="1:68" ht="14.25" customHeight="1" x14ac:dyDescent="0.25">
      <c r="A655" s="785" t="s">
        <v>78</v>
      </c>
      <c r="B655" s="785"/>
      <c r="C655" s="785"/>
      <c r="D655" s="785"/>
      <c r="E655" s="785"/>
      <c r="F655" s="785"/>
      <c r="G655" s="785"/>
      <c r="H655" s="785"/>
      <c r="I655" s="785"/>
      <c r="J655" s="785"/>
      <c r="K655" s="785"/>
      <c r="L655" s="785"/>
      <c r="M655" s="785"/>
      <c r="N655" s="785"/>
      <c r="O655" s="785"/>
      <c r="P655" s="785"/>
      <c r="Q655" s="785"/>
      <c r="R655" s="785"/>
      <c r="S655" s="785"/>
      <c r="T655" s="785"/>
      <c r="U655" s="785"/>
      <c r="V655" s="785"/>
      <c r="W655" s="785"/>
      <c r="X655" s="785"/>
      <c r="Y655" s="785"/>
      <c r="Z655" s="785"/>
      <c r="AA655" s="63"/>
      <c r="AB655" s="63"/>
      <c r="AC655" s="63"/>
    </row>
    <row r="656" spans="1:68" ht="27" customHeight="1" x14ac:dyDescent="0.25">
      <c r="A656" s="60" t="s">
        <v>1057</v>
      </c>
      <c r="B656" s="60" t="s">
        <v>1058</v>
      </c>
      <c r="C656" s="34">
        <v>4301031321</v>
      </c>
      <c r="D656" s="786">
        <v>4640242180076</v>
      </c>
      <c r="E656" s="786"/>
      <c r="F656" s="59">
        <v>0.7</v>
      </c>
      <c r="G656" s="35">
        <v>6</v>
      </c>
      <c r="H656" s="59">
        <v>4.2</v>
      </c>
      <c r="I656" s="59">
        <v>4.4000000000000004</v>
      </c>
      <c r="J656" s="35">
        <v>156</v>
      </c>
      <c r="K656" s="35" t="s">
        <v>139</v>
      </c>
      <c r="L656" s="35" t="s">
        <v>45</v>
      </c>
      <c r="M656" s="36" t="s">
        <v>82</v>
      </c>
      <c r="N656" s="36"/>
      <c r="O656" s="35">
        <v>40</v>
      </c>
      <c r="P656" s="787" t="s">
        <v>1059</v>
      </c>
      <c r="Q656" s="788"/>
      <c r="R656" s="788"/>
      <c r="S656" s="788"/>
      <c r="T656" s="789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IFERROR(IF(Y656=0,"",ROUNDUP(Y656/H656,0)*0.00753),"")</f>
        <v/>
      </c>
      <c r="AA656" s="65" t="s">
        <v>45</v>
      </c>
      <c r="AB656" s="66" t="s">
        <v>45</v>
      </c>
      <c r="AC656" s="777" t="s">
        <v>1060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x14ac:dyDescent="0.2">
      <c r="A657" s="793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90" t="s">
        <v>40</v>
      </c>
      <c r="Q657" s="791"/>
      <c r="R657" s="791"/>
      <c r="S657" s="791"/>
      <c r="T657" s="791"/>
      <c r="U657" s="791"/>
      <c r="V657" s="792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90" t="s">
        <v>40</v>
      </c>
      <c r="Q658" s="791"/>
      <c r="R658" s="791"/>
      <c r="S658" s="791"/>
      <c r="T658" s="791"/>
      <c r="U658" s="791"/>
      <c r="V658" s="792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customHeight="1" x14ac:dyDescent="0.25">
      <c r="A659" s="785" t="s">
        <v>84</v>
      </c>
      <c r="B659" s="785"/>
      <c r="C659" s="785"/>
      <c r="D659" s="785"/>
      <c r="E659" s="785"/>
      <c r="F659" s="785"/>
      <c r="G659" s="785"/>
      <c r="H659" s="785"/>
      <c r="I659" s="785"/>
      <c r="J659" s="785"/>
      <c r="K659" s="785"/>
      <c r="L659" s="785"/>
      <c r="M659" s="785"/>
      <c r="N659" s="785"/>
      <c r="O659" s="785"/>
      <c r="P659" s="785"/>
      <c r="Q659" s="785"/>
      <c r="R659" s="785"/>
      <c r="S659" s="785"/>
      <c r="T659" s="785"/>
      <c r="U659" s="785"/>
      <c r="V659" s="785"/>
      <c r="W659" s="785"/>
      <c r="X659" s="785"/>
      <c r="Y659" s="785"/>
      <c r="Z659" s="785"/>
      <c r="AA659" s="63"/>
      <c r="AB659" s="63"/>
      <c r="AC659" s="63"/>
    </row>
    <row r="660" spans="1:68" ht="27" customHeight="1" x14ac:dyDescent="0.25">
      <c r="A660" s="60" t="s">
        <v>1061</v>
      </c>
      <c r="B660" s="60" t="s">
        <v>1062</v>
      </c>
      <c r="C660" s="34">
        <v>4301051780</v>
      </c>
      <c r="D660" s="786">
        <v>4640242180106</v>
      </c>
      <c r="E660" s="786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130</v>
      </c>
      <c r="L660" s="35" t="s">
        <v>45</v>
      </c>
      <c r="M660" s="36" t="s">
        <v>82</v>
      </c>
      <c r="N660" s="36"/>
      <c r="O660" s="35">
        <v>45</v>
      </c>
      <c r="P660" s="795" t="s">
        <v>1063</v>
      </c>
      <c r="Q660" s="788"/>
      <c r="R660" s="788"/>
      <c r="S660" s="788"/>
      <c r="T660" s="789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79" t="s">
        <v>1064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x14ac:dyDescent="0.2">
      <c r="A661" s="793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90" t="s">
        <v>40</v>
      </c>
      <c r="Q661" s="791"/>
      <c r="R661" s="791"/>
      <c r="S661" s="791"/>
      <c r="T661" s="791"/>
      <c r="U661" s="791"/>
      <c r="V661" s="792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90" t="s">
        <v>40</v>
      </c>
      <c r="Q662" s="791"/>
      <c r="R662" s="791"/>
      <c r="S662" s="791"/>
      <c r="T662" s="791"/>
      <c r="U662" s="791"/>
      <c r="V662" s="792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5" customHeight="1" x14ac:dyDescent="0.2">
      <c r="A663" s="793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9"/>
      <c r="P663" s="796" t="s">
        <v>33</v>
      </c>
      <c r="Q663" s="797"/>
      <c r="R663" s="797"/>
      <c r="S663" s="797"/>
      <c r="T663" s="797"/>
      <c r="U663" s="797"/>
      <c r="V663" s="798"/>
      <c r="W663" s="40" t="s">
        <v>0</v>
      </c>
      <c r="X663" s="41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18200</v>
      </c>
      <c r="Y663" s="41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18220.8</v>
      </c>
      <c r="Z663" s="40"/>
      <c r="AA663" s="64"/>
      <c r="AB663" s="64"/>
      <c r="AC663" s="64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799"/>
      <c r="P664" s="796" t="s">
        <v>34</v>
      </c>
      <c r="Q664" s="797"/>
      <c r="R664" s="797"/>
      <c r="S664" s="797"/>
      <c r="T664" s="797"/>
      <c r="U664" s="797"/>
      <c r="V664" s="798"/>
      <c r="W664" s="40" t="s">
        <v>0</v>
      </c>
      <c r="X664" s="41">
        <f>IFERROR(SUM(BM22:BM660),"0")</f>
        <v>19153.179487179488</v>
      </c>
      <c r="Y664" s="41">
        <f>IFERROR(SUM(BN22:BN660),"0")</f>
        <v>19174.811999999998</v>
      </c>
      <c r="Z664" s="40"/>
      <c r="AA664" s="64"/>
      <c r="AB664" s="64"/>
      <c r="AC664" s="64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9"/>
      <c r="P665" s="796" t="s">
        <v>35</v>
      </c>
      <c r="Q665" s="797"/>
      <c r="R665" s="797"/>
      <c r="S665" s="797"/>
      <c r="T665" s="797"/>
      <c r="U665" s="797"/>
      <c r="V665" s="798"/>
      <c r="W665" s="40" t="s">
        <v>20</v>
      </c>
      <c r="X665" s="42">
        <f>ROUNDUP(SUM(BO22:BO660),0)</f>
        <v>35</v>
      </c>
      <c r="Y665" s="42">
        <f>ROUNDUP(SUM(BP22:BP660),0)</f>
        <v>35</v>
      </c>
      <c r="Z665" s="40"/>
      <c r="AA665" s="64"/>
      <c r="AB665" s="64"/>
      <c r="AC665" s="64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9"/>
      <c r="P666" s="796" t="s">
        <v>36</v>
      </c>
      <c r="Q666" s="797"/>
      <c r="R666" s="797"/>
      <c r="S666" s="797"/>
      <c r="T666" s="797"/>
      <c r="U666" s="797"/>
      <c r="V666" s="798"/>
      <c r="W666" s="40" t="s">
        <v>0</v>
      </c>
      <c r="X666" s="41">
        <f>GrossWeightTotal+PalletQtyTotal*25</f>
        <v>20028.179487179488</v>
      </c>
      <c r="Y666" s="41">
        <f>GrossWeightTotalR+PalletQtyTotalR*25</f>
        <v>20049.811999999998</v>
      </c>
      <c r="Z666" s="40"/>
      <c r="AA666" s="64"/>
      <c r="AB666" s="64"/>
      <c r="AC666" s="64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799"/>
      <c r="P667" s="796" t="s">
        <v>37</v>
      </c>
      <c r="Q667" s="797"/>
      <c r="R667" s="797"/>
      <c r="S667" s="797"/>
      <c r="T667" s="797"/>
      <c r="U667" s="797"/>
      <c r="V667" s="798"/>
      <c r="W667" s="40" t="s">
        <v>20</v>
      </c>
      <c r="X667" s="41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1798.2905982905982</v>
      </c>
      <c r="Y667" s="41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1800</v>
      </c>
      <c r="Z667" s="40"/>
      <c r="AA667" s="64"/>
      <c r="AB667" s="64"/>
      <c r="AC667" s="64"/>
    </row>
    <row r="668" spans="1:68" ht="14.25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799"/>
      <c r="P668" s="796" t="s">
        <v>38</v>
      </c>
      <c r="Q668" s="797"/>
      <c r="R668" s="797"/>
      <c r="S668" s="797"/>
      <c r="T668" s="797"/>
      <c r="U668" s="797"/>
      <c r="V668" s="798"/>
      <c r="W668" s="43" t="s">
        <v>51</v>
      </c>
      <c r="X668" s="40"/>
      <c r="Y668" s="40"/>
      <c r="Z668" s="40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38.997680000000003</v>
      </c>
      <c r="AA668" s="64"/>
      <c r="AB668" s="64"/>
      <c r="AC668" s="64"/>
    </row>
    <row r="669" spans="1:68" ht="13.5" thickBot="1" x14ac:dyDescent="0.25"/>
    <row r="670" spans="1:68" ht="27" thickTop="1" thickBot="1" x14ac:dyDescent="0.25">
      <c r="A670" s="44" t="s">
        <v>9</v>
      </c>
      <c r="B670" s="80" t="s">
        <v>77</v>
      </c>
      <c r="C670" s="781" t="s">
        <v>124</v>
      </c>
      <c r="D670" s="781" t="s">
        <v>124</v>
      </c>
      <c r="E670" s="781" t="s">
        <v>124</v>
      </c>
      <c r="F670" s="781" t="s">
        <v>124</v>
      </c>
      <c r="G670" s="781" t="s">
        <v>124</v>
      </c>
      <c r="H670" s="781" t="s">
        <v>124</v>
      </c>
      <c r="I670" s="781" t="s">
        <v>336</v>
      </c>
      <c r="J670" s="781" t="s">
        <v>336</v>
      </c>
      <c r="K670" s="781" t="s">
        <v>336</v>
      </c>
      <c r="L670" s="781" t="s">
        <v>336</v>
      </c>
      <c r="M670" s="781" t="s">
        <v>336</v>
      </c>
      <c r="N670" s="782"/>
      <c r="O670" s="781" t="s">
        <v>336</v>
      </c>
      <c r="P670" s="781" t="s">
        <v>336</v>
      </c>
      <c r="Q670" s="781" t="s">
        <v>336</v>
      </c>
      <c r="R670" s="781" t="s">
        <v>336</v>
      </c>
      <c r="S670" s="781" t="s">
        <v>336</v>
      </c>
      <c r="T670" s="781" t="s">
        <v>336</v>
      </c>
      <c r="U670" s="781" t="s">
        <v>336</v>
      </c>
      <c r="V670" s="781" t="s">
        <v>336</v>
      </c>
      <c r="W670" s="781" t="s">
        <v>673</v>
      </c>
      <c r="X670" s="781" t="s">
        <v>673</v>
      </c>
      <c r="Y670" s="781" t="s">
        <v>762</v>
      </c>
      <c r="Z670" s="781" t="s">
        <v>762</v>
      </c>
      <c r="AA670" s="781" t="s">
        <v>762</v>
      </c>
      <c r="AB670" s="781" t="s">
        <v>762</v>
      </c>
      <c r="AC670" s="80" t="s">
        <v>872</v>
      </c>
      <c r="AD670" s="781" t="s">
        <v>944</v>
      </c>
      <c r="AE670" s="781" t="s">
        <v>944</v>
      </c>
      <c r="AF670" s="1"/>
    </row>
    <row r="671" spans="1:68" ht="14.25" customHeight="1" thickTop="1" x14ac:dyDescent="0.2">
      <c r="A671" s="783" t="s">
        <v>10</v>
      </c>
      <c r="B671" s="781" t="s">
        <v>77</v>
      </c>
      <c r="C671" s="781" t="s">
        <v>125</v>
      </c>
      <c r="D671" s="781" t="s">
        <v>152</v>
      </c>
      <c r="E671" s="781" t="s">
        <v>232</v>
      </c>
      <c r="F671" s="781" t="s">
        <v>256</v>
      </c>
      <c r="G671" s="781" t="s">
        <v>302</v>
      </c>
      <c r="H671" s="781" t="s">
        <v>124</v>
      </c>
      <c r="I671" s="781" t="s">
        <v>337</v>
      </c>
      <c r="J671" s="781" t="s">
        <v>361</v>
      </c>
      <c r="K671" s="781" t="s">
        <v>439</v>
      </c>
      <c r="L671" s="781" t="s">
        <v>460</v>
      </c>
      <c r="M671" s="781" t="s">
        <v>484</v>
      </c>
      <c r="N671" s="1"/>
      <c r="O671" s="781" t="s">
        <v>511</v>
      </c>
      <c r="P671" s="781" t="s">
        <v>514</v>
      </c>
      <c r="Q671" s="781" t="s">
        <v>523</v>
      </c>
      <c r="R671" s="781" t="s">
        <v>539</v>
      </c>
      <c r="S671" s="781" t="s">
        <v>549</v>
      </c>
      <c r="T671" s="781" t="s">
        <v>562</v>
      </c>
      <c r="U671" s="781" t="s">
        <v>573</v>
      </c>
      <c r="V671" s="781" t="s">
        <v>660</v>
      </c>
      <c r="W671" s="781" t="s">
        <v>674</v>
      </c>
      <c r="X671" s="781" t="s">
        <v>718</v>
      </c>
      <c r="Y671" s="781" t="s">
        <v>763</v>
      </c>
      <c r="Z671" s="781" t="s">
        <v>831</v>
      </c>
      <c r="AA671" s="781" t="s">
        <v>856</v>
      </c>
      <c r="AB671" s="781" t="s">
        <v>868</v>
      </c>
      <c r="AC671" s="781" t="s">
        <v>872</v>
      </c>
      <c r="AD671" s="781" t="s">
        <v>944</v>
      </c>
      <c r="AE671" s="781" t="s">
        <v>1044</v>
      </c>
      <c r="AF671" s="1"/>
    </row>
    <row r="672" spans="1:68" ht="13.5" thickBot="1" x14ac:dyDescent="0.25">
      <c r="A672" s="784"/>
      <c r="B672" s="781"/>
      <c r="C672" s="781"/>
      <c r="D672" s="781"/>
      <c r="E672" s="781"/>
      <c r="F672" s="781"/>
      <c r="G672" s="781"/>
      <c r="H672" s="781"/>
      <c r="I672" s="781"/>
      <c r="J672" s="781"/>
      <c r="K672" s="781"/>
      <c r="L672" s="781"/>
      <c r="M672" s="781"/>
      <c r="N672" s="1"/>
      <c r="O672" s="781"/>
      <c r="P672" s="781"/>
      <c r="Q672" s="781"/>
      <c r="R672" s="781"/>
      <c r="S672" s="781"/>
      <c r="T672" s="781"/>
      <c r="U672" s="781"/>
      <c r="V672" s="781"/>
      <c r="W672" s="781"/>
      <c r="X672" s="781"/>
      <c r="Y672" s="781"/>
      <c r="Z672" s="781"/>
      <c r="AA672" s="781"/>
      <c r="AB672" s="781"/>
      <c r="AC672" s="781"/>
      <c r="AD672" s="781"/>
      <c r="AE672" s="781"/>
      <c r="AF672" s="1"/>
    </row>
    <row r="673" spans="1:32" ht="18" thickTop="1" thickBot="1" x14ac:dyDescent="0.25">
      <c r="A673" s="44" t="s">
        <v>13</v>
      </c>
      <c r="B673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50">
        <f>IFERROR(Y48*1,"0")+IFERROR(Y49*1,"0")+IFERROR(Y50*1,"0")+IFERROR(Y51*1,"0")+IFERROR(Y52*1,"0")+IFERROR(Y53*1,"0")+IFERROR(Y57*1,"0")+IFERROR(Y58*1,"0")</f>
        <v>0</v>
      </c>
      <c r="D673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50">
        <f>IFERROR(Y107*1,"0")+IFERROR(Y108*1,"0")+IFERROR(Y109*1,"0")+IFERROR(Y113*1,"0")+IFERROR(Y114*1,"0")+IFERROR(Y115*1,"0")+IFERROR(Y116*1,"0")+IFERROR(Y117*1,"0")+IFERROR(Y118*1,"0")</f>
        <v>0</v>
      </c>
      <c r="F673" s="50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50">
        <f>IFERROR(Y154*1,"0")+IFERROR(Y155*1,"0")+IFERROR(Y159*1,"0")+IFERROR(Y160*1,"0")+IFERROR(Y164*1,"0")+IFERROR(Y165*1,"0")</f>
        <v>0</v>
      </c>
      <c r="H673" s="50">
        <f>IFERROR(Y170*1,"0")+IFERROR(Y174*1,"0")+IFERROR(Y175*1,"0")+IFERROR(Y176*1,"0")+IFERROR(Y177*1,"0")+IFERROR(Y178*1,"0")+IFERROR(Y182*1,"0")+IFERROR(Y183*1,"0")</f>
        <v>0</v>
      </c>
      <c r="I673" s="50">
        <f>IFERROR(Y189*1,"0")+IFERROR(Y193*1,"0")+IFERROR(Y194*1,"0")+IFERROR(Y195*1,"0")+IFERROR(Y196*1,"0")+IFERROR(Y197*1,"0")+IFERROR(Y198*1,"0")+IFERROR(Y199*1,"0")+IFERROR(Y200*1,"0")</f>
        <v>0</v>
      </c>
      <c r="J673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50">
        <f>IFERROR(Y250*1,"0")+IFERROR(Y251*1,"0")+IFERROR(Y252*1,"0")+IFERROR(Y253*1,"0")+IFERROR(Y254*1,"0")+IFERROR(Y255*1,"0")+IFERROR(Y256*1,"0")+IFERROR(Y257*1,"0")</f>
        <v>0</v>
      </c>
      <c r="L673" s="50">
        <f>IFERROR(Y262*1,"0")+IFERROR(Y263*1,"0")+IFERROR(Y264*1,"0")+IFERROR(Y265*1,"0")+IFERROR(Y266*1,"0")+IFERROR(Y267*1,"0")+IFERROR(Y268*1,"0")+IFERROR(Y269*1,"0")+IFERROR(Y270*1,"0")+IFERROR(Y274*1,"0")</f>
        <v>0</v>
      </c>
      <c r="M673" s="50">
        <f>IFERROR(Y279*1,"0")+IFERROR(Y280*1,"0")+IFERROR(Y281*1,"0")+IFERROR(Y282*1,"0")+IFERROR(Y283*1,"0")+IFERROR(Y284*1,"0")+IFERROR(Y285*1,"0")+IFERROR(Y286*1,"0")+IFERROR(Y287*1,"0")+IFERROR(Y288*1,"0")</f>
        <v>0</v>
      </c>
      <c r="N673" s="1"/>
      <c r="O673" s="50">
        <f>IFERROR(Y293*1,"0")</f>
        <v>0</v>
      </c>
      <c r="P673" s="50">
        <f>IFERROR(Y298*1,"0")+IFERROR(Y299*1,"0")+IFERROR(Y300*1,"0")</f>
        <v>0</v>
      </c>
      <c r="Q673" s="50">
        <f>IFERROR(Y305*1,"0")+IFERROR(Y306*1,"0")+IFERROR(Y307*1,"0")+IFERROR(Y308*1,"0")+IFERROR(Y309*1,"0")+IFERROR(Y310*1,"0")</f>
        <v>0</v>
      </c>
      <c r="R673" s="50">
        <f>IFERROR(Y315*1,"0")+IFERROR(Y319*1,"0")+IFERROR(Y323*1,"0")</f>
        <v>0</v>
      </c>
      <c r="S673" s="50">
        <f>IFERROR(Y328*1,"0")+IFERROR(Y332*1,"0")+IFERROR(Y336*1,"0")+IFERROR(Y337*1,"0")</f>
        <v>0</v>
      </c>
      <c r="T673" s="50">
        <f>IFERROR(Y342*1,"0")+IFERROR(Y346*1,"0")+IFERROR(Y347*1,"0")+IFERROR(Y351*1,"0")</f>
        <v>0</v>
      </c>
      <c r="U673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10210.799999999999</v>
      </c>
      <c r="V673" s="50">
        <f>IFERROR(Y405*1,"0")+IFERROR(Y409*1,"0")+IFERROR(Y410*1,"0")+IFERROR(Y411*1,"0")</f>
        <v>0</v>
      </c>
      <c r="W673" s="50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8010</v>
      </c>
      <c r="X673" s="50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50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50">
        <f>IFERROR(Y519*1,"0")+IFERROR(Y523*1,"0")+IFERROR(Y524*1,"0")+IFERROR(Y525*1,"0")+IFERROR(Y526*1,"0")+IFERROR(Y527*1,"0")+IFERROR(Y528*1,"0")+IFERROR(Y532*1,"0")+IFERROR(Y536*1,"0")</f>
        <v>0</v>
      </c>
      <c r="AA673" s="50">
        <f>IFERROR(Y541*1,"0")+IFERROR(Y542*1,"0")+IFERROR(Y543*1,"0")+IFERROR(Y544*1,"0")</f>
        <v>0</v>
      </c>
      <c r="AB673" s="50">
        <f>IFERROR(Y549*1,"0")</f>
        <v>0</v>
      </c>
      <c r="AC673" s="50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0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0">
        <f>IFERROR(Y647*1,"0")+IFERROR(Y648*1,"0")+IFERROR(Y652*1,"0")+IFERROR(Y656*1,"0")+IFERROR(Y660*1,"0")</f>
        <v>0</v>
      </c>
      <c r="AF673" s="1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A548:Z548"/>
    <mergeCell ref="D549:E549"/>
    <mergeCell ref="P549:T549"/>
    <mergeCell ref="P550:V550"/>
    <mergeCell ref="A550:O551"/>
    <mergeCell ref="P551:V551"/>
    <mergeCell ref="A552:Z552"/>
    <mergeCell ref="A553:Z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Z671:Z672"/>
    <mergeCell ref="AA671:AA672"/>
    <mergeCell ref="AB671:AB672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AC671:AC672"/>
    <mergeCell ref="AD671:AD672"/>
    <mergeCell ref="AE671:AE672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309 X125 X109" xr:uid="{00000000-0002-0000-0000-000011000000}">
      <formula1>IF(AK52&gt;0,OR(X52=0,AND(IF(X52-AK52&gt;=0,TRUE,FALSE),X52&gt;0,IF(X52/(H52*K52)=ROUND(X52/(H52*K52),0),TRUE,FALSE))),FALSE)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7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9"/>
    </row>
    <row r="3" spans="2:8" x14ac:dyDescent="0.2">
      <c r="B3" s="51" t="s">
        <v>1066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1068</v>
      </c>
      <c r="D6" s="51" t="s">
        <v>1069</v>
      </c>
      <c r="E6" s="51" t="s">
        <v>45</v>
      </c>
    </row>
    <row r="8" spans="2:8" x14ac:dyDescent="0.2">
      <c r="B8" s="51" t="s">
        <v>76</v>
      </c>
      <c r="C8" s="51" t="s">
        <v>1068</v>
      </c>
      <c r="D8" s="51" t="s">
        <v>45</v>
      </c>
      <c r="E8" s="51" t="s">
        <v>45</v>
      </c>
    </row>
    <row r="10" spans="2:8" x14ac:dyDescent="0.2">
      <c r="B10" s="51" t="s">
        <v>1070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1080</v>
      </c>
      <c r="C20" s="51" t="s">
        <v>45</v>
      </c>
      <c r="D20" s="51" t="s">
        <v>45</v>
      </c>
      <c r="E20" s="51" t="s">
        <v>45</v>
      </c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2024-12-17T09:06:40Z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