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670A9D8F-E545-47E3-B991-B84E1D0AE2AE}" xr6:coauthVersionLast="47" xr6:coauthVersionMax="47" xr10:uidLastSave="{00000000-0000-0000-0000-000000000000}"/>
  <bookViews>
    <workbookView xWindow="1680" yWindow="3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Y658" i="2" s="1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AE673" i="2" s="1"/>
  <c r="X644" i="2"/>
  <c r="X643" i="2"/>
  <c r="BO642" i="2"/>
  <c r="BM642" i="2"/>
  <c r="Z642" i="2"/>
  <c r="Y642" i="2"/>
  <c r="BN642" i="2" s="1"/>
  <c r="BP641" i="2"/>
  <c r="BO641" i="2"/>
  <c r="BM641" i="2"/>
  <c r="Y641" i="2"/>
  <c r="BN641" i="2" s="1"/>
  <c r="BO640" i="2"/>
  <c r="BM640" i="2"/>
  <c r="Y640" i="2"/>
  <c r="BO639" i="2"/>
  <c r="BM639" i="2"/>
  <c r="Y639" i="2"/>
  <c r="X637" i="2"/>
  <c r="X636" i="2"/>
  <c r="BP635" i="2"/>
  <c r="BO635" i="2"/>
  <c r="BM635" i="2"/>
  <c r="Y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M631" i="2"/>
  <c r="Y631" i="2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X616" i="2"/>
  <c r="X615" i="2"/>
  <c r="BP614" i="2"/>
  <c r="BO614" i="2"/>
  <c r="BN614" i="2"/>
  <c r="BM614" i="2"/>
  <c r="Z614" i="2"/>
  <c r="Y614" i="2"/>
  <c r="BO613" i="2"/>
  <c r="BM613" i="2"/>
  <c r="Y613" i="2"/>
  <c r="Z613" i="2" s="1"/>
  <c r="BO612" i="2"/>
  <c r="BM612" i="2"/>
  <c r="Y612" i="2"/>
  <c r="BO611" i="2"/>
  <c r="BM611" i="2"/>
  <c r="Y611" i="2"/>
  <c r="Y609" i="2"/>
  <c r="X609" i="2"/>
  <c r="X608" i="2"/>
  <c r="BP607" i="2"/>
  <c r="BO607" i="2"/>
  <c r="BM607" i="2"/>
  <c r="Z607" i="2"/>
  <c r="Y607" i="2"/>
  <c r="BN607" i="2" s="1"/>
  <c r="BO606" i="2"/>
  <c r="BM606" i="2"/>
  <c r="Z606" i="2"/>
  <c r="Y606" i="2"/>
  <c r="BP606" i="2" s="1"/>
  <c r="BO605" i="2"/>
  <c r="BN605" i="2"/>
  <c r="BM605" i="2"/>
  <c r="Y605" i="2"/>
  <c r="BP605" i="2" s="1"/>
  <c r="BO604" i="2"/>
  <c r="BM604" i="2"/>
  <c r="Y604" i="2"/>
  <c r="BP604" i="2" s="1"/>
  <c r="BO603" i="2"/>
  <c r="BM603" i="2"/>
  <c r="Y603" i="2"/>
  <c r="BN603" i="2" s="1"/>
  <c r="BO602" i="2"/>
  <c r="BM602" i="2"/>
  <c r="Z602" i="2"/>
  <c r="Y602" i="2"/>
  <c r="BP602" i="2" s="1"/>
  <c r="BO601" i="2"/>
  <c r="BN601" i="2"/>
  <c r="BM601" i="2"/>
  <c r="Y601" i="2"/>
  <c r="Y608" i="2" s="1"/>
  <c r="X597" i="2"/>
  <c r="X596" i="2"/>
  <c r="BO595" i="2"/>
  <c r="BM595" i="2"/>
  <c r="Y595" i="2"/>
  <c r="BP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P589" i="2"/>
  <c r="BO588" i="2"/>
  <c r="BM588" i="2"/>
  <c r="Y588" i="2"/>
  <c r="BN588" i="2" s="1"/>
  <c r="P588" i="2"/>
  <c r="X586" i="2"/>
  <c r="X585" i="2"/>
  <c r="BO584" i="2"/>
  <c r="BM584" i="2"/>
  <c r="Y584" i="2"/>
  <c r="P584" i="2"/>
  <c r="BO583" i="2"/>
  <c r="BM583" i="2"/>
  <c r="Y583" i="2"/>
  <c r="Z583" i="2" s="1"/>
  <c r="P583" i="2"/>
  <c r="BO582" i="2"/>
  <c r="BM582" i="2"/>
  <c r="Y582" i="2"/>
  <c r="BN582" i="2" s="1"/>
  <c r="P582" i="2"/>
  <c r="BP581" i="2"/>
  <c r="BO581" i="2"/>
  <c r="BN581" i="2"/>
  <c r="BM581" i="2"/>
  <c r="Z581" i="2"/>
  <c r="Y581" i="2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P571" i="2" s="1"/>
  <c r="P571" i="2"/>
  <c r="BO570" i="2"/>
  <c r="BM570" i="2"/>
  <c r="Y570" i="2"/>
  <c r="Y574" i="2" s="1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P564" i="2"/>
  <c r="BO563" i="2"/>
  <c r="BN563" i="2"/>
  <c r="BM563" i="2"/>
  <c r="Z563" i="2"/>
  <c r="Y563" i="2"/>
  <c r="BP563" i="2" s="1"/>
  <c r="P563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O559" i="2"/>
  <c r="BM559" i="2"/>
  <c r="Y559" i="2"/>
  <c r="BN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X551" i="2"/>
  <c r="X550" i="2"/>
  <c r="BO549" i="2"/>
  <c r="BM549" i="2"/>
  <c r="Y549" i="2"/>
  <c r="BN549" i="2" s="1"/>
  <c r="P549" i="2"/>
  <c r="X546" i="2"/>
  <c r="X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Z541" i="2"/>
  <c r="Y541" i="2"/>
  <c r="P541" i="2"/>
  <c r="X538" i="2"/>
  <c r="X537" i="2"/>
  <c r="BO536" i="2"/>
  <c r="BM536" i="2"/>
  <c r="Y536" i="2"/>
  <c r="P536" i="2"/>
  <c r="X534" i="2"/>
  <c r="Y533" i="2"/>
  <c r="X533" i="2"/>
  <c r="BO532" i="2"/>
  <c r="BN532" i="2"/>
  <c r="BM532" i="2"/>
  <c r="Y532" i="2"/>
  <c r="Y534" i="2" s="1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P525" i="2"/>
  <c r="BO525" i="2"/>
  <c r="BN525" i="2"/>
  <c r="BM525" i="2"/>
  <c r="Z525" i="2"/>
  <c r="Y525" i="2"/>
  <c r="P525" i="2"/>
  <c r="BO524" i="2"/>
  <c r="BM524" i="2"/>
  <c r="Y524" i="2"/>
  <c r="BN524" i="2" s="1"/>
  <c r="P524" i="2"/>
  <c r="BO523" i="2"/>
  <c r="BM523" i="2"/>
  <c r="Y523" i="2"/>
  <c r="X521" i="2"/>
  <c r="X520" i="2"/>
  <c r="BO519" i="2"/>
  <c r="BM519" i="2"/>
  <c r="Y519" i="2"/>
  <c r="Z519" i="2" s="1"/>
  <c r="Z520" i="2" s="1"/>
  <c r="P519" i="2"/>
  <c r="X516" i="2"/>
  <c r="X515" i="2"/>
  <c r="BO514" i="2"/>
  <c r="BM514" i="2"/>
  <c r="Y514" i="2"/>
  <c r="BN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N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BO497" i="2"/>
  <c r="BM497" i="2"/>
  <c r="Y497" i="2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P486" i="2"/>
  <c r="BO486" i="2"/>
  <c r="BM486" i="2"/>
  <c r="Z486" i="2"/>
  <c r="Y486" i="2"/>
  <c r="BN486" i="2" s="1"/>
  <c r="P486" i="2"/>
  <c r="BO485" i="2"/>
  <c r="BM485" i="2"/>
  <c r="Y485" i="2"/>
  <c r="P485" i="2"/>
  <c r="BO484" i="2"/>
  <c r="BM484" i="2"/>
  <c r="Y484" i="2"/>
  <c r="BN484" i="2" s="1"/>
  <c r="BO483" i="2"/>
  <c r="BM483" i="2"/>
  <c r="Z483" i="2"/>
  <c r="Y483" i="2"/>
  <c r="BN483" i="2" s="1"/>
  <c r="BO482" i="2"/>
  <c r="BM482" i="2"/>
  <c r="Y482" i="2"/>
  <c r="BN482" i="2" s="1"/>
  <c r="P482" i="2"/>
  <c r="BO481" i="2"/>
  <c r="BM481" i="2"/>
  <c r="Y481" i="2"/>
  <c r="BP481" i="2" s="1"/>
  <c r="P481" i="2"/>
  <c r="BO480" i="2"/>
  <c r="BM480" i="2"/>
  <c r="Y480" i="2"/>
  <c r="BP480" i="2" s="1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N463" i="2"/>
  <c r="BM463" i="2"/>
  <c r="Y463" i="2"/>
  <c r="BP463" i="2" s="1"/>
  <c r="BO462" i="2"/>
  <c r="BM462" i="2"/>
  <c r="Y462" i="2"/>
  <c r="BP462" i="2" s="1"/>
  <c r="X460" i="2"/>
  <c r="X459" i="2"/>
  <c r="BO458" i="2"/>
  <c r="BM458" i="2"/>
  <c r="Y458" i="2"/>
  <c r="BP458" i="2" s="1"/>
  <c r="P458" i="2"/>
  <c r="BO457" i="2"/>
  <c r="BM457" i="2"/>
  <c r="Y457" i="2"/>
  <c r="Y459" i="2" s="1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N446" i="2"/>
  <c r="BM446" i="2"/>
  <c r="Y446" i="2"/>
  <c r="BP446" i="2" s="1"/>
  <c r="P446" i="2"/>
  <c r="X443" i="2"/>
  <c r="X442" i="2"/>
  <c r="BO441" i="2"/>
  <c r="BM441" i="2"/>
  <c r="Y441" i="2"/>
  <c r="BN441" i="2" s="1"/>
  <c r="X439" i="2"/>
  <c r="X438" i="2"/>
  <c r="BO437" i="2"/>
  <c r="BM437" i="2"/>
  <c r="Y437" i="2"/>
  <c r="BP437" i="2" s="1"/>
  <c r="BO436" i="2"/>
  <c r="BM436" i="2"/>
  <c r="Y436" i="2"/>
  <c r="BP436" i="2" s="1"/>
  <c r="X434" i="2"/>
  <c r="X433" i="2"/>
  <c r="BO432" i="2"/>
  <c r="BM432" i="2"/>
  <c r="Y432" i="2"/>
  <c r="BP432" i="2" s="1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Z424" i="2"/>
  <c r="Y424" i="2"/>
  <c r="BN424" i="2" s="1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X413" i="2"/>
  <c r="X412" i="2"/>
  <c r="BO411" i="2"/>
  <c r="BM411" i="2"/>
  <c r="Z411" i="2"/>
  <c r="Y411" i="2"/>
  <c r="BN411" i="2" s="1"/>
  <c r="P411" i="2"/>
  <c r="BO410" i="2"/>
  <c r="BM410" i="2"/>
  <c r="Y410" i="2"/>
  <c r="BP410" i="2" s="1"/>
  <c r="P410" i="2"/>
  <c r="BO409" i="2"/>
  <c r="BM409" i="2"/>
  <c r="Y409" i="2"/>
  <c r="Y413" i="2" s="1"/>
  <c r="P409" i="2"/>
  <c r="X407" i="2"/>
  <c r="X406" i="2"/>
  <c r="BO405" i="2"/>
  <c r="BM405" i="2"/>
  <c r="Y405" i="2"/>
  <c r="Y407" i="2" s="1"/>
  <c r="P405" i="2"/>
  <c r="X402" i="2"/>
  <c r="X401" i="2"/>
  <c r="BP400" i="2"/>
  <c r="BO400" i="2"/>
  <c r="BN400" i="2"/>
  <c r="BM400" i="2"/>
  <c r="Z400" i="2"/>
  <c r="Y400" i="2"/>
  <c r="P400" i="2"/>
  <c r="BO399" i="2"/>
  <c r="BM399" i="2"/>
  <c r="Y399" i="2"/>
  <c r="BP399" i="2" s="1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BN392" i="2" s="1"/>
  <c r="BO391" i="2"/>
  <c r="BM391" i="2"/>
  <c r="Y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BO385" i="2"/>
  <c r="BM385" i="2"/>
  <c r="Y385" i="2"/>
  <c r="BP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N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BP369" i="2" s="1"/>
  <c r="P369" i="2"/>
  <c r="BO368" i="2"/>
  <c r="BM368" i="2"/>
  <c r="Y368" i="2"/>
  <c r="BP368" i="2" s="1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Z356" i="2"/>
  <c r="Y356" i="2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P308" i="2"/>
  <c r="BO307" i="2"/>
  <c r="BN307" i="2"/>
  <c r="BM307" i="2"/>
  <c r="Y307" i="2"/>
  <c r="BP307" i="2" s="1"/>
  <c r="P307" i="2"/>
  <c r="BO306" i="2"/>
  <c r="BM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O298" i="2"/>
  <c r="BM298" i="2"/>
  <c r="Y298" i="2"/>
  <c r="BP298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Z285" i="2"/>
  <c r="Y285" i="2"/>
  <c r="BN285" i="2" s="1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BP282" i="2" s="1"/>
  <c r="P282" i="2"/>
  <c r="BO281" i="2"/>
  <c r="BM281" i="2"/>
  <c r="Y281" i="2"/>
  <c r="P281" i="2"/>
  <c r="BO280" i="2"/>
  <c r="BN280" i="2"/>
  <c r="BM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Z270" i="2" s="1"/>
  <c r="P270" i="2"/>
  <c r="BO269" i="2"/>
  <c r="BN269" i="2"/>
  <c r="BM269" i="2"/>
  <c r="Y269" i="2"/>
  <c r="BP269" i="2" s="1"/>
  <c r="P269" i="2"/>
  <c r="BO268" i="2"/>
  <c r="BM268" i="2"/>
  <c r="Y268" i="2"/>
  <c r="BP268" i="2" s="1"/>
  <c r="P268" i="2"/>
  <c r="BO267" i="2"/>
  <c r="BN267" i="2"/>
  <c r="BM267" i="2"/>
  <c r="Y267" i="2"/>
  <c r="BP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Y264" i="2"/>
  <c r="BN264" i="2" s="1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N252" i="2"/>
  <c r="BM252" i="2"/>
  <c r="Y252" i="2"/>
  <c r="BP252" i="2" s="1"/>
  <c r="P252" i="2"/>
  <c r="BO251" i="2"/>
  <c r="BN251" i="2"/>
  <c r="BM251" i="2"/>
  <c r="Z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BO240" i="2"/>
  <c r="BM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N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N211" i="2" s="1"/>
  <c r="P211" i="2"/>
  <c r="BP210" i="2"/>
  <c r="BO210" i="2"/>
  <c r="BM210" i="2"/>
  <c r="Y210" i="2"/>
  <c r="P210" i="2"/>
  <c r="X208" i="2"/>
  <c r="X207" i="2"/>
  <c r="BP206" i="2"/>
  <c r="BO206" i="2"/>
  <c r="BM206" i="2"/>
  <c r="Y206" i="2"/>
  <c r="BN206" i="2" s="1"/>
  <c r="P206" i="2"/>
  <c r="BO205" i="2"/>
  <c r="BM205" i="2"/>
  <c r="Y205" i="2"/>
  <c r="Z205" i="2" s="1"/>
  <c r="P205" i="2"/>
  <c r="X202" i="2"/>
  <c r="X201" i="2"/>
  <c r="BO200" i="2"/>
  <c r="BM200" i="2"/>
  <c r="Y200" i="2"/>
  <c r="BP200" i="2" s="1"/>
  <c r="P200" i="2"/>
  <c r="BO199" i="2"/>
  <c r="BN199" i="2"/>
  <c r="BM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Y174" i="2"/>
  <c r="Y180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N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20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Y104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BN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P64" i="2"/>
  <c r="BO63" i="2"/>
  <c r="BM63" i="2"/>
  <c r="Y63" i="2"/>
  <c r="BP63" i="2" s="1"/>
  <c r="P63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N51" i="2"/>
  <c r="BM51" i="2"/>
  <c r="Z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145" i="2" l="1"/>
  <c r="BP411" i="2"/>
  <c r="BN228" i="2"/>
  <c r="BN436" i="2"/>
  <c r="Z421" i="2"/>
  <c r="BN431" i="2"/>
  <c r="BN193" i="2"/>
  <c r="BP603" i="2"/>
  <c r="Z603" i="2"/>
  <c r="C673" i="2"/>
  <c r="BN58" i="2"/>
  <c r="Y80" i="2"/>
  <c r="BP92" i="2"/>
  <c r="Z155" i="2"/>
  <c r="Z199" i="2"/>
  <c r="BN200" i="2"/>
  <c r="BN205" i="2"/>
  <c r="BP216" i="2"/>
  <c r="Z228" i="2"/>
  <c r="BN236" i="2"/>
  <c r="BN256" i="2"/>
  <c r="Z267" i="2"/>
  <c r="BN282" i="2"/>
  <c r="Z284" i="2"/>
  <c r="BN298" i="2"/>
  <c r="BN309" i="2"/>
  <c r="Z337" i="2"/>
  <c r="BN361" i="2"/>
  <c r="BN368" i="2"/>
  <c r="BN405" i="2"/>
  <c r="Y406" i="2"/>
  <c r="BN419" i="2"/>
  <c r="BN453" i="2"/>
  <c r="BN481" i="2"/>
  <c r="BN490" i="2"/>
  <c r="Z532" i="2"/>
  <c r="Z533" i="2" s="1"/>
  <c r="BP532" i="2"/>
  <c r="Z559" i="2"/>
  <c r="BP559" i="2"/>
  <c r="Z588" i="2"/>
  <c r="BP588" i="2"/>
  <c r="Y167" i="2"/>
  <c r="Z601" i="2"/>
  <c r="BP601" i="2"/>
  <c r="Z604" i="2"/>
  <c r="Z605" i="2"/>
  <c r="Z58" i="2"/>
  <c r="Z65" i="2"/>
  <c r="Z114" i="2"/>
  <c r="Z174" i="2"/>
  <c r="Z200" i="2"/>
  <c r="Z236" i="2"/>
  <c r="Y247" i="2"/>
  <c r="Z256" i="2"/>
  <c r="Z263" i="2"/>
  <c r="Z282" i="2"/>
  <c r="Z298" i="2"/>
  <c r="Z309" i="2"/>
  <c r="Z346" i="2"/>
  <c r="Z351" i="2"/>
  <c r="Z352" i="2" s="1"/>
  <c r="Z361" i="2"/>
  <c r="Z368" i="2"/>
  <c r="Z405" i="2"/>
  <c r="Z406" i="2" s="1"/>
  <c r="BP405" i="2"/>
  <c r="Z419" i="2"/>
  <c r="Z453" i="2"/>
  <c r="Z481" i="2"/>
  <c r="Z490" i="2"/>
  <c r="Z513" i="2"/>
  <c r="Z53" i="2"/>
  <c r="Z108" i="2"/>
  <c r="G673" i="2"/>
  <c r="Z159" i="2"/>
  <c r="Z195" i="2"/>
  <c r="Z222" i="2"/>
  <c r="Y237" i="2"/>
  <c r="Z252" i="2"/>
  <c r="Z264" i="2"/>
  <c r="Z269" i="2"/>
  <c r="Z280" i="2"/>
  <c r="Z307" i="2"/>
  <c r="Z347" i="2"/>
  <c r="Z379" i="2"/>
  <c r="Y395" i="2"/>
  <c r="BN421" i="2"/>
  <c r="Z423" i="2"/>
  <c r="Z431" i="2"/>
  <c r="Z436" i="2"/>
  <c r="Z446" i="2"/>
  <c r="Z463" i="2"/>
  <c r="Z502" i="2"/>
  <c r="Z509" i="2"/>
  <c r="Z514" i="2"/>
  <c r="H9" i="2"/>
  <c r="BN22" i="2"/>
  <c r="BP22" i="2"/>
  <c r="Y23" i="2"/>
  <c r="BN26" i="2"/>
  <c r="BP26" i="2"/>
  <c r="Z30" i="2"/>
  <c r="BN30" i="2"/>
  <c r="BN53" i="2"/>
  <c r="Y59" i="2"/>
  <c r="Y60" i="2"/>
  <c r="Y73" i="2"/>
  <c r="BN77" i="2"/>
  <c r="Z82" i="2"/>
  <c r="BN82" i="2"/>
  <c r="Y89" i="2"/>
  <c r="BP85" i="2"/>
  <c r="BN87" i="2"/>
  <c r="Z96" i="2"/>
  <c r="BN96" i="2"/>
  <c r="Z101" i="2"/>
  <c r="BN101" i="2"/>
  <c r="Z107" i="2"/>
  <c r="BN107" i="2"/>
  <c r="Y110" i="2"/>
  <c r="BP114" i="2"/>
  <c r="BN116" i="2"/>
  <c r="BP117" i="2"/>
  <c r="Z118" i="2"/>
  <c r="BN118" i="2"/>
  <c r="Z124" i="2"/>
  <c r="BN124" i="2"/>
  <c r="Z126" i="2"/>
  <c r="Z141" i="2"/>
  <c r="BN141" i="2"/>
  <c r="Z143" i="2"/>
  <c r="BN143" i="2"/>
  <c r="BP155" i="2"/>
  <c r="BP159" i="2"/>
  <c r="Y161" i="2"/>
  <c r="Y162" i="2"/>
  <c r="BN165" i="2"/>
  <c r="Z175" i="2"/>
  <c r="BN176" i="2"/>
  <c r="Z178" i="2"/>
  <c r="BN178" i="2"/>
  <c r="BN210" i="2"/>
  <c r="Z210" i="2"/>
  <c r="BP218" i="2"/>
  <c r="BN218" i="2"/>
  <c r="Z218" i="2"/>
  <c r="BP220" i="2"/>
  <c r="BN220" i="2"/>
  <c r="Z220" i="2"/>
  <c r="BN232" i="2"/>
  <c r="BP232" i="2"/>
  <c r="BP234" i="2"/>
  <c r="BN234" i="2"/>
  <c r="Z234" i="2"/>
  <c r="BN242" i="2"/>
  <c r="Z242" i="2"/>
  <c r="Y259" i="2"/>
  <c r="BP250" i="2"/>
  <c r="BN250" i="2"/>
  <c r="Z250" i="2"/>
  <c r="Z266" i="2"/>
  <c r="BP266" i="2"/>
  <c r="Y289" i="2"/>
  <c r="Z279" i="2"/>
  <c r="BP300" i="2"/>
  <c r="BN300" i="2"/>
  <c r="Z300" i="2"/>
  <c r="Y312" i="2"/>
  <c r="BP305" i="2"/>
  <c r="BN305" i="2"/>
  <c r="Z305" i="2"/>
  <c r="F9" i="2"/>
  <c r="J9" i="2"/>
  <c r="Z28" i="2"/>
  <c r="BN28" i="2"/>
  <c r="BN32" i="2"/>
  <c r="BP33" i="2"/>
  <c r="BN49" i="2"/>
  <c r="BP49" i="2"/>
  <c r="Z52" i="2"/>
  <c r="BN52" i="2"/>
  <c r="Z57" i="2"/>
  <c r="Z59" i="2" s="1"/>
  <c r="BN57" i="2"/>
  <c r="Z63" i="2"/>
  <c r="BN63" i="2"/>
  <c r="Y72" i="2"/>
  <c r="BP65" i="2"/>
  <c r="BN67" i="2"/>
  <c r="BP68" i="2"/>
  <c r="BN70" i="2"/>
  <c r="BP70" i="2"/>
  <c r="Z76" i="2"/>
  <c r="BN76" i="2"/>
  <c r="Z78" i="2"/>
  <c r="BN78" i="2"/>
  <c r="Z83" i="2"/>
  <c r="BN83" i="2"/>
  <c r="Z85" i="2"/>
  <c r="BN91" i="2"/>
  <c r="BN94" i="2"/>
  <c r="BP94" i="2"/>
  <c r="Z100" i="2"/>
  <c r="BN100" i="2"/>
  <c r="BP100" i="2"/>
  <c r="Z102" i="2"/>
  <c r="BN102" i="2"/>
  <c r="BN108" i="2"/>
  <c r="Z123" i="2"/>
  <c r="BN123" i="2"/>
  <c r="Y128" i="2"/>
  <c r="BP126" i="2"/>
  <c r="BN132" i="2"/>
  <c r="BP133" i="2"/>
  <c r="BN139" i="2"/>
  <c r="BP139" i="2"/>
  <c r="Z142" i="2"/>
  <c r="BN142" i="2"/>
  <c r="Z144" i="2"/>
  <c r="BN144" i="2"/>
  <c r="Z148" i="2"/>
  <c r="BN148" i="2"/>
  <c r="BN170" i="2"/>
  <c r="BN174" i="2"/>
  <c r="BP174" i="2"/>
  <c r="Z182" i="2"/>
  <c r="BN182" i="2"/>
  <c r="BP182" i="2"/>
  <c r="BP183" i="2"/>
  <c r="BN183" i="2"/>
  <c r="Z183" i="2"/>
  <c r="Y184" i="2"/>
  <c r="Y191" i="2"/>
  <c r="BN189" i="2"/>
  <c r="Z189" i="2"/>
  <c r="Z190" i="2" s="1"/>
  <c r="Y190" i="2"/>
  <c r="BP198" i="2"/>
  <c r="BN198" i="2"/>
  <c r="Z198" i="2"/>
  <c r="BN226" i="2"/>
  <c r="BP226" i="2"/>
  <c r="BP227" i="2"/>
  <c r="BN227" i="2"/>
  <c r="Z227" i="2"/>
  <c r="BN230" i="2"/>
  <c r="Z230" i="2"/>
  <c r="BP240" i="2"/>
  <c r="BN240" i="2"/>
  <c r="Z240" i="2"/>
  <c r="BN244" i="2"/>
  <c r="BP244" i="2"/>
  <c r="BP245" i="2"/>
  <c r="BN245" i="2"/>
  <c r="Z245" i="2"/>
  <c r="BP255" i="2"/>
  <c r="BN255" i="2"/>
  <c r="Z255" i="2"/>
  <c r="BN268" i="2"/>
  <c r="BP281" i="2"/>
  <c r="BN281" i="2"/>
  <c r="Z281" i="2"/>
  <c r="BP288" i="2"/>
  <c r="BN288" i="2"/>
  <c r="Z288" i="2"/>
  <c r="O673" i="2"/>
  <c r="Y295" i="2"/>
  <c r="Y294" i="2"/>
  <c r="BP293" i="2"/>
  <c r="BN293" i="2"/>
  <c r="Z293" i="2"/>
  <c r="Z294" i="2" s="1"/>
  <c r="BP308" i="2"/>
  <c r="BN308" i="2"/>
  <c r="Z308" i="2"/>
  <c r="BP371" i="2"/>
  <c r="BP375" i="2"/>
  <c r="BP376" i="2"/>
  <c r="BN377" i="2"/>
  <c r="BP386" i="2"/>
  <c r="BP387" i="2"/>
  <c r="BP392" i="2"/>
  <c r="BP393" i="2"/>
  <c r="BN394" i="2"/>
  <c r="BN398" i="2"/>
  <c r="Y401" i="2"/>
  <c r="BP441" i="2"/>
  <c r="Y442" i="2"/>
  <c r="BP449" i="2"/>
  <c r="BP450" i="2"/>
  <c r="BN451" i="2"/>
  <c r="BP470" i="2"/>
  <c r="BP476" i="2"/>
  <c r="BP485" i="2"/>
  <c r="BN485" i="2"/>
  <c r="BP487" i="2"/>
  <c r="BN487" i="2"/>
  <c r="Z487" i="2"/>
  <c r="BP492" i="2"/>
  <c r="BN492" i="2"/>
  <c r="Z492" i="2"/>
  <c r="BN498" i="2"/>
  <c r="Z498" i="2"/>
  <c r="BN500" i="2"/>
  <c r="BP523" i="2"/>
  <c r="BN523" i="2"/>
  <c r="Z523" i="2"/>
  <c r="BP528" i="2"/>
  <c r="BN528" i="2"/>
  <c r="Z528" i="2"/>
  <c r="BP543" i="2"/>
  <c r="BN543" i="2"/>
  <c r="Z543" i="2"/>
  <c r="BN556" i="2"/>
  <c r="Z556" i="2"/>
  <c r="BN564" i="2"/>
  <c r="Z564" i="2"/>
  <c r="BP572" i="2"/>
  <c r="Z572" i="2"/>
  <c r="BN583" i="2"/>
  <c r="BP583" i="2"/>
  <c r="BP584" i="2"/>
  <c r="BN584" i="2"/>
  <c r="Z584" i="2"/>
  <c r="BP612" i="2"/>
  <c r="BN612" i="2"/>
  <c r="Z612" i="2"/>
  <c r="BN618" i="2"/>
  <c r="BN619" i="2"/>
  <c r="BP619" i="2"/>
  <c r="BN629" i="2"/>
  <c r="Z629" i="2"/>
  <c r="BN633" i="2"/>
  <c r="Z633" i="2"/>
  <c r="BN640" i="2"/>
  <c r="Z640" i="2"/>
  <c r="BP652" i="2"/>
  <c r="Y654" i="2"/>
  <c r="Y653" i="2"/>
  <c r="Z652" i="2"/>
  <c r="Z653" i="2" s="1"/>
  <c r="BP195" i="2"/>
  <c r="BN197" i="2"/>
  <c r="BP263" i="2"/>
  <c r="BP264" i="2"/>
  <c r="BP284" i="2"/>
  <c r="BP285" i="2"/>
  <c r="BN286" i="2"/>
  <c r="Y302" i="2"/>
  <c r="Y301" i="2"/>
  <c r="BP337" i="2"/>
  <c r="BN342" i="2"/>
  <c r="T673" i="2"/>
  <c r="BP342" i="2"/>
  <c r="BP346" i="2"/>
  <c r="BP347" i="2"/>
  <c r="Y348" i="2"/>
  <c r="Y349" i="2"/>
  <c r="BP351" i="2"/>
  <c r="Y352" i="2"/>
  <c r="Y353" i="2"/>
  <c r="Y365" i="2"/>
  <c r="BP356" i="2"/>
  <c r="BN357" i="2"/>
  <c r="Z359" i="2"/>
  <c r="BN359" i="2"/>
  <c r="Z363" i="2"/>
  <c r="BN363" i="2"/>
  <c r="Y366" i="2"/>
  <c r="Z369" i="2"/>
  <c r="BN369" i="2"/>
  <c r="Z371" i="2"/>
  <c r="Z375" i="2"/>
  <c r="Z376" i="2"/>
  <c r="Z385" i="2"/>
  <c r="BN385" i="2"/>
  <c r="Z386" i="2"/>
  <c r="Z387" i="2"/>
  <c r="Y389" i="2"/>
  <c r="Z391" i="2"/>
  <c r="BN391" i="2"/>
  <c r="BP391" i="2"/>
  <c r="Z392" i="2"/>
  <c r="Z393" i="2"/>
  <c r="V673" i="2"/>
  <c r="Z409" i="2"/>
  <c r="BN409" i="2"/>
  <c r="BP409" i="2"/>
  <c r="Z417" i="2"/>
  <c r="BN417" i="2"/>
  <c r="Z420" i="2"/>
  <c r="BN420" i="2"/>
  <c r="BP423" i="2"/>
  <c r="BP424" i="2"/>
  <c r="BN425" i="2"/>
  <c r="Z427" i="2"/>
  <c r="BN427" i="2"/>
  <c r="Y433" i="2"/>
  <c r="Z437" i="2"/>
  <c r="BN437" i="2"/>
  <c r="Y438" i="2"/>
  <c r="Y439" i="2"/>
  <c r="Z441" i="2"/>
  <c r="Z442" i="2" s="1"/>
  <c r="Y443" i="2"/>
  <c r="X673" i="2"/>
  <c r="Z447" i="2"/>
  <c r="BN447" i="2"/>
  <c r="Z449" i="2"/>
  <c r="Z450" i="2"/>
  <c r="Z457" i="2"/>
  <c r="BN457" i="2"/>
  <c r="BP457" i="2"/>
  <c r="Z462" i="2"/>
  <c r="BN462" i="2"/>
  <c r="Z465" i="2"/>
  <c r="BN465" i="2"/>
  <c r="Z470" i="2"/>
  <c r="Z471" i="2" s="1"/>
  <c r="Z476" i="2"/>
  <c r="Z477" i="2" s="1"/>
  <c r="BP483" i="2"/>
  <c r="Z485" i="2"/>
  <c r="BN493" i="2"/>
  <c r="BP497" i="2"/>
  <c r="BN497" i="2"/>
  <c r="Z497" i="2"/>
  <c r="BP498" i="2"/>
  <c r="BN499" i="2"/>
  <c r="Z499" i="2"/>
  <c r="Z515" i="2"/>
  <c r="Y538" i="2"/>
  <c r="Y537" i="2"/>
  <c r="BP536" i="2"/>
  <c r="BN536" i="2"/>
  <c r="Z536" i="2"/>
  <c r="Z537" i="2" s="1"/>
  <c r="Y568" i="2"/>
  <c r="Z555" i="2"/>
  <c r="BP556" i="2"/>
  <c r="BN557" i="2"/>
  <c r="BP561" i="2"/>
  <c r="BN561" i="2"/>
  <c r="Z561" i="2"/>
  <c r="BP564" i="2"/>
  <c r="BP565" i="2"/>
  <c r="BN565" i="2"/>
  <c r="Z565" i="2"/>
  <c r="BN571" i="2"/>
  <c r="Z571" i="2"/>
  <c r="BP576" i="2"/>
  <c r="Z576" i="2"/>
  <c r="BP579" i="2"/>
  <c r="BN579" i="2"/>
  <c r="Z579" i="2"/>
  <c r="BP589" i="2"/>
  <c r="BN589" i="2"/>
  <c r="Z589" i="2"/>
  <c r="BN613" i="2"/>
  <c r="BP613" i="2"/>
  <c r="BN622" i="2"/>
  <c r="BN623" i="2"/>
  <c r="BP623" i="2"/>
  <c r="BP629" i="2"/>
  <c r="BN631" i="2"/>
  <c r="Z631" i="2"/>
  <c r="BP633" i="2"/>
  <c r="BN635" i="2"/>
  <c r="Z635" i="2"/>
  <c r="Y644" i="2"/>
  <c r="BP639" i="2"/>
  <c r="BP640" i="2"/>
  <c r="Z656" i="2"/>
  <c r="Z657" i="2" s="1"/>
  <c r="BP656" i="2"/>
  <c r="BP509" i="2"/>
  <c r="BP513" i="2"/>
  <c r="BP514" i="2"/>
  <c r="Y515" i="2"/>
  <c r="Y516" i="2"/>
  <c r="Z673" i="2"/>
  <c r="BP519" i="2"/>
  <c r="Y520" i="2"/>
  <c r="Y521" i="2"/>
  <c r="BN526" i="2"/>
  <c r="AA673" i="2"/>
  <c r="BN577" i="2"/>
  <c r="Y592" i="2"/>
  <c r="AD673" i="2"/>
  <c r="Y615" i="2"/>
  <c r="BN611" i="2"/>
  <c r="BP611" i="2"/>
  <c r="Y616" i="2"/>
  <c r="BN620" i="2"/>
  <c r="BN621" i="2"/>
  <c r="BP621" i="2"/>
  <c r="BN624" i="2"/>
  <c r="Y637" i="2"/>
  <c r="BP642" i="2"/>
  <c r="BN660" i="2"/>
  <c r="Z179" i="2"/>
  <c r="Y201" i="2"/>
  <c r="Y223" i="2"/>
  <c r="BN215" i="2"/>
  <c r="Y224" i="2"/>
  <c r="S673" i="2"/>
  <c r="Y330" i="2"/>
  <c r="Y329" i="2"/>
  <c r="BP328" i="2"/>
  <c r="BN328" i="2"/>
  <c r="Z328" i="2"/>
  <c r="Z329" i="2" s="1"/>
  <c r="Z265" i="2"/>
  <c r="BP265" i="2"/>
  <c r="Y271" i="2"/>
  <c r="BP594" i="2"/>
  <c r="Y597" i="2"/>
  <c r="BN594" i="2"/>
  <c r="Y596" i="2"/>
  <c r="Z594" i="2"/>
  <c r="Z34" i="2"/>
  <c r="Z125" i="2"/>
  <c r="Z149" i="2"/>
  <c r="Z150" i="2" s="1"/>
  <c r="Z154" i="2"/>
  <c r="Z156" i="2" s="1"/>
  <c r="Z194" i="2"/>
  <c r="BN217" i="2"/>
  <c r="Z219" i="2"/>
  <c r="Y339" i="2"/>
  <c r="BP336" i="2"/>
  <c r="BN336" i="2"/>
  <c r="Y338" i="2"/>
  <c r="Z336" i="2"/>
  <c r="Z338" i="2" s="1"/>
  <c r="BP566" i="2"/>
  <c r="BN566" i="2"/>
  <c r="Z566" i="2"/>
  <c r="Z625" i="2"/>
  <c r="X667" i="2"/>
  <c r="Z48" i="2"/>
  <c r="Z84" i="2"/>
  <c r="Z109" i="2"/>
  <c r="Z110" i="2" s="1"/>
  <c r="Z27" i="2"/>
  <c r="BN34" i="2"/>
  <c r="BN38" i="2"/>
  <c r="BN42" i="2"/>
  <c r="BN48" i="2"/>
  <c r="Z50" i="2"/>
  <c r="BN69" i="2"/>
  <c r="Z71" i="2"/>
  <c r="Z75" i="2"/>
  <c r="Z79" i="2" s="1"/>
  <c r="BP87" i="2"/>
  <c r="BP91" i="2"/>
  <c r="BN93" i="2"/>
  <c r="Z95" i="2"/>
  <c r="BP116" i="2"/>
  <c r="BP132" i="2"/>
  <c r="BN134" i="2"/>
  <c r="BN138" i="2"/>
  <c r="Z140" i="2"/>
  <c r="Y156" i="2"/>
  <c r="BP165" i="2"/>
  <c r="BP170" i="2"/>
  <c r="BP176" i="2"/>
  <c r="BP197" i="2"/>
  <c r="Z211" i="2"/>
  <c r="BP229" i="2"/>
  <c r="Z229" i="2"/>
  <c r="Z231" i="2"/>
  <c r="Z241" i="2"/>
  <c r="Z246" i="2" s="1"/>
  <c r="BP287" i="2"/>
  <c r="BN287" i="2"/>
  <c r="Z287" i="2"/>
  <c r="R673" i="2"/>
  <c r="Y317" i="2"/>
  <c r="Y316" i="2"/>
  <c r="BP315" i="2"/>
  <c r="BN315" i="2"/>
  <c r="Z315" i="2"/>
  <c r="Z316" i="2" s="1"/>
  <c r="BP504" i="2"/>
  <c r="BN504" i="2"/>
  <c r="Z504" i="2"/>
  <c r="A10" i="2"/>
  <c r="BP32" i="2"/>
  <c r="BP67" i="2"/>
  <c r="X663" i="2"/>
  <c r="Z29" i="2"/>
  <c r="Z31" i="2"/>
  <c r="BN64" i="2"/>
  <c r="Z66" i="2"/>
  <c r="BN84" i="2"/>
  <c r="Z86" i="2"/>
  <c r="Z88" i="2" s="1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BN194" i="2"/>
  <c r="Z196" i="2"/>
  <c r="Y208" i="2"/>
  <c r="BP205" i="2"/>
  <c r="J673" i="2"/>
  <c r="Y207" i="2"/>
  <c r="BP215" i="2"/>
  <c r="BP217" i="2"/>
  <c r="BN219" i="2"/>
  <c r="Z221" i="2"/>
  <c r="Z223" i="2" s="1"/>
  <c r="BN233" i="2"/>
  <c r="Z235" i="2"/>
  <c r="BN243" i="2"/>
  <c r="Z254" i="2"/>
  <c r="Y258" i="2"/>
  <c r="Y272" i="2"/>
  <c r="BN279" i="2"/>
  <c r="Y290" i="2"/>
  <c r="M673" i="2"/>
  <c r="BP279" i="2"/>
  <c r="Z42" i="2"/>
  <c r="Z43" i="2" s="1"/>
  <c r="Z93" i="2"/>
  <c r="BP38" i="2"/>
  <c r="BP48" i="2"/>
  <c r="BN50" i="2"/>
  <c r="BP69" i="2"/>
  <c r="Y88" i="2"/>
  <c r="BP134" i="2"/>
  <c r="BP138" i="2"/>
  <c r="BN140" i="2"/>
  <c r="Y166" i="2"/>
  <c r="BP283" i="2"/>
  <c r="Z283" i="2"/>
  <c r="Z289" i="2" s="1"/>
  <c r="Y325" i="2"/>
  <c r="Y324" i="2"/>
  <c r="BP323" i="2"/>
  <c r="BN323" i="2"/>
  <c r="Z323" i="2"/>
  <c r="Z324" i="2" s="1"/>
  <c r="BP422" i="2"/>
  <c r="BN422" i="2"/>
  <c r="Z422" i="2"/>
  <c r="Z64" i="2"/>
  <c r="Z113" i="2"/>
  <c r="BN71" i="2"/>
  <c r="BN75" i="2"/>
  <c r="BN95" i="2"/>
  <c r="BN29" i="2"/>
  <c r="BN31" i="2"/>
  <c r="Z33" i="2"/>
  <c r="Y54" i="2"/>
  <c r="D673" i="2"/>
  <c r="BP64" i="2"/>
  <c r="BN66" i="2"/>
  <c r="Z68" i="2"/>
  <c r="Y79" i="2"/>
  <c r="BP84" i="2"/>
  <c r="BN86" i="2"/>
  <c r="Z92" i="2"/>
  <c r="Z97" i="2" s="1"/>
  <c r="Y103" i="2"/>
  <c r="BP109" i="2"/>
  <c r="BP113" i="2"/>
  <c r="BN115" i="2"/>
  <c r="Z117" i="2"/>
  <c r="Y119" i="2"/>
  <c r="BP125" i="2"/>
  <c r="BN127" i="2"/>
  <c r="BN131" i="2"/>
  <c r="Z133" i="2"/>
  <c r="BP154" i="2"/>
  <c r="Y157" i="2"/>
  <c r="BN160" i="2"/>
  <c r="BN164" i="2"/>
  <c r="Y179" i="2"/>
  <c r="I673" i="2"/>
  <c r="Y202" i="2"/>
  <c r="BN196" i="2"/>
  <c r="BP211" i="2"/>
  <c r="BN221" i="2"/>
  <c r="BP231" i="2"/>
  <c r="BP233" i="2"/>
  <c r="BN235" i="2"/>
  <c r="BP241" i="2"/>
  <c r="BP243" i="2"/>
  <c r="BN254" i="2"/>
  <c r="BN274" i="2"/>
  <c r="BP274" i="2"/>
  <c r="Y455" i="2"/>
  <c r="Y454" i="2"/>
  <c r="BP448" i="2"/>
  <c r="BN448" i="2"/>
  <c r="Z448" i="2"/>
  <c r="BP488" i="2"/>
  <c r="BN488" i="2"/>
  <c r="Z488" i="2"/>
  <c r="Z138" i="2"/>
  <c r="BN27" i="2"/>
  <c r="B673" i="2"/>
  <c r="Y35" i="2"/>
  <c r="Y39" i="2"/>
  <c r="Y43" i="2"/>
  <c r="BP75" i="2"/>
  <c r="Y98" i="2"/>
  <c r="Y135" i="2"/>
  <c r="BN177" i="2"/>
  <c r="Y238" i="2"/>
  <c r="Z274" i="2"/>
  <c r="Z275" i="2" s="1"/>
  <c r="BN283" i="2"/>
  <c r="Y334" i="2"/>
  <c r="Y333" i="2"/>
  <c r="BP332" i="2"/>
  <c r="BN332" i="2"/>
  <c r="Z332" i="2"/>
  <c r="Z333" i="2" s="1"/>
  <c r="Z395" i="2"/>
  <c r="Y591" i="2"/>
  <c r="BP590" i="2"/>
  <c r="BN590" i="2"/>
  <c r="Z590" i="2"/>
  <c r="Z591" i="2" s="1"/>
  <c r="Z22" i="2"/>
  <c r="Z23" i="2" s="1"/>
  <c r="Y150" i="2"/>
  <c r="BP164" i="2"/>
  <c r="BP175" i="2"/>
  <c r="Y212" i="2"/>
  <c r="BN216" i="2"/>
  <c r="Z226" i="2"/>
  <c r="Z237" i="2" s="1"/>
  <c r="L673" i="2"/>
  <c r="BP262" i="2"/>
  <c r="Z262" i="2"/>
  <c r="BN266" i="2"/>
  <c r="Z268" i="2"/>
  <c r="BN270" i="2"/>
  <c r="BP270" i="2"/>
  <c r="BN306" i="2"/>
  <c r="Z306" i="2"/>
  <c r="Y311" i="2"/>
  <c r="BP306" i="2"/>
  <c r="BP310" i="2"/>
  <c r="BN310" i="2"/>
  <c r="Z310" i="2"/>
  <c r="BP370" i="2"/>
  <c r="BN370" i="2"/>
  <c r="Y372" i="2"/>
  <c r="Z370" i="2"/>
  <c r="Y573" i="2"/>
  <c r="BP570" i="2"/>
  <c r="BN570" i="2"/>
  <c r="Z570" i="2"/>
  <c r="Z573" i="2" s="1"/>
  <c r="Z38" i="2"/>
  <c r="Z39" i="2" s="1"/>
  <c r="Y129" i="2"/>
  <c r="BP42" i="2"/>
  <c r="X664" i="2"/>
  <c r="Y55" i="2"/>
  <c r="BP177" i="2"/>
  <c r="Z212" i="2"/>
  <c r="Y246" i="2"/>
  <c r="BN362" i="2"/>
  <c r="Z362" i="2"/>
  <c r="BP362" i="2"/>
  <c r="Y511" i="2"/>
  <c r="BP508" i="2"/>
  <c r="BN508" i="2"/>
  <c r="Y510" i="2"/>
  <c r="Z508" i="2"/>
  <c r="Z510" i="2" s="1"/>
  <c r="BP648" i="2"/>
  <c r="BN648" i="2"/>
  <c r="Z648" i="2"/>
  <c r="Y136" i="2"/>
  <c r="Y172" i="2"/>
  <c r="H673" i="2"/>
  <c r="Y213" i="2"/>
  <c r="BN253" i="2"/>
  <c r="BP253" i="2"/>
  <c r="Y321" i="2"/>
  <c r="Y320" i="2"/>
  <c r="BP319" i="2"/>
  <c r="BN319" i="2"/>
  <c r="Z319" i="2"/>
  <c r="Z320" i="2" s="1"/>
  <c r="BP360" i="2"/>
  <c r="BN360" i="2"/>
  <c r="Z360" i="2"/>
  <c r="W673" i="2"/>
  <c r="Z608" i="2"/>
  <c r="Y36" i="2"/>
  <c r="X665" i="2"/>
  <c r="E673" i="2"/>
  <c r="Y111" i="2"/>
  <c r="F673" i="2"/>
  <c r="BP148" i="2"/>
  <c r="Z170" i="2"/>
  <c r="Z171" i="2" s="1"/>
  <c r="BP189" i="2"/>
  <c r="BP193" i="2"/>
  <c r="Z206" i="2"/>
  <c r="Z207" i="2" s="1"/>
  <c r="Z253" i="2"/>
  <c r="BP257" i="2"/>
  <c r="Z257" i="2"/>
  <c r="Y275" i="2"/>
  <c r="BP299" i="2"/>
  <c r="BN299" i="2"/>
  <c r="Z299" i="2"/>
  <c r="Z301" i="2" s="1"/>
  <c r="Y381" i="2"/>
  <c r="BP418" i="2"/>
  <c r="BP466" i="2"/>
  <c r="BP482" i="2"/>
  <c r="BP484" i="2"/>
  <c r="BP491" i="2"/>
  <c r="BP524" i="2"/>
  <c r="BP544" i="2"/>
  <c r="BP549" i="2"/>
  <c r="BP562" i="2"/>
  <c r="BP582" i="2"/>
  <c r="BP628" i="2"/>
  <c r="BP630" i="2"/>
  <c r="BP632" i="2"/>
  <c r="BP634" i="2"/>
  <c r="BN656" i="2"/>
  <c r="U673" i="2"/>
  <c r="BP286" i="2"/>
  <c r="Y343" i="2"/>
  <c r="BP357" i="2"/>
  <c r="BP377" i="2"/>
  <c r="BP394" i="2"/>
  <c r="BP398" i="2"/>
  <c r="BP425" i="2"/>
  <c r="BP451" i="2"/>
  <c r="Y471" i="2"/>
  <c r="Y477" i="2"/>
  <c r="BP493" i="2"/>
  <c r="BP500" i="2"/>
  <c r="BP526" i="2"/>
  <c r="BP557" i="2"/>
  <c r="BP577" i="2"/>
  <c r="BN602" i="2"/>
  <c r="BN604" i="2"/>
  <c r="BN606" i="2"/>
  <c r="BP618" i="2"/>
  <c r="BP620" i="2"/>
  <c r="BP622" i="2"/>
  <c r="BP624" i="2"/>
  <c r="Z639" i="2"/>
  <c r="Z641" i="2"/>
  <c r="Y643" i="2"/>
  <c r="BN652" i="2"/>
  <c r="BP660" i="2"/>
  <c r="Y467" i="2"/>
  <c r="Y545" i="2"/>
  <c r="Y550" i="2"/>
  <c r="Y382" i="2"/>
  <c r="Y434" i="2"/>
  <c r="Y460" i="2"/>
  <c r="Y625" i="2"/>
  <c r="BN639" i="2"/>
  <c r="Y661" i="2"/>
  <c r="K673" i="2"/>
  <c r="Y344" i="2"/>
  <c r="BN356" i="2"/>
  <c r="Z358" i="2"/>
  <c r="Z365" i="2" s="1"/>
  <c r="Y373" i="2"/>
  <c r="Z378" i="2"/>
  <c r="Z399" i="2"/>
  <c r="Z401" i="2" s="1"/>
  <c r="Z426" i="2"/>
  <c r="Z452" i="2"/>
  <c r="Y472" i="2"/>
  <c r="Y478" i="2"/>
  <c r="Z494" i="2"/>
  <c r="Z501" i="2"/>
  <c r="BN519" i="2"/>
  <c r="Z527" i="2"/>
  <c r="Z558" i="2"/>
  <c r="BN572" i="2"/>
  <c r="BN576" i="2"/>
  <c r="Z578" i="2"/>
  <c r="Y585" i="2"/>
  <c r="Z611" i="2"/>
  <c r="Z615" i="2" s="1"/>
  <c r="Y657" i="2"/>
  <c r="Y673" i="2"/>
  <c r="Y428" i="2"/>
  <c r="Y468" i="2"/>
  <c r="Y529" i="2"/>
  <c r="Y546" i="2"/>
  <c r="Y551" i="2"/>
  <c r="BN358" i="2"/>
  <c r="BN378" i="2"/>
  <c r="Z380" i="2"/>
  <c r="Z384" i="2"/>
  <c r="Z388" i="2" s="1"/>
  <c r="Y396" i="2"/>
  <c r="BN399" i="2"/>
  <c r="Z410" i="2"/>
  <c r="Z412" i="2" s="1"/>
  <c r="BN426" i="2"/>
  <c r="Z432" i="2"/>
  <c r="BN452" i="2"/>
  <c r="Z458" i="2"/>
  <c r="Z459" i="2" s="1"/>
  <c r="Z464" i="2"/>
  <c r="Z480" i="2"/>
  <c r="Z489" i="2"/>
  <c r="BN494" i="2"/>
  <c r="Z496" i="2"/>
  <c r="BN501" i="2"/>
  <c r="Z503" i="2"/>
  <c r="Y505" i="2"/>
  <c r="BN527" i="2"/>
  <c r="Z542" i="2"/>
  <c r="BN558" i="2"/>
  <c r="Z560" i="2"/>
  <c r="Y567" i="2"/>
  <c r="BN578" i="2"/>
  <c r="Z580" i="2"/>
  <c r="Z595" i="2"/>
  <c r="Y626" i="2"/>
  <c r="Z647" i="2"/>
  <c r="Z649" i="2" s="1"/>
  <c r="Y649" i="2"/>
  <c r="Y662" i="2"/>
  <c r="Y412" i="2"/>
  <c r="Y586" i="2"/>
  <c r="P673" i="2"/>
  <c r="AB673" i="2"/>
  <c r="BN380" i="2"/>
  <c r="BN384" i="2"/>
  <c r="Y388" i="2"/>
  <c r="Y402" i="2"/>
  <c r="BN410" i="2"/>
  <c r="Z418" i="2"/>
  <c r="Y429" i="2"/>
  <c r="BN432" i="2"/>
  <c r="BN458" i="2"/>
  <c r="BN464" i="2"/>
  <c r="Z466" i="2"/>
  <c r="BN480" i="2"/>
  <c r="Z482" i="2"/>
  <c r="Z484" i="2"/>
  <c r="BN489" i="2"/>
  <c r="Z491" i="2"/>
  <c r="BN496" i="2"/>
  <c r="BN503" i="2"/>
  <c r="Z524" i="2"/>
  <c r="Y530" i="2"/>
  <c r="BN542" i="2"/>
  <c r="Z544" i="2"/>
  <c r="Z549" i="2"/>
  <c r="Z550" i="2" s="1"/>
  <c r="BN560" i="2"/>
  <c r="Z562" i="2"/>
  <c r="BN580" i="2"/>
  <c r="Z582" i="2"/>
  <c r="BN595" i="2"/>
  <c r="Z628" i="2"/>
  <c r="Z630" i="2"/>
  <c r="Z632" i="2"/>
  <c r="Z634" i="2"/>
  <c r="Y636" i="2"/>
  <c r="BN647" i="2"/>
  <c r="Q673" i="2"/>
  <c r="AC673" i="2"/>
  <c r="Y506" i="2"/>
  <c r="BN555" i="2"/>
  <c r="Y650" i="2"/>
  <c r="BP647" i="2"/>
  <c r="Z145" i="2" l="1"/>
  <c r="Z433" i="2"/>
  <c r="Z438" i="2"/>
  <c r="Z372" i="2"/>
  <c r="Z35" i="2"/>
  <c r="Z184" i="2"/>
  <c r="Z348" i="2"/>
  <c r="Z428" i="2"/>
  <c r="Z545" i="2"/>
  <c r="Z585" i="2"/>
  <c r="Z258" i="2"/>
  <c r="Y663" i="2"/>
  <c r="Y667" i="2"/>
  <c r="Y665" i="2"/>
  <c r="Z128" i="2"/>
  <c r="Z467" i="2"/>
  <c r="Z567" i="2"/>
  <c r="Z381" i="2"/>
  <c r="Y664" i="2"/>
  <c r="Z454" i="2"/>
  <c r="Z119" i="2"/>
  <c r="Z103" i="2"/>
  <c r="X666" i="2"/>
  <c r="Z201" i="2"/>
  <c r="Z271" i="2"/>
  <c r="Z72" i="2"/>
  <c r="Z505" i="2"/>
  <c r="Z596" i="2"/>
  <c r="Z643" i="2"/>
  <c r="Z311" i="2"/>
  <c r="Z529" i="2"/>
  <c r="Z636" i="2"/>
  <c r="Z135" i="2"/>
  <c r="Z54" i="2"/>
  <c r="Y666" i="2" l="1"/>
  <c r="Z668" i="2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<sst xmlns="http://schemas.openxmlformats.org/spreadsheetml/2006/main" count="5275" uniqueCount="1081">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</sst>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D588" zoomScaleNormal="100" zoomScaleSheetLayoutView="100" workbookViewId="0">
      <selection activeCell="X420" sqref="X4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45642</v>
      </c>
      <c r="R5" s="788"/>
      <c r="T5" s="789" t="s">
        <v>3</v>
      </c>
      <c r="U5" s="790"/>
      <c r="V5" s="791" t="s">
        <v>1067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Понедельник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2">
        <v>4607091383881</v>
      </c>
      <c r="E26" s="852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2">
        <v>4680115885912</v>
      </c>
      <c r="E27" s="852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2">
        <v>4680115886230</v>
      </c>
      <c r="E29" s="85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4" t="s">
        <v>97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52">
        <v>4680115886278</v>
      </c>
      <c r="E30" s="852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">
        <v>101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52">
        <v>4680115886247</v>
      </c>
      <c r="E31" s="852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105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852">
        <v>4607091383911</v>
      </c>
      <c r="E32" s="852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852">
        <v>4680115885905</v>
      </c>
      <c r="E33" s="852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51" t="s">
        <v>115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51" t="s">
        <v>121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49" t="s">
        <v>124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customHeight="1" x14ac:dyDescent="0.25">
      <c r="A46" s="850" t="s">
        <v>125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customHeight="1" x14ac:dyDescent="0.25">
      <c r="A47" s="851" t="s">
        <v>126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4301011540</v>
      </c>
      <c r="D48" s="852">
        <v>4607091385670</v>
      </c>
      <c r="E48" s="852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 t="s">
        <v>45</v>
      </c>
      <c r="M48" s="36" t="s">
        <v>88</v>
      </c>
      <c r="N48" s="36"/>
      <c r="O48" s="35">
        <v>50</v>
      </c>
      <c r="P48" s="87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127</v>
      </c>
      <c r="B49" s="60" t="s">
        <v>131</v>
      </c>
      <c r="C49" s="34">
        <v>4301011380</v>
      </c>
      <c r="D49" s="852">
        <v>4607091385670</v>
      </c>
      <c r="E49" s="852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133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852">
        <v>4680115882539</v>
      </c>
      <c r="E51" s="852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139</v>
      </c>
      <c r="L51" s="35" t="s">
        <v>45</v>
      </c>
      <c r="M51" s="36" t="s">
        <v>88</v>
      </c>
      <c r="N51" s="36"/>
      <c r="O51" s="35">
        <v>50</v>
      </c>
      <c r="P51" s="8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4301011382</v>
      </c>
      <c r="D52" s="852">
        <v>4607091385687</v>
      </c>
      <c r="E52" s="85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139</v>
      </c>
      <c r="L52" s="35" t="s">
        <v>142</v>
      </c>
      <c r="M52" s="36" t="s">
        <v>88</v>
      </c>
      <c r="N52" s="36"/>
      <c r="O52" s="35">
        <v>50</v>
      </c>
      <c r="P52" s="8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132</v>
      </c>
      <c r="AG52" s="75"/>
      <c r="AJ52" s="79" t="s">
        <v>143</v>
      </c>
      <c r="AK52" s="79">
        <v>48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133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50" t="s">
        <v>152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customHeight="1" x14ac:dyDescent="0.25">
      <c r="A62" s="851" t="s">
        <v>126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88</v>
      </c>
      <c r="N63" s="36"/>
      <c r="O63" s="35">
        <v>50</v>
      </c>
      <c r="P63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 t="s">
        <v>159</v>
      </c>
      <c r="M64" s="36" t="s">
        <v>133</v>
      </c>
      <c r="N64" s="36"/>
      <c r="O64" s="35">
        <v>50</v>
      </c>
      <c r="P64" s="8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 t="s">
        <v>45</v>
      </c>
      <c r="M65" s="36" t="s">
        <v>163</v>
      </c>
      <c r="N65" s="36"/>
      <c r="O65" s="35">
        <v>55</v>
      </c>
      <c r="P65" s="88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852">
        <v>4680115880283</v>
      </c>
      <c r="E66" s="852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133</v>
      </c>
      <c r="N66" s="36"/>
      <c r="O66" s="35">
        <v>45</v>
      </c>
      <c r="P66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852">
        <v>4680115882720</v>
      </c>
      <c r="E67" s="852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133</v>
      </c>
      <c r="N67" s="36"/>
      <c r="O67" s="35">
        <v>90</v>
      </c>
      <c r="P67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852">
        <v>4680115881525</v>
      </c>
      <c r="E68" s="852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133</v>
      </c>
      <c r="N68" s="36"/>
      <c r="O68" s="35">
        <v>50</v>
      </c>
      <c r="P68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173</v>
      </c>
      <c r="B69" s="60" t="s">
        <v>174</v>
      </c>
      <c r="C69" s="34">
        <v>4301011589</v>
      </c>
      <c r="D69" s="852">
        <v>4680115885899</v>
      </c>
      <c r="E69" s="852"/>
      <c r="F69" s="59">
        <v>0.35</v>
      </c>
      <c r="G69" s="35">
        <v>6</v>
      </c>
      <c r="H69" s="59">
        <v>2.1</v>
      </c>
      <c r="I69" s="59">
        <v>2.2799999999999998</v>
      </c>
      <c r="J69" s="35">
        <v>182</v>
      </c>
      <c r="K69" s="35" t="s">
        <v>89</v>
      </c>
      <c r="L69" s="35" t="s">
        <v>45</v>
      </c>
      <c r="M69" s="36" t="s">
        <v>176</v>
      </c>
      <c r="N69" s="36"/>
      <c r="O69" s="35">
        <v>50</v>
      </c>
      <c r="P69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4301011192</v>
      </c>
      <c r="D70" s="852">
        <v>4607091382952</v>
      </c>
      <c r="E70" s="852"/>
      <c r="F70" s="59">
        <v>0.5</v>
      </c>
      <c r="G70" s="35">
        <v>6</v>
      </c>
      <c r="H70" s="59">
        <v>3</v>
      </c>
      <c r="I70" s="59">
        <v>3.21</v>
      </c>
      <c r="J70" s="35">
        <v>132</v>
      </c>
      <c r="K70" s="35" t="s">
        <v>139</v>
      </c>
      <c r="L70" s="35" t="s">
        <v>45</v>
      </c>
      <c r="M70" s="36" t="s">
        <v>133</v>
      </c>
      <c r="N70" s="36"/>
      <c r="O70" s="35">
        <v>50</v>
      </c>
      <c r="P70" s="8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179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133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30</v>
      </c>
      <c r="Y75" s="53">
        <f>IFERROR(IF(X75="",0,CEILING((X75/$H75),1)*$H75),"")</f>
        <v>32.400000000000006</v>
      </c>
      <c r="Z75" s="39">
        <f>IFERROR(IF(Y75=0,"",ROUNDUP(Y75/H75,0)*0.02175),"")</f>
        <v>6.5250000000000002E-2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31.333333333333329</v>
      </c>
      <c r="BN75" s="75">
        <f>IFERROR(Y75*I75/H75,"0")</f>
        <v>33.840000000000003</v>
      </c>
      <c r="BO75" s="75">
        <f>IFERROR(1/J75*(X75/H75),"0")</f>
        <v>4.96031746031746E-2</v>
      </c>
      <c r="BP75" s="75">
        <f>IFERROR(1/J75*(Y75/H75),"0")</f>
        <v>5.3571428571428575E-2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133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8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133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2.7777777777777777</v>
      </c>
      <c r="Y79" s="41">
        <f>IFERROR(Y75/H75,"0")+IFERROR(Y76/H76,"0")+IFERROR(Y77/H77,"0")+IFERROR(Y78/H78,"0")</f>
        <v>3.0000000000000004</v>
      </c>
      <c r="Z79" s="41">
        <f>IFERROR(IF(Z75="",0,Z75),"0")+IFERROR(IF(Z76="",0,Z76),"0")+IFERROR(IF(Z77="",0,Z77),"0")+IFERROR(IF(Z78="",0,Z78),"0")</f>
        <v>6.5250000000000002E-2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30</v>
      </c>
      <c r="Y80" s="41">
        <f>IFERROR(SUM(Y75:Y78),"0")</f>
        <v>32.400000000000006</v>
      </c>
      <c r="Z80" s="40"/>
      <c r="AA80" s="64"/>
      <c r="AB80" s="64"/>
      <c r="AC80" s="64"/>
    </row>
    <row r="81" spans="1:68" ht="14.25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88</v>
      </c>
      <c r="N92" s="36"/>
      <c r="O92" s="35">
        <v>45</v>
      </c>
      <c r="P92" s="9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852">
        <v>4680115884311</v>
      </c>
      <c r="E94" s="852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9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852">
        <v>4680115885929</v>
      </c>
      <c r="E95" s="852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9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852">
        <v>4680115884403</v>
      </c>
      <c r="E96" s="852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9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51" t="s">
        <v>224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80</v>
      </c>
      <c r="Y100" s="53">
        <f>IFERROR(IF(X100="",0,CEILING((X100/$H100),1)*$H100),"")</f>
        <v>85.8</v>
      </c>
      <c r="Z100" s="39">
        <f>IFERROR(IF(Y100=0,"",ROUNDUP(Y100/H100,0)*0.02175),"")</f>
        <v>0.23924999999999999</v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84.92307692307692</v>
      </c>
      <c r="BN100" s="75">
        <f>IFERROR(Y100*I100/H100,"0")</f>
        <v>91.08</v>
      </c>
      <c r="BO100" s="75">
        <f>IFERROR(1/J100*(X100/H100),"0")</f>
        <v>0.18315018315018317</v>
      </c>
      <c r="BP100" s="75">
        <f>IFERROR(1/J100*(Y100/H100),"0")</f>
        <v>0.19642857142857142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10.256410256410257</v>
      </c>
      <c r="Y103" s="41">
        <f>IFERROR(Y100/H100,"0")+IFERROR(Y101/H101,"0")+IFERROR(Y102/H102,"0")</f>
        <v>11</v>
      </c>
      <c r="Z103" s="41">
        <f>IFERROR(IF(Z100="",0,Z100),"0")+IFERROR(IF(Z101="",0,Z101),"0")+IFERROR(IF(Z102="",0,Z102),"0")</f>
        <v>0.23924999999999999</v>
      </c>
      <c r="AA103" s="64"/>
      <c r="AB103" s="64"/>
      <c r="AC103" s="64"/>
    </row>
    <row r="104" spans="1:68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80</v>
      </c>
      <c r="Y104" s="41">
        <f>IFERROR(SUM(Y100:Y102),"0")</f>
        <v>85.8</v>
      </c>
      <c r="Z104" s="40"/>
      <c r="AA104" s="64"/>
      <c r="AB104" s="64"/>
      <c r="AC104" s="64"/>
    </row>
    <row r="105" spans="1:68" ht="16.5" customHeight="1" x14ac:dyDescent="0.25">
      <c r="A105" s="850" t="s">
        <v>232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customHeight="1" x14ac:dyDescent="0.25">
      <c r="A106" s="851" t="s">
        <v>126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176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142</v>
      </c>
      <c r="M109" s="36" t="s">
        <v>176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238</v>
      </c>
      <c r="AG109" s="75"/>
      <c r="AJ109" s="79" t="s">
        <v>143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859"/>
      <c r="B110" s="859"/>
      <c r="C110" s="859"/>
      <c r="D110" s="859"/>
      <c r="E110" s="859"/>
      <c r="F110" s="859"/>
      <c r="G110" s="859"/>
      <c r="H110" s="859"/>
      <c r="I110" s="859"/>
      <c r="J110" s="859"/>
      <c r="K110" s="859"/>
      <c r="L110" s="859"/>
      <c r="M110" s="859"/>
      <c r="N110" s="859"/>
      <c r="O110" s="860"/>
      <c r="P110" s="856" t="s">
        <v>40</v>
      </c>
      <c r="Q110" s="857"/>
      <c r="R110" s="857"/>
      <c r="S110" s="857"/>
      <c r="T110" s="857"/>
      <c r="U110" s="857"/>
      <c r="V110" s="858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851" t="s">
        <v>84</v>
      </c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1"/>
      <c r="P112" s="851"/>
      <c r="Q112" s="851"/>
      <c r="R112" s="851"/>
      <c r="S112" s="851"/>
      <c r="T112" s="851"/>
      <c r="U112" s="851"/>
      <c r="V112" s="851"/>
      <c r="W112" s="851"/>
      <c r="X112" s="851"/>
      <c r="Y112" s="851"/>
      <c r="Z112" s="851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852">
        <v>4607091386967</v>
      </c>
      <c r="E113" s="852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 t="s">
        <v>45</v>
      </c>
      <c r="M113" s="36" t="s">
        <v>88</v>
      </c>
      <c r="N113" s="36"/>
      <c r="O113" s="35">
        <v>45</v>
      </c>
      <c r="P113" s="91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4"/>
      <c r="R113" s="854"/>
      <c r="S113" s="854"/>
      <c r="T113" s="855"/>
      <c r="U113" s="37" t="s">
        <v>45</v>
      </c>
      <c r="V113" s="37" t="s">
        <v>45</v>
      </c>
      <c r="W113" s="38" t="s">
        <v>0</v>
      </c>
      <c r="X113" s="56">
        <v>90</v>
      </c>
      <c r="Y113" s="53">
        <f t="shared" ref="Y113:Y118" si="26">IFERROR(IF(X113="",0,CEILING((X113/$H113),1)*$H113),"")</f>
        <v>97.199999999999989</v>
      </c>
      <c r="Z113" s="39">
        <f>IFERROR(IF(Y113=0,"",ROUNDUP(Y113/H113,0)*0.02175),"")</f>
        <v>0.26100000000000001</v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96.266666666666666</v>
      </c>
      <c r="BN113" s="75">
        <f t="shared" ref="BN113:BN118" si="28">IFERROR(Y113*I113/H113,"0")</f>
        <v>103.96799999999999</v>
      </c>
      <c r="BO113" s="75">
        <f t="shared" ref="BO113:BO118" si="29">IFERROR(1/J113*(X113/H113),"0")</f>
        <v>0.1984126984126984</v>
      </c>
      <c r="BP113" s="75">
        <f t="shared" ref="BP113:BP118" si="30">IFERROR(1/J113*(Y113/H113),"0")</f>
        <v>0.21428571428571427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852">
        <v>4607091386967</v>
      </c>
      <c r="E114" s="852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 t="s">
        <v>45</v>
      </c>
      <c r="M114" s="36" t="s">
        <v>88</v>
      </c>
      <c r="N114" s="36"/>
      <c r="O114" s="35">
        <v>45</v>
      </c>
      <c r="P114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852">
        <v>4607091385731</v>
      </c>
      <c r="E115" s="852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9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852">
        <v>4680115880894</v>
      </c>
      <c r="E116" s="852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852">
        <v>4680115880214</v>
      </c>
      <c r="E117" s="852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852">
        <v>4680115880214</v>
      </c>
      <c r="E118" s="852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916" t="s">
        <v>254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859"/>
      <c r="B119" s="859"/>
      <c r="C119" s="859"/>
      <c r="D119" s="859"/>
      <c r="E119" s="859"/>
      <c r="F119" s="859"/>
      <c r="G119" s="859"/>
      <c r="H119" s="859"/>
      <c r="I119" s="859"/>
      <c r="J119" s="859"/>
      <c r="K119" s="859"/>
      <c r="L119" s="859"/>
      <c r="M119" s="859"/>
      <c r="N119" s="859"/>
      <c r="O119" s="860"/>
      <c r="P119" s="856" t="s">
        <v>40</v>
      </c>
      <c r="Q119" s="857"/>
      <c r="R119" s="857"/>
      <c r="S119" s="857"/>
      <c r="T119" s="857"/>
      <c r="U119" s="857"/>
      <c r="V119" s="858"/>
      <c r="W119" s="40" t="s">
        <v>39</v>
      </c>
      <c r="X119" s="41">
        <f>IFERROR(X113/H113,"0")+IFERROR(X114/H114,"0")+IFERROR(X115/H115,"0")+IFERROR(X116/H116,"0")+IFERROR(X117/H117,"0")+IFERROR(X118/H118,"0")</f>
        <v>11.111111111111111</v>
      </c>
      <c r="Y119" s="41">
        <f>IFERROR(Y113/H113,"0")+IFERROR(Y114/H114,"0")+IFERROR(Y115/H115,"0")+IFERROR(Y116/H116,"0")+IFERROR(Y117/H117,"0")+IFERROR(Y118/H118,"0")</f>
        <v>12</v>
      </c>
      <c r="Z119" s="41">
        <f>IFERROR(IF(Z113="",0,Z113),"0")+IFERROR(IF(Z114="",0,Z114),"0")+IFERROR(IF(Z115="",0,Z115),"0")+IFERROR(IF(Z116="",0,Z116),"0")+IFERROR(IF(Z117="",0,Z117),"0")+IFERROR(IF(Z118="",0,Z118),"0")</f>
        <v>0.26100000000000001</v>
      </c>
      <c r="AA119" s="64"/>
      <c r="AB119" s="64"/>
      <c r="AC119" s="64"/>
    </row>
    <row r="120" spans="1:68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0</v>
      </c>
      <c r="X120" s="41">
        <f>IFERROR(SUM(X113:X118),"0")</f>
        <v>90</v>
      </c>
      <c r="Y120" s="41">
        <f>IFERROR(SUM(Y113:Y118),"0")</f>
        <v>97.199999999999989</v>
      </c>
      <c r="Z120" s="40"/>
      <c r="AA120" s="64"/>
      <c r="AB120" s="64"/>
      <c r="AC120" s="64"/>
    </row>
    <row r="121" spans="1:68" ht="16.5" customHeight="1" x14ac:dyDescent="0.25">
      <c r="A121" s="850" t="s">
        <v>256</v>
      </c>
      <c r="B121" s="850"/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50"/>
      <c r="Q121" s="850"/>
      <c r="R121" s="850"/>
      <c r="S121" s="850"/>
      <c r="T121" s="850"/>
      <c r="U121" s="850"/>
      <c r="V121" s="850"/>
      <c r="W121" s="850"/>
      <c r="X121" s="850"/>
      <c r="Y121" s="850"/>
      <c r="Z121" s="850"/>
      <c r="AA121" s="62"/>
      <c r="AB121" s="62"/>
      <c r="AC121" s="62"/>
    </row>
    <row r="122" spans="1:68" ht="14.25" customHeight="1" x14ac:dyDescent="0.25">
      <c r="A122" s="851" t="s">
        <v>126</v>
      </c>
      <c r="B122" s="851"/>
      <c r="C122" s="851"/>
      <c r="D122" s="851"/>
      <c r="E122" s="851"/>
      <c r="F122" s="851"/>
      <c r="G122" s="851"/>
      <c r="H122" s="851"/>
      <c r="I122" s="851"/>
      <c r="J122" s="851"/>
      <c r="K122" s="851"/>
      <c r="L122" s="851"/>
      <c r="M122" s="851"/>
      <c r="N122" s="851"/>
      <c r="O122" s="851"/>
      <c r="P122" s="851"/>
      <c r="Q122" s="851"/>
      <c r="R122" s="851"/>
      <c r="S122" s="851"/>
      <c r="T122" s="851"/>
      <c r="U122" s="851"/>
      <c r="V122" s="851"/>
      <c r="W122" s="851"/>
      <c r="X122" s="851"/>
      <c r="Y122" s="851"/>
      <c r="Z122" s="851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852">
        <v>4680115882133</v>
      </c>
      <c r="E123" s="852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133</v>
      </c>
      <c r="N123" s="36"/>
      <c r="O123" s="35">
        <v>50</v>
      </c>
      <c r="P123" s="9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4"/>
      <c r="R123" s="854"/>
      <c r="S123" s="854"/>
      <c r="T123" s="855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852">
        <v>4680115882133</v>
      </c>
      <c r="E124" s="852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133</v>
      </c>
      <c r="N124" s="36"/>
      <c r="O124" s="35">
        <v>50</v>
      </c>
      <c r="P124" s="9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852">
        <v>4680115880269</v>
      </c>
      <c r="E125" s="852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142</v>
      </c>
      <c r="M125" s="36" t="s">
        <v>88</v>
      </c>
      <c r="N125" s="36"/>
      <c r="O125" s="35">
        <v>50</v>
      </c>
      <c r="P125" s="9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143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852">
        <v>4680115880429</v>
      </c>
      <c r="E126" s="852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852">
        <v>4680115881457</v>
      </c>
      <c r="E127" s="852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9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859"/>
      <c r="B128" s="859"/>
      <c r="C128" s="859"/>
      <c r="D128" s="859"/>
      <c r="E128" s="859"/>
      <c r="F128" s="859"/>
      <c r="G128" s="859"/>
      <c r="H128" s="859"/>
      <c r="I128" s="859"/>
      <c r="J128" s="859"/>
      <c r="K128" s="859"/>
      <c r="L128" s="859"/>
      <c r="M128" s="859"/>
      <c r="N128" s="859"/>
      <c r="O128" s="860"/>
      <c r="P128" s="856" t="s">
        <v>40</v>
      </c>
      <c r="Q128" s="857"/>
      <c r="R128" s="857"/>
      <c r="S128" s="857"/>
      <c r="T128" s="857"/>
      <c r="U128" s="857"/>
      <c r="V128" s="858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851" t="s">
        <v>183</v>
      </c>
      <c r="B130" s="851"/>
      <c r="C130" s="851"/>
      <c r="D130" s="851"/>
      <c r="E130" s="851"/>
      <c r="F130" s="851"/>
      <c r="G130" s="851"/>
      <c r="H130" s="851"/>
      <c r="I130" s="851"/>
      <c r="J130" s="851"/>
      <c r="K130" s="851"/>
      <c r="L130" s="851"/>
      <c r="M130" s="851"/>
      <c r="N130" s="851"/>
      <c r="O130" s="851"/>
      <c r="P130" s="851"/>
      <c r="Q130" s="851"/>
      <c r="R130" s="851"/>
      <c r="S130" s="851"/>
      <c r="T130" s="851"/>
      <c r="U130" s="851"/>
      <c r="V130" s="851"/>
      <c r="W130" s="851"/>
      <c r="X130" s="851"/>
      <c r="Y130" s="851"/>
      <c r="Z130" s="851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852">
        <v>4680115881488</v>
      </c>
      <c r="E131" s="852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133</v>
      </c>
      <c r="N131" s="36"/>
      <c r="O131" s="35">
        <v>55</v>
      </c>
      <c r="P131" s="92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4"/>
      <c r="R131" s="854"/>
      <c r="S131" s="854"/>
      <c r="T131" s="855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852">
        <v>4680115882775</v>
      </c>
      <c r="E132" s="852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9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852">
        <v>4680115882775</v>
      </c>
      <c r="E133" s="852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133</v>
      </c>
      <c r="N133" s="36"/>
      <c r="O133" s="35">
        <v>55</v>
      </c>
      <c r="P133" s="92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852">
        <v>4680115880658</v>
      </c>
      <c r="E134" s="852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133</v>
      </c>
      <c r="N134" s="36"/>
      <c r="O134" s="35">
        <v>55</v>
      </c>
      <c r="P134" s="9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859"/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60"/>
      <c r="P135" s="856" t="s">
        <v>40</v>
      </c>
      <c r="Q135" s="857"/>
      <c r="R135" s="857"/>
      <c r="S135" s="857"/>
      <c r="T135" s="857"/>
      <c r="U135" s="857"/>
      <c r="V135" s="858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60"/>
      <c r="P136" s="856" t="s">
        <v>40</v>
      </c>
      <c r="Q136" s="857"/>
      <c r="R136" s="857"/>
      <c r="S136" s="857"/>
      <c r="T136" s="857"/>
      <c r="U136" s="857"/>
      <c r="V136" s="858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851" t="s">
        <v>84</v>
      </c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1"/>
      <c r="P137" s="851"/>
      <c r="Q137" s="851"/>
      <c r="R137" s="851"/>
      <c r="S137" s="851"/>
      <c r="T137" s="851"/>
      <c r="U137" s="851"/>
      <c r="V137" s="851"/>
      <c r="W137" s="851"/>
      <c r="X137" s="851"/>
      <c r="Y137" s="851"/>
      <c r="Z137" s="851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852">
        <v>4607091385168</v>
      </c>
      <c r="E138" s="852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 t="s">
        <v>45</v>
      </c>
      <c r="M138" s="36" t="s">
        <v>88</v>
      </c>
      <c r="N138" s="36"/>
      <c r="O138" s="35">
        <v>45</v>
      </c>
      <c r="P138" s="9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4"/>
      <c r="R138" s="854"/>
      <c r="S138" s="854"/>
      <c r="T138" s="855"/>
      <c r="U138" s="37" t="s">
        <v>45</v>
      </c>
      <c r="V138" s="37" t="s">
        <v>45</v>
      </c>
      <c r="W138" s="38" t="s">
        <v>0</v>
      </c>
      <c r="X138" s="56">
        <v>50</v>
      </c>
      <c r="Y138" s="53">
        <f t="shared" ref="Y138:Y144" si="31">IFERROR(IF(X138="",0,CEILING((X138/$H138),1)*$H138),"")</f>
        <v>56.699999999999996</v>
      </c>
      <c r="Z138" s="39">
        <f>IFERROR(IF(Y138=0,"",ROUNDUP(Y138/H138,0)*0.02175),"")</f>
        <v>0.15225</v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53.444444444444443</v>
      </c>
      <c r="BN138" s="75">
        <f t="shared" ref="BN138:BN144" si="33">IFERROR(Y138*I138/H138,"0")</f>
        <v>60.605999999999995</v>
      </c>
      <c r="BO138" s="75">
        <f t="shared" ref="BO138:BO144" si="34">IFERROR(1/J138*(X138/H138),"0")</f>
        <v>0.11022927689594356</v>
      </c>
      <c r="BP138" s="75">
        <f t="shared" ref="BP138:BP144" si="35">IFERROR(1/J138*(Y138/H138),"0")</f>
        <v>0.125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852">
        <v>4607091385168</v>
      </c>
      <c r="E139" s="852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 t="s">
        <v>45</v>
      </c>
      <c r="M139" s="36" t="s">
        <v>88</v>
      </c>
      <c r="N139" s="36"/>
      <c r="O139" s="35">
        <v>45</v>
      </c>
      <c r="P139" s="92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4"/>
      <c r="R139" s="854"/>
      <c r="S139" s="854"/>
      <c r="T139" s="855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852">
        <v>4680115884540</v>
      </c>
      <c r="E140" s="852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 t="s">
        <v>45</v>
      </c>
      <c r="M140" s="36" t="s">
        <v>88</v>
      </c>
      <c r="N140" s="36"/>
      <c r="O140" s="35">
        <v>45</v>
      </c>
      <c r="P140" s="92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852">
        <v>4607091383256</v>
      </c>
      <c r="E141" s="852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852">
        <v>4607091385748</v>
      </c>
      <c r="E142" s="852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9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852">
        <v>4680115884533</v>
      </c>
      <c r="E143" s="852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9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852">
        <v>4680115882645</v>
      </c>
      <c r="E144" s="852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9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859"/>
      <c r="B145" s="859"/>
      <c r="C145" s="859"/>
      <c r="D145" s="859"/>
      <c r="E145" s="859"/>
      <c r="F145" s="859"/>
      <c r="G145" s="859"/>
      <c r="H145" s="859"/>
      <c r="I145" s="859"/>
      <c r="J145" s="859"/>
      <c r="K145" s="859"/>
      <c r="L145" s="859"/>
      <c r="M145" s="859"/>
      <c r="N145" s="859"/>
      <c r="O145" s="860"/>
      <c r="P145" s="856" t="s">
        <v>40</v>
      </c>
      <c r="Q145" s="857"/>
      <c r="R145" s="857"/>
      <c r="S145" s="857"/>
      <c r="T145" s="857"/>
      <c r="U145" s="857"/>
      <c r="V145" s="858"/>
      <c r="W145" s="40" t="s">
        <v>39</v>
      </c>
      <c r="X145" s="41">
        <f>IFERROR(X138/H138,"0")+IFERROR(X139/H139,"0")+IFERROR(X140/H140,"0")+IFERROR(X141/H141,"0")+IFERROR(X142/H142,"0")+IFERROR(X143/H143,"0")+IFERROR(X144/H144,"0")</f>
        <v>6.1728395061728394</v>
      </c>
      <c r="Y145" s="41">
        <f>IFERROR(Y138/H138,"0")+IFERROR(Y139/H139,"0")+IFERROR(Y140/H140,"0")+IFERROR(Y141/H141,"0")+IFERROR(Y142/H142,"0")+IFERROR(Y143/H143,"0")+IFERROR(Y144/H144,"0")</f>
        <v>7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0.15225</v>
      </c>
      <c r="AA145" s="64"/>
      <c r="AB145" s="64"/>
      <c r="AC145" s="64"/>
    </row>
    <row r="146" spans="1:68" x14ac:dyDescent="0.2">
      <c r="A146" s="859"/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60"/>
      <c r="P146" s="856" t="s">
        <v>40</v>
      </c>
      <c r="Q146" s="857"/>
      <c r="R146" s="857"/>
      <c r="S146" s="857"/>
      <c r="T146" s="857"/>
      <c r="U146" s="857"/>
      <c r="V146" s="858"/>
      <c r="W146" s="40" t="s">
        <v>0</v>
      </c>
      <c r="X146" s="41">
        <f>IFERROR(SUM(X138:X144),"0")</f>
        <v>50</v>
      </c>
      <c r="Y146" s="41">
        <f>IFERROR(SUM(Y138:Y144),"0")</f>
        <v>56.699999999999996</v>
      </c>
      <c r="Z146" s="40"/>
      <c r="AA146" s="64"/>
      <c r="AB146" s="64"/>
      <c r="AC146" s="64"/>
    </row>
    <row r="147" spans="1:68" ht="14.25" customHeight="1" x14ac:dyDescent="0.25">
      <c r="A147" s="851" t="s">
        <v>224</v>
      </c>
      <c r="B147" s="851"/>
      <c r="C147" s="851"/>
      <c r="D147" s="851"/>
      <c r="E147" s="851"/>
      <c r="F147" s="851"/>
      <c r="G147" s="851"/>
      <c r="H147" s="851"/>
      <c r="I147" s="851"/>
      <c r="J147" s="851"/>
      <c r="K147" s="851"/>
      <c r="L147" s="851"/>
      <c r="M147" s="851"/>
      <c r="N147" s="851"/>
      <c r="O147" s="851"/>
      <c r="P147" s="851"/>
      <c r="Q147" s="851"/>
      <c r="R147" s="851"/>
      <c r="S147" s="851"/>
      <c r="T147" s="851"/>
      <c r="U147" s="851"/>
      <c r="V147" s="851"/>
      <c r="W147" s="851"/>
      <c r="X147" s="851"/>
      <c r="Y147" s="851"/>
      <c r="Z147" s="851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852">
        <v>4680115882652</v>
      </c>
      <c r="E148" s="852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9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4"/>
      <c r="R148" s="854"/>
      <c r="S148" s="854"/>
      <c r="T148" s="85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852">
        <v>4680115880238</v>
      </c>
      <c r="E149" s="852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4"/>
      <c r="R149" s="854"/>
      <c r="S149" s="854"/>
      <c r="T149" s="85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859"/>
      <c r="B150" s="859"/>
      <c r="C150" s="859"/>
      <c r="D150" s="859"/>
      <c r="E150" s="859"/>
      <c r="F150" s="859"/>
      <c r="G150" s="859"/>
      <c r="H150" s="859"/>
      <c r="I150" s="859"/>
      <c r="J150" s="859"/>
      <c r="K150" s="859"/>
      <c r="L150" s="859"/>
      <c r="M150" s="859"/>
      <c r="N150" s="859"/>
      <c r="O150" s="860"/>
      <c r="P150" s="856" t="s">
        <v>40</v>
      </c>
      <c r="Q150" s="857"/>
      <c r="R150" s="857"/>
      <c r="S150" s="857"/>
      <c r="T150" s="857"/>
      <c r="U150" s="857"/>
      <c r="V150" s="858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859"/>
      <c r="B151" s="859"/>
      <c r="C151" s="859"/>
      <c r="D151" s="859"/>
      <c r="E151" s="859"/>
      <c r="F151" s="859"/>
      <c r="G151" s="859"/>
      <c r="H151" s="859"/>
      <c r="I151" s="859"/>
      <c r="J151" s="859"/>
      <c r="K151" s="859"/>
      <c r="L151" s="859"/>
      <c r="M151" s="859"/>
      <c r="N151" s="859"/>
      <c r="O151" s="860"/>
      <c r="P151" s="856" t="s">
        <v>40</v>
      </c>
      <c r="Q151" s="857"/>
      <c r="R151" s="857"/>
      <c r="S151" s="857"/>
      <c r="T151" s="857"/>
      <c r="U151" s="857"/>
      <c r="V151" s="858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50" t="s">
        <v>302</v>
      </c>
      <c r="B152" s="850"/>
      <c r="C152" s="850"/>
      <c r="D152" s="850"/>
      <c r="E152" s="850"/>
      <c r="F152" s="850"/>
      <c r="G152" s="850"/>
      <c r="H152" s="850"/>
      <c r="I152" s="850"/>
      <c r="J152" s="850"/>
      <c r="K152" s="850"/>
      <c r="L152" s="850"/>
      <c r="M152" s="850"/>
      <c r="N152" s="850"/>
      <c r="O152" s="850"/>
      <c r="P152" s="850"/>
      <c r="Q152" s="850"/>
      <c r="R152" s="850"/>
      <c r="S152" s="850"/>
      <c r="T152" s="850"/>
      <c r="U152" s="850"/>
      <c r="V152" s="850"/>
      <c r="W152" s="850"/>
      <c r="X152" s="850"/>
      <c r="Y152" s="850"/>
      <c r="Z152" s="850"/>
      <c r="AA152" s="62"/>
      <c r="AB152" s="62"/>
      <c r="AC152" s="62"/>
    </row>
    <row r="153" spans="1:68" ht="14.25" customHeight="1" x14ac:dyDescent="0.25">
      <c r="A153" s="851" t="s">
        <v>126</v>
      </c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1"/>
      <c r="P153" s="851"/>
      <c r="Q153" s="851"/>
      <c r="R153" s="851"/>
      <c r="S153" s="851"/>
      <c r="T153" s="851"/>
      <c r="U153" s="851"/>
      <c r="V153" s="851"/>
      <c r="W153" s="851"/>
      <c r="X153" s="851"/>
      <c r="Y153" s="851"/>
      <c r="Z153" s="851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852">
        <v>4680115882577</v>
      </c>
      <c r="E154" s="852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9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4"/>
      <c r="R154" s="854"/>
      <c r="S154" s="854"/>
      <c r="T154" s="85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852">
        <v>4680115882577</v>
      </c>
      <c r="E155" s="852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9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4"/>
      <c r="R155" s="854"/>
      <c r="S155" s="854"/>
      <c r="T155" s="855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59"/>
      <c r="B156" s="859"/>
      <c r="C156" s="859"/>
      <c r="D156" s="859"/>
      <c r="E156" s="859"/>
      <c r="F156" s="859"/>
      <c r="G156" s="859"/>
      <c r="H156" s="859"/>
      <c r="I156" s="859"/>
      <c r="J156" s="859"/>
      <c r="K156" s="859"/>
      <c r="L156" s="859"/>
      <c r="M156" s="859"/>
      <c r="N156" s="859"/>
      <c r="O156" s="860"/>
      <c r="P156" s="856" t="s">
        <v>40</v>
      </c>
      <c r="Q156" s="857"/>
      <c r="R156" s="857"/>
      <c r="S156" s="857"/>
      <c r="T156" s="857"/>
      <c r="U156" s="857"/>
      <c r="V156" s="858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859"/>
      <c r="B157" s="859"/>
      <c r="C157" s="859"/>
      <c r="D157" s="859"/>
      <c r="E157" s="859"/>
      <c r="F157" s="859"/>
      <c r="G157" s="859"/>
      <c r="H157" s="859"/>
      <c r="I157" s="859"/>
      <c r="J157" s="859"/>
      <c r="K157" s="859"/>
      <c r="L157" s="859"/>
      <c r="M157" s="859"/>
      <c r="N157" s="859"/>
      <c r="O157" s="860"/>
      <c r="P157" s="856" t="s">
        <v>40</v>
      </c>
      <c r="Q157" s="857"/>
      <c r="R157" s="857"/>
      <c r="S157" s="857"/>
      <c r="T157" s="857"/>
      <c r="U157" s="857"/>
      <c r="V157" s="858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851" t="s">
        <v>78</v>
      </c>
      <c r="B158" s="851"/>
      <c r="C158" s="851"/>
      <c r="D158" s="851"/>
      <c r="E158" s="851"/>
      <c r="F158" s="851"/>
      <c r="G158" s="851"/>
      <c r="H158" s="851"/>
      <c r="I158" s="851"/>
      <c r="J158" s="851"/>
      <c r="K158" s="851"/>
      <c r="L158" s="851"/>
      <c r="M158" s="851"/>
      <c r="N158" s="851"/>
      <c r="O158" s="851"/>
      <c r="P158" s="851"/>
      <c r="Q158" s="851"/>
      <c r="R158" s="851"/>
      <c r="S158" s="851"/>
      <c r="T158" s="851"/>
      <c r="U158" s="851"/>
      <c r="V158" s="851"/>
      <c r="W158" s="851"/>
      <c r="X158" s="851"/>
      <c r="Y158" s="851"/>
      <c r="Z158" s="851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852">
        <v>4680115883444</v>
      </c>
      <c r="E159" s="852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9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4"/>
      <c r="R159" s="854"/>
      <c r="S159" s="854"/>
      <c r="T159" s="85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852">
        <v>4680115883444</v>
      </c>
      <c r="E160" s="852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9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4"/>
      <c r="R160" s="854"/>
      <c r="S160" s="854"/>
      <c r="T160" s="85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859"/>
      <c r="B161" s="859"/>
      <c r="C161" s="859"/>
      <c r="D161" s="859"/>
      <c r="E161" s="859"/>
      <c r="F161" s="859"/>
      <c r="G161" s="859"/>
      <c r="H161" s="859"/>
      <c r="I161" s="859"/>
      <c r="J161" s="859"/>
      <c r="K161" s="859"/>
      <c r="L161" s="859"/>
      <c r="M161" s="859"/>
      <c r="N161" s="859"/>
      <c r="O161" s="860"/>
      <c r="P161" s="856" t="s">
        <v>40</v>
      </c>
      <c r="Q161" s="857"/>
      <c r="R161" s="857"/>
      <c r="S161" s="857"/>
      <c r="T161" s="857"/>
      <c r="U161" s="857"/>
      <c r="V161" s="858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859"/>
      <c r="B162" s="859"/>
      <c r="C162" s="859"/>
      <c r="D162" s="859"/>
      <c r="E162" s="859"/>
      <c r="F162" s="859"/>
      <c r="G162" s="859"/>
      <c r="H162" s="859"/>
      <c r="I162" s="859"/>
      <c r="J162" s="859"/>
      <c r="K162" s="859"/>
      <c r="L162" s="859"/>
      <c r="M162" s="859"/>
      <c r="N162" s="859"/>
      <c r="O162" s="860"/>
      <c r="P162" s="856" t="s">
        <v>40</v>
      </c>
      <c r="Q162" s="857"/>
      <c r="R162" s="857"/>
      <c r="S162" s="857"/>
      <c r="T162" s="857"/>
      <c r="U162" s="857"/>
      <c r="V162" s="858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851" t="s">
        <v>84</v>
      </c>
      <c r="B163" s="851"/>
      <c r="C163" s="851"/>
      <c r="D163" s="851"/>
      <c r="E163" s="851"/>
      <c r="F163" s="851"/>
      <c r="G163" s="851"/>
      <c r="H163" s="851"/>
      <c r="I163" s="851"/>
      <c r="J163" s="851"/>
      <c r="K163" s="851"/>
      <c r="L163" s="851"/>
      <c r="M163" s="851"/>
      <c r="N163" s="851"/>
      <c r="O163" s="851"/>
      <c r="P163" s="851"/>
      <c r="Q163" s="851"/>
      <c r="R163" s="851"/>
      <c r="S163" s="851"/>
      <c r="T163" s="851"/>
      <c r="U163" s="851"/>
      <c r="V163" s="851"/>
      <c r="W163" s="851"/>
      <c r="X163" s="851"/>
      <c r="Y163" s="851"/>
      <c r="Z163" s="851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852">
        <v>4680115882584</v>
      </c>
      <c r="E164" s="852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4"/>
      <c r="R164" s="854"/>
      <c r="S164" s="854"/>
      <c r="T164" s="85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852">
        <v>4680115882584</v>
      </c>
      <c r="E165" s="852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9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4"/>
      <c r="R165" s="854"/>
      <c r="S165" s="854"/>
      <c r="T165" s="85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59"/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60"/>
      <c r="P166" s="856" t="s">
        <v>40</v>
      </c>
      <c r="Q166" s="857"/>
      <c r="R166" s="857"/>
      <c r="S166" s="857"/>
      <c r="T166" s="857"/>
      <c r="U166" s="857"/>
      <c r="V166" s="858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859"/>
      <c r="B167" s="859"/>
      <c r="C167" s="859"/>
      <c r="D167" s="859"/>
      <c r="E167" s="859"/>
      <c r="F167" s="859"/>
      <c r="G167" s="859"/>
      <c r="H167" s="859"/>
      <c r="I167" s="859"/>
      <c r="J167" s="859"/>
      <c r="K167" s="859"/>
      <c r="L167" s="859"/>
      <c r="M167" s="859"/>
      <c r="N167" s="859"/>
      <c r="O167" s="860"/>
      <c r="P167" s="856" t="s">
        <v>40</v>
      </c>
      <c r="Q167" s="857"/>
      <c r="R167" s="857"/>
      <c r="S167" s="857"/>
      <c r="T167" s="857"/>
      <c r="U167" s="857"/>
      <c r="V167" s="858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50" t="s">
        <v>124</v>
      </c>
      <c r="B168" s="850"/>
      <c r="C168" s="850"/>
      <c r="D168" s="850"/>
      <c r="E168" s="850"/>
      <c r="F168" s="850"/>
      <c r="G168" s="850"/>
      <c r="H168" s="850"/>
      <c r="I168" s="850"/>
      <c r="J168" s="850"/>
      <c r="K168" s="850"/>
      <c r="L168" s="850"/>
      <c r="M168" s="850"/>
      <c r="N168" s="850"/>
      <c r="O168" s="850"/>
      <c r="P168" s="850"/>
      <c r="Q168" s="850"/>
      <c r="R168" s="850"/>
      <c r="S168" s="850"/>
      <c r="T168" s="850"/>
      <c r="U168" s="850"/>
      <c r="V168" s="850"/>
      <c r="W168" s="850"/>
      <c r="X168" s="850"/>
      <c r="Y168" s="850"/>
      <c r="Z168" s="850"/>
      <c r="AA168" s="62"/>
      <c r="AB168" s="62"/>
      <c r="AC168" s="62"/>
    </row>
    <row r="169" spans="1:68" ht="14.25" customHeight="1" x14ac:dyDescent="0.25">
      <c r="A169" s="851" t="s">
        <v>126</v>
      </c>
      <c r="B169" s="851"/>
      <c r="C169" s="851"/>
      <c r="D169" s="851"/>
      <c r="E169" s="851"/>
      <c r="F169" s="851"/>
      <c r="G169" s="851"/>
      <c r="H169" s="851"/>
      <c r="I169" s="851"/>
      <c r="J169" s="851"/>
      <c r="K169" s="851"/>
      <c r="L169" s="851"/>
      <c r="M169" s="851"/>
      <c r="N169" s="851"/>
      <c r="O169" s="851"/>
      <c r="P169" s="851"/>
      <c r="Q169" s="851"/>
      <c r="R169" s="851"/>
      <c r="S169" s="851"/>
      <c r="T169" s="851"/>
      <c r="U169" s="851"/>
      <c r="V169" s="851"/>
      <c r="W169" s="851"/>
      <c r="X169" s="851"/>
      <c r="Y169" s="851"/>
      <c r="Z169" s="851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852">
        <v>4607091384604</v>
      </c>
      <c r="E170" s="852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133</v>
      </c>
      <c r="N170" s="36"/>
      <c r="O170" s="35">
        <v>50</v>
      </c>
      <c r="P170" s="9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4"/>
      <c r="R170" s="854"/>
      <c r="S170" s="854"/>
      <c r="T170" s="85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59"/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60"/>
      <c r="P171" s="856" t="s">
        <v>40</v>
      </c>
      <c r="Q171" s="857"/>
      <c r="R171" s="857"/>
      <c r="S171" s="857"/>
      <c r="T171" s="857"/>
      <c r="U171" s="857"/>
      <c r="V171" s="858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59"/>
      <c r="B172" s="859"/>
      <c r="C172" s="859"/>
      <c r="D172" s="859"/>
      <c r="E172" s="859"/>
      <c r="F172" s="859"/>
      <c r="G172" s="859"/>
      <c r="H172" s="859"/>
      <c r="I172" s="859"/>
      <c r="J172" s="859"/>
      <c r="K172" s="859"/>
      <c r="L172" s="859"/>
      <c r="M172" s="859"/>
      <c r="N172" s="859"/>
      <c r="O172" s="860"/>
      <c r="P172" s="856" t="s">
        <v>40</v>
      </c>
      <c r="Q172" s="857"/>
      <c r="R172" s="857"/>
      <c r="S172" s="857"/>
      <c r="T172" s="857"/>
      <c r="U172" s="857"/>
      <c r="V172" s="858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51" t="s">
        <v>78</v>
      </c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1"/>
      <c r="P173" s="851"/>
      <c r="Q173" s="851"/>
      <c r="R173" s="851"/>
      <c r="S173" s="851"/>
      <c r="T173" s="851"/>
      <c r="U173" s="851"/>
      <c r="V173" s="851"/>
      <c r="W173" s="851"/>
      <c r="X173" s="851"/>
      <c r="Y173" s="851"/>
      <c r="Z173" s="851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852">
        <v>4607091387667</v>
      </c>
      <c r="E174" s="852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 t="s">
        <v>45</v>
      </c>
      <c r="M174" s="36" t="s">
        <v>133</v>
      </c>
      <c r="N174" s="36"/>
      <c r="O174" s="35">
        <v>40</v>
      </c>
      <c r="P174" s="9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4"/>
      <c r="R174" s="854"/>
      <c r="S174" s="854"/>
      <c r="T174" s="855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852">
        <v>4607091387636</v>
      </c>
      <c r="E175" s="852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9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4"/>
      <c r="R175" s="854"/>
      <c r="S175" s="854"/>
      <c r="T175" s="855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852">
        <v>4607091382426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82</v>
      </c>
      <c r="N176" s="36"/>
      <c r="O176" s="35">
        <v>40</v>
      </c>
      <c r="P176" s="9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852">
        <v>4607091386547</v>
      </c>
      <c r="E177" s="852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852">
        <v>4607091382464</v>
      </c>
      <c r="E178" s="852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59"/>
      <c r="B179" s="859"/>
      <c r="C179" s="859"/>
      <c r="D179" s="859"/>
      <c r="E179" s="859"/>
      <c r="F179" s="859"/>
      <c r="G179" s="859"/>
      <c r="H179" s="859"/>
      <c r="I179" s="859"/>
      <c r="J179" s="859"/>
      <c r="K179" s="859"/>
      <c r="L179" s="859"/>
      <c r="M179" s="859"/>
      <c r="N179" s="859"/>
      <c r="O179" s="860"/>
      <c r="P179" s="856" t="s">
        <v>40</v>
      </c>
      <c r="Q179" s="857"/>
      <c r="R179" s="857"/>
      <c r="S179" s="857"/>
      <c r="T179" s="857"/>
      <c r="U179" s="857"/>
      <c r="V179" s="858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59"/>
      <c r="B180" s="859"/>
      <c r="C180" s="859"/>
      <c r="D180" s="859"/>
      <c r="E180" s="859"/>
      <c r="F180" s="859"/>
      <c r="G180" s="859"/>
      <c r="H180" s="859"/>
      <c r="I180" s="859"/>
      <c r="J180" s="859"/>
      <c r="K180" s="859"/>
      <c r="L180" s="859"/>
      <c r="M180" s="859"/>
      <c r="N180" s="859"/>
      <c r="O180" s="860"/>
      <c r="P180" s="856" t="s">
        <v>40</v>
      </c>
      <c r="Q180" s="857"/>
      <c r="R180" s="857"/>
      <c r="S180" s="857"/>
      <c r="T180" s="857"/>
      <c r="U180" s="857"/>
      <c r="V180" s="858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51" t="s">
        <v>84</v>
      </c>
      <c r="B181" s="851"/>
      <c r="C181" s="851"/>
      <c r="D181" s="851"/>
      <c r="E181" s="851"/>
      <c r="F181" s="851"/>
      <c r="G181" s="851"/>
      <c r="H181" s="851"/>
      <c r="I181" s="851"/>
      <c r="J181" s="851"/>
      <c r="K181" s="851"/>
      <c r="L181" s="851"/>
      <c r="M181" s="851"/>
      <c r="N181" s="851"/>
      <c r="O181" s="851"/>
      <c r="P181" s="851"/>
      <c r="Q181" s="851"/>
      <c r="R181" s="851"/>
      <c r="S181" s="851"/>
      <c r="T181" s="851"/>
      <c r="U181" s="851"/>
      <c r="V181" s="851"/>
      <c r="W181" s="851"/>
      <c r="X181" s="851"/>
      <c r="Y181" s="851"/>
      <c r="Z181" s="851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852">
        <v>4607091386264</v>
      </c>
      <c r="E182" s="852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4"/>
      <c r="R182" s="854"/>
      <c r="S182" s="854"/>
      <c r="T182" s="855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852">
        <v>4607091385427</v>
      </c>
      <c r="E183" s="852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4"/>
      <c r="R183" s="854"/>
      <c r="S183" s="854"/>
      <c r="T183" s="855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59"/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60"/>
      <c r="P184" s="856" t="s">
        <v>40</v>
      </c>
      <c r="Q184" s="857"/>
      <c r="R184" s="857"/>
      <c r="S184" s="857"/>
      <c r="T184" s="857"/>
      <c r="U184" s="857"/>
      <c r="V184" s="858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59"/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60"/>
      <c r="P185" s="856" t="s">
        <v>40</v>
      </c>
      <c r="Q185" s="857"/>
      <c r="R185" s="857"/>
      <c r="S185" s="857"/>
      <c r="T185" s="857"/>
      <c r="U185" s="857"/>
      <c r="V185" s="858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49" t="s">
        <v>336</v>
      </c>
      <c r="B186" s="849"/>
      <c r="C186" s="849"/>
      <c r="D186" s="849"/>
      <c r="E186" s="849"/>
      <c r="F186" s="849"/>
      <c r="G186" s="849"/>
      <c r="H186" s="849"/>
      <c r="I186" s="849"/>
      <c r="J186" s="849"/>
      <c r="K186" s="849"/>
      <c r="L186" s="849"/>
      <c r="M186" s="849"/>
      <c r="N186" s="849"/>
      <c r="O186" s="849"/>
      <c r="P186" s="849"/>
      <c r="Q186" s="849"/>
      <c r="R186" s="849"/>
      <c r="S186" s="849"/>
      <c r="T186" s="849"/>
      <c r="U186" s="849"/>
      <c r="V186" s="849"/>
      <c r="W186" s="849"/>
      <c r="X186" s="849"/>
      <c r="Y186" s="849"/>
      <c r="Z186" s="849"/>
      <c r="AA186" s="52"/>
      <c r="AB186" s="52"/>
      <c r="AC186" s="52"/>
    </row>
    <row r="187" spans="1:68" ht="16.5" customHeight="1" x14ac:dyDescent="0.25">
      <c r="A187" s="850" t="s">
        <v>337</v>
      </c>
      <c r="B187" s="850"/>
      <c r="C187" s="850"/>
      <c r="D187" s="850"/>
      <c r="E187" s="850"/>
      <c r="F187" s="850"/>
      <c r="G187" s="850"/>
      <c r="H187" s="850"/>
      <c r="I187" s="850"/>
      <c r="J187" s="850"/>
      <c r="K187" s="850"/>
      <c r="L187" s="850"/>
      <c r="M187" s="850"/>
      <c r="N187" s="850"/>
      <c r="O187" s="850"/>
      <c r="P187" s="850"/>
      <c r="Q187" s="850"/>
      <c r="R187" s="850"/>
      <c r="S187" s="850"/>
      <c r="T187" s="850"/>
      <c r="U187" s="850"/>
      <c r="V187" s="850"/>
      <c r="W187" s="850"/>
      <c r="X187" s="850"/>
      <c r="Y187" s="850"/>
      <c r="Z187" s="850"/>
      <c r="AA187" s="62"/>
      <c r="AB187" s="62"/>
      <c r="AC187" s="62"/>
    </row>
    <row r="188" spans="1:68" ht="14.25" customHeight="1" x14ac:dyDescent="0.25">
      <c r="A188" s="851" t="s">
        <v>183</v>
      </c>
      <c r="B188" s="851"/>
      <c r="C188" s="851"/>
      <c r="D188" s="851"/>
      <c r="E188" s="851"/>
      <c r="F188" s="851"/>
      <c r="G188" s="851"/>
      <c r="H188" s="851"/>
      <c r="I188" s="851"/>
      <c r="J188" s="851"/>
      <c r="K188" s="851"/>
      <c r="L188" s="851"/>
      <c r="M188" s="851"/>
      <c r="N188" s="851"/>
      <c r="O188" s="851"/>
      <c r="P188" s="851"/>
      <c r="Q188" s="851"/>
      <c r="R188" s="851"/>
      <c r="S188" s="851"/>
      <c r="T188" s="851"/>
      <c r="U188" s="851"/>
      <c r="V188" s="851"/>
      <c r="W188" s="851"/>
      <c r="X188" s="851"/>
      <c r="Y188" s="851"/>
      <c r="Z188" s="851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852">
        <v>4680115886223</v>
      </c>
      <c r="E189" s="852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4"/>
      <c r="R189" s="854"/>
      <c r="S189" s="854"/>
      <c r="T189" s="855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59"/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60"/>
      <c r="P190" s="856" t="s">
        <v>40</v>
      </c>
      <c r="Q190" s="857"/>
      <c r="R190" s="857"/>
      <c r="S190" s="857"/>
      <c r="T190" s="857"/>
      <c r="U190" s="857"/>
      <c r="V190" s="858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59"/>
      <c r="B191" s="859"/>
      <c r="C191" s="859"/>
      <c r="D191" s="859"/>
      <c r="E191" s="859"/>
      <c r="F191" s="859"/>
      <c r="G191" s="859"/>
      <c r="H191" s="859"/>
      <c r="I191" s="859"/>
      <c r="J191" s="859"/>
      <c r="K191" s="859"/>
      <c r="L191" s="859"/>
      <c r="M191" s="859"/>
      <c r="N191" s="859"/>
      <c r="O191" s="860"/>
      <c r="P191" s="856" t="s">
        <v>40</v>
      </c>
      <c r="Q191" s="857"/>
      <c r="R191" s="857"/>
      <c r="S191" s="857"/>
      <c r="T191" s="857"/>
      <c r="U191" s="857"/>
      <c r="V191" s="858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51" t="s">
        <v>78</v>
      </c>
      <c r="B192" s="851"/>
      <c r="C192" s="851"/>
      <c r="D192" s="851"/>
      <c r="E192" s="851"/>
      <c r="F192" s="851"/>
      <c r="G192" s="851"/>
      <c r="H192" s="851"/>
      <c r="I192" s="851"/>
      <c r="J192" s="851"/>
      <c r="K192" s="851"/>
      <c r="L192" s="851"/>
      <c r="M192" s="851"/>
      <c r="N192" s="851"/>
      <c r="O192" s="851"/>
      <c r="P192" s="851"/>
      <c r="Q192" s="851"/>
      <c r="R192" s="851"/>
      <c r="S192" s="851"/>
      <c r="T192" s="851"/>
      <c r="U192" s="851"/>
      <c r="V192" s="851"/>
      <c r="W192" s="851"/>
      <c r="X192" s="851"/>
      <c r="Y192" s="851"/>
      <c r="Z192" s="851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852">
        <v>4680115880993</v>
      </c>
      <c r="E193" s="852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9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4"/>
      <c r="R193" s="854"/>
      <c r="S193" s="854"/>
      <c r="T193" s="855"/>
      <c r="U193" s="37" t="s">
        <v>45</v>
      </c>
      <c r="V193" s="37" t="s">
        <v>45</v>
      </c>
      <c r="W193" s="38" t="s">
        <v>0</v>
      </c>
      <c r="X193" s="56">
        <v>100</v>
      </c>
      <c r="Y193" s="53">
        <f t="shared" ref="Y193:Y200" si="36">IFERROR(IF(X193="",0,CEILING((X193/$H193),1)*$H193),"")</f>
        <v>100.80000000000001</v>
      </c>
      <c r="Z193" s="39">
        <f>IFERROR(IF(Y193=0,"",ROUNDUP(Y193/H193,0)*0.00753),"")</f>
        <v>0.18071999999999999</v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106.19047619047619</v>
      </c>
      <c r="BN193" s="75">
        <f t="shared" ref="BN193:BN200" si="38">IFERROR(Y193*I193/H193,"0")</f>
        <v>107.04</v>
      </c>
      <c r="BO193" s="75">
        <f t="shared" ref="BO193:BO200" si="39">IFERROR(1/J193*(X193/H193),"0")</f>
        <v>0.15262515262515264</v>
      </c>
      <c r="BP193" s="75">
        <f t="shared" ref="BP193:BP200" si="40">IFERROR(1/J193*(Y193/H193),"0")</f>
        <v>0.15384615384615385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852">
        <v>4680115881761</v>
      </c>
      <c r="E194" s="852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9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4"/>
      <c r="R194" s="854"/>
      <c r="S194" s="854"/>
      <c r="T194" s="855"/>
      <c r="U194" s="37" t="s">
        <v>45</v>
      </c>
      <c r="V194" s="37" t="s">
        <v>45</v>
      </c>
      <c r="W194" s="38" t="s">
        <v>0</v>
      </c>
      <c r="X194" s="56">
        <v>50</v>
      </c>
      <c r="Y194" s="53">
        <f t="shared" si="36"/>
        <v>50.400000000000006</v>
      </c>
      <c r="Z194" s="39">
        <f>IFERROR(IF(Y194=0,"",ROUNDUP(Y194/H194,0)*0.00753),"")</f>
        <v>9.0359999999999996E-2</v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53.095238095238095</v>
      </c>
      <c r="BN194" s="75">
        <f t="shared" si="38"/>
        <v>53.52</v>
      </c>
      <c r="BO194" s="75">
        <f t="shared" si="39"/>
        <v>7.6312576312576319E-2</v>
      </c>
      <c r="BP194" s="75">
        <f t="shared" si="40"/>
        <v>7.6923076923076927E-2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852">
        <v>4680115881563</v>
      </c>
      <c r="E195" s="852"/>
      <c r="F195" s="59">
        <v>0.7</v>
      </c>
      <c r="G195" s="35">
        <v>6</v>
      </c>
      <c r="H195" s="59">
        <v>4.2</v>
      </c>
      <c r="I195" s="59">
        <v>4.4000000000000004</v>
      </c>
      <c r="J195" s="35">
        <v>156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9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4"/>
      <c r="R195" s="854"/>
      <c r="S195" s="854"/>
      <c r="T195" s="855"/>
      <c r="U195" s="37" t="s">
        <v>45</v>
      </c>
      <c r="V195" s="37" t="s">
        <v>45</v>
      </c>
      <c r="W195" s="38" t="s">
        <v>0</v>
      </c>
      <c r="X195" s="56">
        <v>270</v>
      </c>
      <c r="Y195" s="53">
        <f t="shared" si="36"/>
        <v>273</v>
      </c>
      <c r="Z195" s="39">
        <f>IFERROR(IF(Y195=0,"",ROUNDUP(Y195/H195,0)*0.00753),"")</f>
        <v>0.48945</v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282.85714285714283</v>
      </c>
      <c r="BN195" s="75">
        <f t="shared" si="38"/>
        <v>286</v>
      </c>
      <c r="BO195" s="75">
        <f t="shared" si="39"/>
        <v>0.41208791208791201</v>
      </c>
      <c r="BP195" s="75">
        <f t="shared" si="40"/>
        <v>0.41666666666666663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852">
        <v>4680115880986</v>
      </c>
      <c r="E196" s="852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852">
        <v>4680115881785</v>
      </c>
      <c r="E197" s="852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852">
        <v>4680115881679</v>
      </c>
      <c r="E198" s="852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852">
        <v>4680115880191</v>
      </c>
      <c r="E199" s="852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852">
        <v>4680115883963</v>
      </c>
      <c r="E200" s="852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59"/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60"/>
      <c r="P201" s="856" t="s">
        <v>40</v>
      </c>
      <c r="Q201" s="857"/>
      <c r="R201" s="857"/>
      <c r="S201" s="857"/>
      <c r="T201" s="857"/>
      <c r="U201" s="857"/>
      <c r="V201" s="858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100</v>
      </c>
      <c r="Y201" s="41">
        <f>IFERROR(Y193/H193,"0")+IFERROR(Y194/H194,"0")+IFERROR(Y195/H195,"0")+IFERROR(Y196/H196,"0")+IFERROR(Y197/H197,"0")+IFERROR(Y198/H198,"0")+IFERROR(Y199/H199,"0")+IFERROR(Y200/H200,"0")</f>
        <v>101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0.76052999999999993</v>
      </c>
      <c r="AA201" s="64"/>
      <c r="AB201" s="64"/>
      <c r="AC201" s="64"/>
    </row>
    <row r="202" spans="1:68" x14ac:dyDescent="0.2">
      <c r="A202" s="859"/>
      <c r="B202" s="859"/>
      <c r="C202" s="859"/>
      <c r="D202" s="859"/>
      <c r="E202" s="859"/>
      <c r="F202" s="859"/>
      <c r="G202" s="859"/>
      <c r="H202" s="859"/>
      <c r="I202" s="859"/>
      <c r="J202" s="859"/>
      <c r="K202" s="859"/>
      <c r="L202" s="859"/>
      <c r="M202" s="859"/>
      <c r="N202" s="859"/>
      <c r="O202" s="860"/>
      <c r="P202" s="856" t="s">
        <v>40</v>
      </c>
      <c r="Q202" s="857"/>
      <c r="R202" s="857"/>
      <c r="S202" s="857"/>
      <c r="T202" s="857"/>
      <c r="U202" s="857"/>
      <c r="V202" s="858"/>
      <c r="W202" s="40" t="s">
        <v>0</v>
      </c>
      <c r="X202" s="41">
        <f>IFERROR(SUM(X193:X200),"0")</f>
        <v>420</v>
      </c>
      <c r="Y202" s="41">
        <f>IFERROR(SUM(Y193:Y200),"0")</f>
        <v>424.20000000000005</v>
      </c>
      <c r="Z202" s="40"/>
      <c r="AA202" s="64"/>
      <c r="AB202" s="64"/>
      <c r="AC202" s="64"/>
    </row>
    <row r="203" spans="1:68" ht="16.5" customHeight="1" x14ac:dyDescent="0.25">
      <c r="A203" s="850" t="s">
        <v>361</v>
      </c>
      <c r="B203" s="850"/>
      <c r="C203" s="850"/>
      <c r="D203" s="850"/>
      <c r="E203" s="850"/>
      <c r="F203" s="850"/>
      <c r="G203" s="850"/>
      <c r="H203" s="850"/>
      <c r="I203" s="850"/>
      <c r="J203" s="850"/>
      <c r="K203" s="850"/>
      <c r="L203" s="850"/>
      <c r="M203" s="850"/>
      <c r="N203" s="850"/>
      <c r="O203" s="850"/>
      <c r="P203" s="850"/>
      <c r="Q203" s="850"/>
      <c r="R203" s="850"/>
      <c r="S203" s="850"/>
      <c r="T203" s="850"/>
      <c r="U203" s="850"/>
      <c r="V203" s="850"/>
      <c r="W203" s="850"/>
      <c r="X203" s="850"/>
      <c r="Y203" s="850"/>
      <c r="Z203" s="850"/>
      <c r="AA203" s="62"/>
      <c r="AB203" s="62"/>
      <c r="AC203" s="62"/>
    </row>
    <row r="204" spans="1:68" ht="14.25" customHeight="1" x14ac:dyDescent="0.25">
      <c r="A204" s="851" t="s">
        <v>126</v>
      </c>
      <c r="B204" s="851"/>
      <c r="C204" s="851"/>
      <c r="D204" s="851"/>
      <c r="E204" s="851"/>
      <c r="F204" s="851"/>
      <c r="G204" s="851"/>
      <c r="H204" s="851"/>
      <c r="I204" s="851"/>
      <c r="J204" s="851"/>
      <c r="K204" s="851"/>
      <c r="L204" s="851"/>
      <c r="M204" s="851"/>
      <c r="N204" s="851"/>
      <c r="O204" s="851"/>
      <c r="P204" s="851"/>
      <c r="Q204" s="851"/>
      <c r="R204" s="851"/>
      <c r="S204" s="851"/>
      <c r="T204" s="851"/>
      <c r="U204" s="851"/>
      <c r="V204" s="851"/>
      <c r="W204" s="851"/>
      <c r="X204" s="851"/>
      <c r="Y204" s="851"/>
      <c r="Z204" s="851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852">
        <v>4680115881402</v>
      </c>
      <c r="E205" s="852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130</v>
      </c>
      <c r="L205" s="35" t="s">
        <v>45</v>
      </c>
      <c r="M205" s="36" t="s">
        <v>133</v>
      </c>
      <c r="N205" s="36"/>
      <c r="O205" s="35">
        <v>55</v>
      </c>
      <c r="P205" s="9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4"/>
      <c r="R205" s="854"/>
      <c r="S205" s="854"/>
      <c r="T205" s="855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852">
        <v>4680115881396</v>
      </c>
      <c r="E206" s="852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4"/>
      <c r="R206" s="854"/>
      <c r="S206" s="854"/>
      <c r="T206" s="855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59"/>
      <c r="B207" s="859"/>
      <c r="C207" s="859"/>
      <c r="D207" s="859"/>
      <c r="E207" s="859"/>
      <c r="F207" s="859"/>
      <c r="G207" s="859"/>
      <c r="H207" s="859"/>
      <c r="I207" s="859"/>
      <c r="J207" s="859"/>
      <c r="K207" s="859"/>
      <c r="L207" s="859"/>
      <c r="M207" s="859"/>
      <c r="N207" s="859"/>
      <c r="O207" s="860"/>
      <c r="P207" s="856" t="s">
        <v>40</v>
      </c>
      <c r="Q207" s="857"/>
      <c r="R207" s="857"/>
      <c r="S207" s="857"/>
      <c r="T207" s="857"/>
      <c r="U207" s="857"/>
      <c r="V207" s="858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59"/>
      <c r="B208" s="859"/>
      <c r="C208" s="859"/>
      <c r="D208" s="859"/>
      <c r="E208" s="859"/>
      <c r="F208" s="859"/>
      <c r="G208" s="859"/>
      <c r="H208" s="859"/>
      <c r="I208" s="859"/>
      <c r="J208" s="859"/>
      <c r="K208" s="859"/>
      <c r="L208" s="859"/>
      <c r="M208" s="859"/>
      <c r="N208" s="859"/>
      <c r="O208" s="860"/>
      <c r="P208" s="856" t="s">
        <v>40</v>
      </c>
      <c r="Q208" s="857"/>
      <c r="R208" s="857"/>
      <c r="S208" s="857"/>
      <c r="T208" s="857"/>
      <c r="U208" s="857"/>
      <c r="V208" s="858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51" t="s">
        <v>183</v>
      </c>
      <c r="B209" s="851"/>
      <c r="C209" s="851"/>
      <c r="D209" s="851"/>
      <c r="E209" s="851"/>
      <c r="F209" s="851"/>
      <c r="G209" s="851"/>
      <c r="H209" s="851"/>
      <c r="I209" s="851"/>
      <c r="J209" s="851"/>
      <c r="K209" s="851"/>
      <c r="L209" s="851"/>
      <c r="M209" s="851"/>
      <c r="N209" s="851"/>
      <c r="O209" s="851"/>
      <c r="P209" s="851"/>
      <c r="Q209" s="851"/>
      <c r="R209" s="851"/>
      <c r="S209" s="851"/>
      <c r="T209" s="851"/>
      <c r="U209" s="851"/>
      <c r="V209" s="851"/>
      <c r="W209" s="851"/>
      <c r="X209" s="851"/>
      <c r="Y209" s="851"/>
      <c r="Z209" s="851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852">
        <v>4680115882935</v>
      </c>
      <c r="E210" s="852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130</v>
      </c>
      <c r="L210" s="35" t="s">
        <v>45</v>
      </c>
      <c r="M210" s="36" t="s">
        <v>88</v>
      </c>
      <c r="N210" s="36"/>
      <c r="O210" s="35">
        <v>50</v>
      </c>
      <c r="P210" s="9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4"/>
      <c r="R210" s="854"/>
      <c r="S210" s="854"/>
      <c r="T210" s="85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852">
        <v>4680115880764</v>
      </c>
      <c r="E211" s="852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133</v>
      </c>
      <c r="N211" s="36"/>
      <c r="O211" s="35">
        <v>50</v>
      </c>
      <c r="P211" s="9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4"/>
      <c r="R211" s="854"/>
      <c r="S211" s="854"/>
      <c r="T211" s="855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60"/>
      <c r="P212" s="856" t="s">
        <v>40</v>
      </c>
      <c r="Q212" s="857"/>
      <c r="R212" s="857"/>
      <c r="S212" s="857"/>
      <c r="T212" s="857"/>
      <c r="U212" s="857"/>
      <c r="V212" s="858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59"/>
      <c r="B213" s="859"/>
      <c r="C213" s="859"/>
      <c r="D213" s="859"/>
      <c r="E213" s="859"/>
      <c r="F213" s="859"/>
      <c r="G213" s="859"/>
      <c r="H213" s="859"/>
      <c r="I213" s="859"/>
      <c r="J213" s="859"/>
      <c r="K213" s="859"/>
      <c r="L213" s="859"/>
      <c r="M213" s="859"/>
      <c r="N213" s="859"/>
      <c r="O213" s="860"/>
      <c r="P213" s="856" t="s">
        <v>40</v>
      </c>
      <c r="Q213" s="857"/>
      <c r="R213" s="857"/>
      <c r="S213" s="857"/>
      <c r="T213" s="857"/>
      <c r="U213" s="857"/>
      <c r="V213" s="858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1" t="s">
        <v>78</v>
      </c>
      <c r="B214" s="851"/>
      <c r="C214" s="851"/>
      <c r="D214" s="851"/>
      <c r="E214" s="851"/>
      <c r="F214" s="851"/>
      <c r="G214" s="851"/>
      <c r="H214" s="851"/>
      <c r="I214" s="851"/>
      <c r="J214" s="851"/>
      <c r="K214" s="851"/>
      <c r="L214" s="851"/>
      <c r="M214" s="851"/>
      <c r="N214" s="851"/>
      <c r="O214" s="851"/>
      <c r="P214" s="851"/>
      <c r="Q214" s="851"/>
      <c r="R214" s="851"/>
      <c r="S214" s="851"/>
      <c r="T214" s="851"/>
      <c r="U214" s="851"/>
      <c r="V214" s="851"/>
      <c r="W214" s="851"/>
      <c r="X214" s="851"/>
      <c r="Y214" s="851"/>
      <c r="Z214" s="851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852">
        <v>4680115882683</v>
      </c>
      <c r="E215" s="852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4"/>
      <c r="R215" s="854"/>
      <c r="S215" s="854"/>
      <c r="T215" s="855"/>
      <c r="U215" s="37" t="s">
        <v>45</v>
      </c>
      <c r="V215" s="37" t="s">
        <v>45</v>
      </c>
      <c r="W215" s="38" t="s">
        <v>0</v>
      </c>
      <c r="X215" s="56">
        <v>830</v>
      </c>
      <c r="Y215" s="53">
        <f t="shared" ref="Y215:Y222" si="41">IFERROR(IF(X215="",0,CEILING((X215/$H215),1)*$H215),"")</f>
        <v>831.6</v>
      </c>
      <c r="Z215" s="39">
        <f>IFERROR(IF(Y215=0,"",ROUNDUP(Y215/H215,0)*0.00902),"")</f>
        <v>1.3890800000000001</v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862.27777777777771</v>
      </c>
      <c r="BN215" s="75">
        <f t="shared" ref="BN215:BN222" si="43">IFERROR(Y215*I215/H215,"0")</f>
        <v>863.94</v>
      </c>
      <c r="BO215" s="75">
        <f t="shared" ref="BO215:BO222" si="44">IFERROR(1/J215*(X215/H215),"0")</f>
        <v>1.164421997755331</v>
      </c>
      <c r="BP215" s="75">
        <f t="shared" ref="BP215:BP222" si="45">IFERROR(1/J215*(Y215/H215),"0")</f>
        <v>1.1666666666666667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852">
        <v>4680115882690</v>
      </c>
      <c r="E216" s="852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9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4"/>
      <c r="R216" s="854"/>
      <c r="S216" s="854"/>
      <c r="T216" s="855"/>
      <c r="U216" s="37" t="s">
        <v>45</v>
      </c>
      <c r="V216" s="37" t="s">
        <v>45</v>
      </c>
      <c r="W216" s="38" t="s">
        <v>0</v>
      </c>
      <c r="X216" s="56">
        <v>510</v>
      </c>
      <c r="Y216" s="53">
        <f t="shared" si="41"/>
        <v>513</v>
      </c>
      <c r="Z216" s="39">
        <f>IFERROR(IF(Y216=0,"",ROUNDUP(Y216/H216,0)*0.00902),"")</f>
        <v>0.8569</v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529.83333333333337</v>
      </c>
      <c r="BN216" s="75">
        <f t="shared" si="43"/>
        <v>532.95000000000005</v>
      </c>
      <c r="BO216" s="75">
        <f t="shared" si="44"/>
        <v>0.71548821548821551</v>
      </c>
      <c r="BP216" s="75">
        <f t="shared" si="45"/>
        <v>0.71969696969696972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852">
        <v>4680115882669</v>
      </c>
      <c r="E217" s="852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9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4"/>
      <c r="R217" s="854"/>
      <c r="S217" s="854"/>
      <c r="T217" s="855"/>
      <c r="U217" s="37" t="s">
        <v>45</v>
      </c>
      <c r="V217" s="37" t="s">
        <v>45</v>
      </c>
      <c r="W217" s="38" t="s">
        <v>0</v>
      </c>
      <c r="X217" s="56">
        <v>600</v>
      </c>
      <c r="Y217" s="53">
        <f t="shared" si="41"/>
        <v>604.80000000000007</v>
      </c>
      <c r="Z217" s="39">
        <f>IFERROR(IF(Y217=0,"",ROUNDUP(Y217/H217,0)*0.00902),"")</f>
        <v>1.01024</v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623.33333333333326</v>
      </c>
      <c r="BN217" s="75">
        <f t="shared" si="43"/>
        <v>628.32000000000005</v>
      </c>
      <c r="BO217" s="75">
        <f t="shared" si="44"/>
        <v>0.84175084175084169</v>
      </c>
      <c r="BP217" s="75">
        <f t="shared" si="45"/>
        <v>0.84848484848484851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852">
        <v>4680115882676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850</v>
      </c>
      <c r="Y218" s="53">
        <f t="shared" si="41"/>
        <v>853.2</v>
      </c>
      <c r="Z218" s="39">
        <f>IFERROR(IF(Y218=0,"",ROUNDUP(Y218/H218,0)*0.00902),"")</f>
        <v>1.42516</v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883.05555555555554</v>
      </c>
      <c r="BN218" s="75">
        <f t="shared" si="43"/>
        <v>886.38</v>
      </c>
      <c r="BO218" s="75">
        <f t="shared" si="44"/>
        <v>1.1924803591470257</v>
      </c>
      <c r="BP218" s="75">
        <f t="shared" si="45"/>
        <v>1.196969696969697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852">
        <v>4680115884014</v>
      </c>
      <c r="E219" s="852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852">
        <v>4680115884007</v>
      </c>
      <c r="E220" s="852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852">
        <v>4680115884038</v>
      </c>
      <c r="E221" s="852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852">
        <v>4680115884021</v>
      </c>
      <c r="E222" s="852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59"/>
      <c r="B223" s="859"/>
      <c r="C223" s="859"/>
      <c r="D223" s="859"/>
      <c r="E223" s="859"/>
      <c r="F223" s="859"/>
      <c r="G223" s="859"/>
      <c r="H223" s="859"/>
      <c r="I223" s="859"/>
      <c r="J223" s="859"/>
      <c r="K223" s="859"/>
      <c r="L223" s="859"/>
      <c r="M223" s="859"/>
      <c r="N223" s="859"/>
      <c r="O223" s="860"/>
      <c r="P223" s="856" t="s">
        <v>40</v>
      </c>
      <c r="Q223" s="857"/>
      <c r="R223" s="857"/>
      <c r="S223" s="857"/>
      <c r="T223" s="857"/>
      <c r="U223" s="857"/>
      <c r="V223" s="858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516.66666666666663</v>
      </c>
      <c r="Y223" s="41">
        <f>IFERROR(Y215/H215,"0")+IFERROR(Y216/H216,"0")+IFERROR(Y217/H217,"0")+IFERROR(Y218/H218,"0")+IFERROR(Y219/H219,"0")+IFERROR(Y220/H220,"0")+IFERROR(Y221/H221,"0")+IFERROR(Y222/H222,"0")</f>
        <v>519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4.6813800000000008</v>
      </c>
      <c r="AA223" s="64"/>
      <c r="AB223" s="64"/>
      <c r="AC223" s="64"/>
    </row>
    <row r="224" spans="1:68" x14ac:dyDescent="0.2">
      <c r="A224" s="859"/>
      <c r="B224" s="859"/>
      <c r="C224" s="859"/>
      <c r="D224" s="859"/>
      <c r="E224" s="859"/>
      <c r="F224" s="859"/>
      <c r="G224" s="859"/>
      <c r="H224" s="859"/>
      <c r="I224" s="859"/>
      <c r="J224" s="859"/>
      <c r="K224" s="859"/>
      <c r="L224" s="859"/>
      <c r="M224" s="859"/>
      <c r="N224" s="859"/>
      <c r="O224" s="860"/>
      <c r="P224" s="856" t="s">
        <v>40</v>
      </c>
      <c r="Q224" s="857"/>
      <c r="R224" s="857"/>
      <c r="S224" s="857"/>
      <c r="T224" s="857"/>
      <c r="U224" s="857"/>
      <c r="V224" s="858"/>
      <c r="W224" s="40" t="s">
        <v>0</v>
      </c>
      <c r="X224" s="41">
        <f>IFERROR(SUM(X215:X222),"0")</f>
        <v>2790</v>
      </c>
      <c r="Y224" s="41">
        <f>IFERROR(SUM(Y215:Y222),"0")</f>
        <v>2802.6000000000004</v>
      </c>
      <c r="Z224" s="40"/>
      <c r="AA224" s="64"/>
      <c r="AB224" s="64"/>
      <c r="AC224" s="64"/>
    </row>
    <row r="225" spans="1:68" ht="14.25" customHeight="1" x14ac:dyDescent="0.25">
      <c r="A225" s="851" t="s">
        <v>84</v>
      </c>
      <c r="B225" s="851"/>
      <c r="C225" s="851"/>
      <c r="D225" s="851"/>
      <c r="E225" s="851"/>
      <c r="F225" s="851"/>
      <c r="G225" s="851"/>
      <c r="H225" s="851"/>
      <c r="I225" s="851"/>
      <c r="J225" s="851"/>
      <c r="K225" s="851"/>
      <c r="L225" s="851"/>
      <c r="M225" s="851"/>
      <c r="N225" s="851"/>
      <c r="O225" s="851"/>
      <c r="P225" s="851"/>
      <c r="Q225" s="851"/>
      <c r="R225" s="851"/>
      <c r="S225" s="851"/>
      <c r="T225" s="851"/>
      <c r="U225" s="851"/>
      <c r="V225" s="851"/>
      <c r="W225" s="851"/>
      <c r="X225" s="851"/>
      <c r="Y225" s="851"/>
      <c r="Z225" s="851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852">
        <v>4680115881594</v>
      </c>
      <c r="E226" s="852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130</v>
      </c>
      <c r="L226" s="35" t="s">
        <v>45</v>
      </c>
      <c r="M226" s="36" t="s">
        <v>88</v>
      </c>
      <c r="N226" s="36"/>
      <c r="O226" s="35">
        <v>40</v>
      </c>
      <c r="P226" s="9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4"/>
      <c r="R226" s="854"/>
      <c r="S226" s="854"/>
      <c r="T226" s="85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852">
        <v>4680115880962</v>
      </c>
      <c r="E227" s="852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130</v>
      </c>
      <c r="L227" s="35" t="s">
        <v>45</v>
      </c>
      <c r="M227" s="36" t="s">
        <v>82</v>
      </c>
      <c r="N227" s="36"/>
      <c r="O227" s="35">
        <v>40</v>
      </c>
      <c r="P227" s="97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4"/>
      <c r="R227" s="854"/>
      <c r="S227" s="854"/>
      <c r="T227" s="855"/>
      <c r="U227" s="37" t="s">
        <v>45</v>
      </c>
      <c r="V227" s="37" t="s">
        <v>45</v>
      </c>
      <c r="W227" s="38" t="s">
        <v>0</v>
      </c>
      <c r="X227" s="56">
        <v>100</v>
      </c>
      <c r="Y227" s="53">
        <f t="shared" si="46"/>
        <v>101.39999999999999</v>
      </c>
      <c r="Z227" s="39">
        <f>IFERROR(IF(Y227=0,"",ROUNDUP(Y227/H227,0)*0.02175),"")</f>
        <v>0.28275</v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107.23076923076924</v>
      </c>
      <c r="BN227" s="75">
        <f t="shared" si="48"/>
        <v>108.732</v>
      </c>
      <c r="BO227" s="75">
        <f t="shared" si="49"/>
        <v>0.22893772893772893</v>
      </c>
      <c r="BP227" s="75">
        <f t="shared" si="50"/>
        <v>0.23214285714285712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852">
        <v>4680115881617</v>
      </c>
      <c r="E228" s="852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130</v>
      </c>
      <c r="L228" s="35" t="s">
        <v>45</v>
      </c>
      <c r="M228" s="36" t="s">
        <v>88</v>
      </c>
      <c r="N228" s="36"/>
      <c r="O228" s="35">
        <v>40</v>
      </c>
      <c r="P228" s="9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4"/>
      <c r="R228" s="854"/>
      <c r="S228" s="854"/>
      <c r="T228" s="855"/>
      <c r="U228" s="37" t="s">
        <v>45</v>
      </c>
      <c r="V228" s="37" t="s">
        <v>45</v>
      </c>
      <c r="W228" s="38" t="s">
        <v>0</v>
      </c>
      <c r="X228" s="56">
        <v>20</v>
      </c>
      <c r="Y228" s="53">
        <f t="shared" si="46"/>
        <v>24.299999999999997</v>
      </c>
      <c r="Z228" s="39">
        <f>IFERROR(IF(Y228=0,"",ROUNDUP(Y228/H228,0)*0.02175),"")</f>
        <v>6.5250000000000002E-2</v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21.348148148148152</v>
      </c>
      <c r="BN228" s="75">
        <f t="shared" si="48"/>
        <v>25.938000000000002</v>
      </c>
      <c r="BO228" s="75">
        <f t="shared" si="49"/>
        <v>4.409171075837743E-2</v>
      </c>
      <c r="BP228" s="75">
        <f t="shared" si="50"/>
        <v>5.3571428571428568E-2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852">
        <v>4680115880573</v>
      </c>
      <c r="E229" s="852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45</v>
      </c>
      <c r="P229" s="9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160</v>
      </c>
      <c r="Y229" s="53">
        <f t="shared" si="46"/>
        <v>165.29999999999998</v>
      </c>
      <c r="Z229" s="39">
        <f>IFERROR(IF(Y229=0,"",ROUNDUP(Y229/H229,0)*0.02175),"")</f>
        <v>0.41324999999999995</v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170.37241379310345</v>
      </c>
      <c r="BN229" s="75">
        <f t="shared" si="48"/>
        <v>176.01599999999996</v>
      </c>
      <c r="BO229" s="75">
        <f t="shared" si="49"/>
        <v>0.32840722495894914</v>
      </c>
      <c r="BP229" s="75">
        <f t="shared" si="50"/>
        <v>0.33928571428571425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852">
        <v>4680115882195</v>
      </c>
      <c r="E230" s="852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852">
        <v>4680115882607</v>
      </c>
      <c r="E231" s="852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176</v>
      </c>
      <c r="N231" s="36"/>
      <c r="O231" s="35">
        <v>45</v>
      </c>
      <c r="P231" s="9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852">
        <v>4680115880092</v>
      </c>
      <c r="E232" s="85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852">
        <v>4680115880221</v>
      </c>
      <c r="E233" s="85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852">
        <v>4680115882942</v>
      </c>
      <c r="E234" s="852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852">
        <v>4680115880504</v>
      </c>
      <c r="E235" s="852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852">
        <v>4680115882164</v>
      </c>
      <c r="E236" s="852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59"/>
      <c r="B237" s="859"/>
      <c r="C237" s="859"/>
      <c r="D237" s="859"/>
      <c r="E237" s="859"/>
      <c r="F237" s="859"/>
      <c r="G237" s="859"/>
      <c r="H237" s="859"/>
      <c r="I237" s="859"/>
      <c r="J237" s="859"/>
      <c r="K237" s="859"/>
      <c r="L237" s="859"/>
      <c r="M237" s="859"/>
      <c r="N237" s="859"/>
      <c r="O237" s="860"/>
      <c r="P237" s="856" t="s">
        <v>40</v>
      </c>
      <c r="Q237" s="857"/>
      <c r="R237" s="857"/>
      <c r="S237" s="857"/>
      <c r="T237" s="857"/>
      <c r="U237" s="857"/>
      <c r="V237" s="858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33.680453220683106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0.76124999999999998</v>
      </c>
      <c r="AA237" s="64"/>
      <c r="AB237" s="64"/>
      <c r="AC237" s="64"/>
    </row>
    <row r="238" spans="1:68" x14ac:dyDescent="0.2">
      <c r="A238" s="859"/>
      <c r="B238" s="859"/>
      <c r="C238" s="859"/>
      <c r="D238" s="859"/>
      <c r="E238" s="859"/>
      <c r="F238" s="859"/>
      <c r="G238" s="859"/>
      <c r="H238" s="859"/>
      <c r="I238" s="859"/>
      <c r="J238" s="859"/>
      <c r="K238" s="859"/>
      <c r="L238" s="859"/>
      <c r="M238" s="859"/>
      <c r="N238" s="859"/>
      <c r="O238" s="860"/>
      <c r="P238" s="856" t="s">
        <v>40</v>
      </c>
      <c r="Q238" s="857"/>
      <c r="R238" s="857"/>
      <c r="S238" s="857"/>
      <c r="T238" s="857"/>
      <c r="U238" s="857"/>
      <c r="V238" s="858"/>
      <c r="W238" s="40" t="s">
        <v>0</v>
      </c>
      <c r="X238" s="41">
        <f>IFERROR(SUM(X226:X236),"0")</f>
        <v>280</v>
      </c>
      <c r="Y238" s="41">
        <f>IFERROR(SUM(Y226:Y236),"0")</f>
        <v>291</v>
      </c>
      <c r="Z238" s="40"/>
      <c r="AA238" s="64"/>
      <c r="AB238" s="64"/>
      <c r="AC238" s="64"/>
    </row>
    <row r="239" spans="1:68" ht="14.25" customHeight="1" x14ac:dyDescent="0.25">
      <c r="A239" s="851" t="s">
        <v>224</v>
      </c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1"/>
      <c r="P239" s="851"/>
      <c r="Q239" s="851"/>
      <c r="R239" s="851"/>
      <c r="S239" s="851"/>
      <c r="T239" s="851"/>
      <c r="U239" s="851"/>
      <c r="V239" s="851"/>
      <c r="W239" s="851"/>
      <c r="X239" s="851"/>
      <c r="Y239" s="851"/>
      <c r="Z239" s="851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852">
        <v>4680115882874</v>
      </c>
      <c r="E240" s="852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9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4"/>
      <c r="R240" s="854"/>
      <c r="S240" s="854"/>
      <c r="T240" s="85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4301060460</v>
      </c>
      <c r="D241" s="852">
        <v>4680115882874</v>
      </c>
      <c r="E241" s="852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176</v>
      </c>
      <c r="N241" s="36"/>
      <c r="O241" s="35">
        <v>30</v>
      </c>
      <c r="P241" s="982" t="s">
        <v>426</v>
      </c>
      <c r="Q241" s="854"/>
      <c r="R241" s="854"/>
      <c r="S241" s="854"/>
      <c r="T241" s="855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427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428</v>
      </c>
      <c r="C242" s="34">
        <v>4301060404</v>
      </c>
      <c r="D242" s="852">
        <v>4680115882874</v>
      </c>
      <c r="E242" s="852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82</v>
      </c>
      <c r="N242" s="36"/>
      <c r="O242" s="35">
        <v>40</v>
      </c>
      <c r="P242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54"/>
      <c r="R242" s="854"/>
      <c r="S242" s="854"/>
      <c r="T242" s="855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852">
        <v>4680115884434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852">
        <v>4680115880818</v>
      </c>
      <c r="E244" s="852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72</v>
      </c>
      <c r="Y244" s="53">
        <f t="shared" si="52"/>
        <v>72</v>
      </c>
      <c r="Z244" s="39">
        <f>IFERROR(IF(Y244=0,"",ROUNDUP(Y244/H244,0)*0.00651),"")</f>
        <v>0.1953</v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79.560000000000016</v>
      </c>
      <c r="BN244" s="75">
        <f t="shared" si="54"/>
        <v>79.560000000000016</v>
      </c>
      <c r="BO244" s="75">
        <f t="shared" si="55"/>
        <v>0.16483516483516486</v>
      </c>
      <c r="BP244" s="75">
        <f t="shared" si="56"/>
        <v>0.16483516483516486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852">
        <v>4680115880801</v>
      </c>
      <c r="E245" s="852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59"/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60"/>
      <c r="P246" s="856" t="s">
        <v>40</v>
      </c>
      <c r="Q246" s="857"/>
      <c r="R246" s="857"/>
      <c r="S246" s="857"/>
      <c r="T246" s="857"/>
      <c r="U246" s="857"/>
      <c r="V246" s="858"/>
      <c r="W246" s="40" t="s">
        <v>39</v>
      </c>
      <c r="X246" s="41">
        <f>IFERROR(X240/H240,"0")+IFERROR(X241/H241,"0")+IFERROR(X242/H242,"0")+IFERROR(X243/H243,"0")+IFERROR(X244/H244,"0")+IFERROR(X245/H245,"0")</f>
        <v>30</v>
      </c>
      <c r="Y246" s="41">
        <f>IFERROR(Y240/H240,"0")+IFERROR(Y241/H241,"0")+IFERROR(Y242/H242,"0")+IFERROR(Y243/H243,"0")+IFERROR(Y244/H244,"0")+IFERROR(Y245/H245,"0")</f>
        <v>30</v>
      </c>
      <c r="Z246" s="41">
        <f>IFERROR(IF(Z240="",0,Z240),"0")+IFERROR(IF(Z241="",0,Z241),"0")+IFERROR(IF(Z242="",0,Z242),"0")+IFERROR(IF(Z243="",0,Z243),"0")+IFERROR(IF(Z244="",0,Z244),"0")+IFERROR(IF(Z245="",0,Z245),"0")</f>
        <v>0.1953</v>
      </c>
      <c r="AA246" s="64"/>
      <c r="AB246" s="64"/>
      <c r="AC246" s="64"/>
    </row>
    <row r="247" spans="1:68" x14ac:dyDescent="0.2">
      <c r="A247" s="859"/>
      <c r="B247" s="859"/>
      <c r="C247" s="859"/>
      <c r="D247" s="859"/>
      <c r="E247" s="859"/>
      <c r="F247" s="859"/>
      <c r="G247" s="859"/>
      <c r="H247" s="859"/>
      <c r="I247" s="859"/>
      <c r="J247" s="859"/>
      <c r="K247" s="859"/>
      <c r="L247" s="859"/>
      <c r="M247" s="859"/>
      <c r="N247" s="859"/>
      <c r="O247" s="860"/>
      <c r="P247" s="856" t="s">
        <v>40</v>
      </c>
      <c r="Q247" s="857"/>
      <c r="R247" s="857"/>
      <c r="S247" s="857"/>
      <c r="T247" s="857"/>
      <c r="U247" s="857"/>
      <c r="V247" s="858"/>
      <c r="W247" s="40" t="s">
        <v>0</v>
      </c>
      <c r="X247" s="41">
        <f>IFERROR(SUM(X240:X245),"0")</f>
        <v>72</v>
      </c>
      <c r="Y247" s="41">
        <f>IFERROR(SUM(Y240:Y245),"0")</f>
        <v>72</v>
      </c>
      <c r="Z247" s="40"/>
      <c r="AA247" s="64"/>
      <c r="AB247" s="64"/>
      <c r="AC247" s="64"/>
    </row>
    <row r="248" spans="1:68" ht="16.5" customHeight="1" x14ac:dyDescent="0.25">
      <c r="A248" s="850" t="s">
        <v>439</v>
      </c>
      <c r="B248" s="850"/>
      <c r="C248" s="850"/>
      <c r="D248" s="850"/>
      <c r="E248" s="850"/>
      <c r="F248" s="850"/>
      <c r="G248" s="850"/>
      <c r="H248" s="850"/>
      <c r="I248" s="850"/>
      <c r="J248" s="850"/>
      <c r="K248" s="850"/>
      <c r="L248" s="850"/>
      <c r="M248" s="850"/>
      <c r="N248" s="850"/>
      <c r="O248" s="850"/>
      <c r="P248" s="850"/>
      <c r="Q248" s="850"/>
      <c r="R248" s="850"/>
      <c r="S248" s="850"/>
      <c r="T248" s="850"/>
      <c r="U248" s="850"/>
      <c r="V248" s="850"/>
      <c r="W248" s="850"/>
      <c r="X248" s="850"/>
      <c r="Y248" s="850"/>
      <c r="Z248" s="850"/>
      <c r="AA248" s="62"/>
      <c r="AB248" s="62"/>
      <c r="AC248" s="62"/>
    </row>
    <row r="249" spans="1:68" ht="14.25" customHeight="1" x14ac:dyDescent="0.25">
      <c r="A249" s="851" t="s">
        <v>126</v>
      </c>
      <c r="B249" s="851"/>
      <c r="C249" s="851"/>
      <c r="D249" s="851"/>
      <c r="E249" s="851"/>
      <c r="F249" s="851"/>
      <c r="G249" s="851"/>
      <c r="H249" s="851"/>
      <c r="I249" s="851"/>
      <c r="J249" s="851"/>
      <c r="K249" s="851"/>
      <c r="L249" s="851"/>
      <c r="M249" s="851"/>
      <c r="N249" s="851"/>
      <c r="O249" s="851"/>
      <c r="P249" s="851"/>
      <c r="Q249" s="851"/>
      <c r="R249" s="851"/>
      <c r="S249" s="851"/>
      <c r="T249" s="851"/>
      <c r="U249" s="851"/>
      <c r="V249" s="851"/>
      <c r="W249" s="851"/>
      <c r="X249" s="851"/>
      <c r="Y249" s="851"/>
      <c r="Z249" s="851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4301011717</v>
      </c>
      <c r="D250" s="852">
        <v>4680115884274</v>
      </c>
      <c r="E250" s="852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 t="s">
        <v>45</v>
      </c>
      <c r="M250" s="36" t="s">
        <v>133</v>
      </c>
      <c r="N250" s="36"/>
      <c r="O250" s="35">
        <v>55</v>
      </c>
      <c r="P250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4"/>
      <c r="R250" s="854"/>
      <c r="S250" s="854"/>
      <c r="T250" s="85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4301011945</v>
      </c>
      <c r="D251" s="852">
        <v>4680115884274</v>
      </c>
      <c r="E251" s="852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 t="s">
        <v>45</v>
      </c>
      <c r="M251" s="36" t="s">
        <v>163</v>
      </c>
      <c r="N251" s="36"/>
      <c r="O251" s="35">
        <v>55</v>
      </c>
      <c r="P251" s="9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4"/>
      <c r="R251" s="854"/>
      <c r="S251" s="854"/>
      <c r="T251" s="85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852">
        <v>4680115884298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133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4301011733</v>
      </c>
      <c r="D253" s="852">
        <v>4680115884250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88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4301011944</v>
      </c>
      <c r="D254" s="852">
        <v>4680115884250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130</v>
      </c>
      <c r="L254" s="35" t="s">
        <v>45</v>
      </c>
      <c r="M254" s="36" t="s">
        <v>163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444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852">
        <v>4680115884281</v>
      </c>
      <c r="E255" s="85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852">
        <v>4680115884199</v>
      </c>
      <c r="E256" s="852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133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852">
        <v>4680115884267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133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59"/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60"/>
      <c r="P258" s="856" t="s">
        <v>40</v>
      </c>
      <c r="Q258" s="857"/>
      <c r="R258" s="857"/>
      <c r="S258" s="857"/>
      <c r="T258" s="857"/>
      <c r="U258" s="857"/>
      <c r="V258" s="858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59"/>
      <c r="B259" s="859"/>
      <c r="C259" s="859"/>
      <c r="D259" s="859"/>
      <c r="E259" s="859"/>
      <c r="F259" s="859"/>
      <c r="G259" s="859"/>
      <c r="H259" s="859"/>
      <c r="I259" s="859"/>
      <c r="J259" s="859"/>
      <c r="K259" s="859"/>
      <c r="L259" s="859"/>
      <c r="M259" s="859"/>
      <c r="N259" s="859"/>
      <c r="O259" s="860"/>
      <c r="P259" s="856" t="s">
        <v>40</v>
      </c>
      <c r="Q259" s="857"/>
      <c r="R259" s="857"/>
      <c r="S259" s="857"/>
      <c r="T259" s="857"/>
      <c r="U259" s="857"/>
      <c r="V259" s="858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50" t="s">
        <v>460</v>
      </c>
      <c r="B260" s="850"/>
      <c r="C260" s="850"/>
      <c r="D260" s="850"/>
      <c r="E260" s="850"/>
      <c r="F260" s="850"/>
      <c r="G260" s="850"/>
      <c r="H260" s="850"/>
      <c r="I260" s="850"/>
      <c r="J260" s="850"/>
      <c r="K260" s="850"/>
      <c r="L260" s="850"/>
      <c r="M260" s="850"/>
      <c r="N260" s="850"/>
      <c r="O260" s="850"/>
      <c r="P260" s="850"/>
      <c r="Q260" s="850"/>
      <c r="R260" s="850"/>
      <c r="S260" s="850"/>
      <c r="T260" s="850"/>
      <c r="U260" s="850"/>
      <c r="V260" s="850"/>
      <c r="W260" s="850"/>
      <c r="X260" s="850"/>
      <c r="Y260" s="850"/>
      <c r="Z260" s="850"/>
      <c r="AA260" s="62"/>
      <c r="AB260" s="62"/>
      <c r="AC260" s="62"/>
    </row>
    <row r="261" spans="1:68" ht="14.25" customHeight="1" x14ac:dyDescent="0.25">
      <c r="A261" s="851" t="s">
        <v>126</v>
      </c>
      <c r="B261" s="851"/>
      <c r="C261" s="851"/>
      <c r="D261" s="851"/>
      <c r="E261" s="851"/>
      <c r="F261" s="851"/>
      <c r="G261" s="851"/>
      <c r="H261" s="851"/>
      <c r="I261" s="851"/>
      <c r="J261" s="851"/>
      <c r="K261" s="851"/>
      <c r="L261" s="851"/>
      <c r="M261" s="851"/>
      <c r="N261" s="851"/>
      <c r="O261" s="851"/>
      <c r="P261" s="851"/>
      <c r="Q261" s="851"/>
      <c r="R261" s="851"/>
      <c r="S261" s="851"/>
      <c r="T261" s="851"/>
      <c r="U261" s="851"/>
      <c r="V261" s="851"/>
      <c r="W261" s="851"/>
      <c r="X261" s="851"/>
      <c r="Y261" s="851"/>
      <c r="Z261" s="851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4301011826</v>
      </c>
      <c r="D262" s="852">
        <v>4680115884137</v>
      </c>
      <c r="E262" s="852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 t="s">
        <v>45</v>
      </c>
      <c r="M262" s="36" t="s">
        <v>133</v>
      </c>
      <c r="N262" s="36"/>
      <c r="O262" s="35">
        <v>55</v>
      </c>
      <c r="P262" s="9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4"/>
      <c r="R262" s="854"/>
      <c r="S262" s="854"/>
      <c r="T262" s="855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463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464</v>
      </c>
      <c r="C263" s="34">
        <v>4301011942</v>
      </c>
      <c r="D263" s="852">
        <v>4680115884137</v>
      </c>
      <c r="E263" s="852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130</v>
      </c>
      <c r="L263" s="35" t="s">
        <v>45</v>
      </c>
      <c r="M263" s="36" t="s">
        <v>163</v>
      </c>
      <c r="N263" s="36"/>
      <c r="O263" s="35">
        <v>55</v>
      </c>
      <c r="P263" s="99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4"/>
      <c r="R263" s="854"/>
      <c r="S263" s="854"/>
      <c r="T263" s="85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162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852">
        <v>4680115884236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133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4301011721</v>
      </c>
      <c r="D265" s="852">
        <v>4680115884175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133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471</v>
      </c>
      <c r="C266" s="34">
        <v>4301011941</v>
      </c>
      <c r="D266" s="852">
        <v>4680115884175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130</v>
      </c>
      <c r="L266" s="35" t="s">
        <v>45</v>
      </c>
      <c r="M266" s="36" t="s">
        <v>163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162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852">
        <v>4680115884144</v>
      </c>
      <c r="E267" s="852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133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463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852">
        <v>4680115885288</v>
      </c>
      <c r="E268" s="852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133</v>
      </c>
      <c r="N268" s="36"/>
      <c r="O268" s="35">
        <v>55</v>
      </c>
      <c r="P268" s="100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852">
        <v>4680115884182</v>
      </c>
      <c r="E269" s="852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133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852">
        <v>4680115884205</v>
      </c>
      <c r="E270" s="85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133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470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59"/>
      <c r="B271" s="859"/>
      <c r="C271" s="859"/>
      <c r="D271" s="859"/>
      <c r="E271" s="859"/>
      <c r="F271" s="859"/>
      <c r="G271" s="859"/>
      <c r="H271" s="859"/>
      <c r="I271" s="859"/>
      <c r="J271" s="859"/>
      <c r="K271" s="859"/>
      <c r="L271" s="859"/>
      <c r="M271" s="859"/>
      <c r="N271" s="859"/>
      <c r="O271" s="860"/>
      <c r="P271" s="856" t="s">
        <v>40</v>
      </c>
      <c r="Q271" s="857"/>
      <c r="R271" s="857"/>
      <c r="S271" s="857"/>
      <c r="T271" s="857"/>
      <c r="U271" s="857"/>
      <c r="V271" s="858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59"/>
      <c r="B272" s="859"/>
      <c r="C272" s="859"/>
      <c r="D272" s="859"/>
      <c r="E272" s="859"/>
      <c r="F272" s="859"/>
      <c r="G272" s="859"/>
      <c r="H272" s="859"/>
      <c r="I272" s="859"/>
      <c r="J272" s="859"/>
      <c r="K272" s="859"/>
      <c r="L272" s="859"/>
      <c r="M272" s="859"/>
      <c r="N272" s="859"/>
      <c r="O272" s="860"/>
      <c r="P272" s="856" t="s">
        <v>40</v>
      </c>
      <c r="Q272" s="857"/>
      <c r="R272" s="857"/>
      <c r="S272" s="857"/>
      <c r="T272" s="857"/>
      <c r="U272" s="857"/>
      <c r="V272" s="858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51" t="s">
        <v>183</v>
      </c>
      <c r="B273" s="851"/>
      <c r="C273" s="851"/>
      <c r="D273" s="851"/>
      <c r="E273" s="851"/>
      <c r="F273" s="851"/>
      <c r="G273" s="851"/>
      <c r="H273" s="851"/>
      <c r="I273" s="851"/>
      <c r="J273" s="851"/>
      <c r="K273" s="851"/>
      <c r="L273" s="851"/>
      <c r="M273" s="851"/>
      <c r="N273" s="851"/>
      <c r="O273" s="851"/>
      <c r="P273" s="851"/>
      <c r="Q273" s="851"/>
      <c r="R273" s="851"/>
      <c r="S273" s="851"/>
      <c r="T273" s="851"/>
      <c r="U273" s="851"/>
      <c r="V273" s="851"/>
      <c r="W273" s="851"/>
      <c r="X273" s="851"/>
      <c r="Y273" s="851"/>
      <c r="Z273" s="851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852">
        <v>4680115885721</v>
      </c>
      <c r="E274" s="852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4"/>
      <c r="R274" s="854"/>
      <c r="S274" s="854"/>
      <c r="T274" s="85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60"/>
      <c r="P275" s="856" t="s">
        <v>40</v>
      </c>
      <c r="Q275" s="857"/>
      <c r="R275" s="857"/>
      <c r="S275" s="857"/>
      <c r="T275" s="857"/>
      <c r="U275" s="857"/>
      <c r="V275" s="858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59"/>
      <c r="B276" s="859"/>
      <c r="C276" s="859"/>
      <c r="D276" s="859"/>
      <c r="E276" s="859"/>
      <c r="F276" s="859"/>
      <c r="G276" s="859"/>
      <c r="H276" s="859"/>
      <c r="I276" s="859"/>
      <c r="J276" s="859"/>
      <c r="K276" s="859"/>
      <c r="L276" s="859"/>
      <c r="M276" s="859"/>
      <c r="N276" s="859"/>
      <c r="O276" s="860"/>
      <c r="P276" s="856" t="s">
        <v>40</v>
      </c>
      <c r="Q276" s="857"/>
      <c r="R276" s="857"/>
      <c r="S276" s="857"/>
      <c r="T276" s="857"/>
      <c r="U276" s="857"/>
      <c r="V276" s="858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50" t="s">
        <v>484</v>
      </c>
      <c r="B277" s="850"/>
      <c r="C277" s="850"/>
      <c r="D277" s="850"/>
      <c r="E277" s="850"/>
      <c r="F277" s="850"/>
      <c r="G277" s="850"/>
      <c r="H277" s="850"/>
      <c r="I277" s="850"/>
      <c r="J277" s="850"/>
      <c r="K277" s="850"/>
      <c r="L277" s="850"/>
      <c r="M277" s="850"/>
      <c r="N277" s="850"/>
      <c r="O277" s="850"/>
      <c r="P277" s="850"/>
      <c r="Q277" s="850"/>
      <c r="R277" s="850"/>
      <c r="S277" s="850"/>
      <c r="T277" s="850"/>
      <c r="U277" s="850"/>
      <c r="V277" s="850"/>
      <c r="W277" s="850"/>
      <c r="X277" s="850"/>
      <c r="Y277" s="850"/>
      <c r="Z277" s="850"/>
      <c r="AA277" s="62"/>
      <c r="AB277" s="62"/>
      <c r="AC277" s="62"/>
    </row>
    <row r="278" spans="1:68" ht="14.25" customHeight="1" x14ac:dyDescent="0.25">
      <c r="A278" s="851" t="s">
        <v>126</v>
      </c>
      <c r="B278" s="851"/>
      <c r="C278" s="851"/>
      <c r="D278" s="851"/>
      <c r="E278" s="851"/>
      <c r="F278" s="851"/>
      <c r="G278" s="851"/>
      <c r="H278" s="851"/>
      <c r="I278" s="851"/>
      <c r="J278" s="851"/>
      <c r="K278" s="851"/>
      <c r="L278" s="851"/>
      <c r="M278" s="851"/>
      <c r="N278" s="851"/>
      <c r="O278" s="851"/>
      <c r="P278" s="851"/>
      <c r="Q278" s="851"/>
      <c r="R278" s="851"/>
      <c r="S278" s="851"/>
      <c r="T278" s="851"/>
      <c r="U278" s="851"/>
      <c r="V278" s="851"/>
      <c r="W278" s="851"/>
      <c r="X278" s="851"/>
      <c r="Y278" s="851"/>
      <c r="Z278" s="851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4301011855</v>
      </c>
      <c r="D279" s="852">
        <v>4680115885837</v>
      </c>
      <c r="E279" s="852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 t="s">
        <v>45</v>
      </c>
      <c r="M279" s="36" t="s">
        <v>133</v>
      </c>
      <c r="N279" s="36"/>
      <c r="O279" s="35">
        <v>55</v>
      </c>
      <c r="P279" s="10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4"/>
      <c r="R279" s="854"/>
      <c r="S279" s="854"/>
      <c r="T279" s="855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4301011322</v>
      </c>
      <c r="D280" s="852">
        <v>4607091387452</v>
      </c>
      <c r="E280" s="852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88</v>
      </c>
      <c r="N280" s="36"/>
      <c r="O280" s="35">
        <v>55</v>
      </c>
      <c r="P280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4"/>
      <c r="R280" s="854"/>
      <c r="S280" s="854"/>
      <c r="T280" s="855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4301011850</v>
      </c>
      <c r="D281" s="852">
        <v>4680115885806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4301011910</v>
      </c>
      <c r="D282" s="852">
        <v>4680115885806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163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4301011853</v>
      </c>
      <c r="D283" s="852">
        <v>4680115885851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133</v>
      </c>
      <c r="N283" s="36"/>
      <c r="O283" s="35">
        <v>55</v>
      </c>
      <c r="P283" s="10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4301011313</v>
      </c>
      <c r="D284" s="852">
        <v>4607091385984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133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4301011852</v>
      </c>
      <c r="D285" s="852">
        <v>4680115885844</v>
      </c>
      <c r="E285" s="852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139</v>
      </c>
      <c r="L285" s="35" t="s">
        <v>45</v>
      </c>
      <c r="M285" s="36" t="s">
        <v>133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4301011319</v>
      </c>
      <c r="D286" s="852">
        <v>4607091387469</v>
      </c>
      <c r="E286" s="852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139</v>
      </c>
      <c r="L286" s="35" t="s">
        <v>45</v>
      </c>
      <c r="M286" s="36" t="s">
        <v>133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506</v>
      </c>
      <c r="B287" s="60" t="s">
        <v>507</v>
      </c>
      <c r="C287" s="34">
        <v>4301011851</v>
      </c>
      <c r="D287" s="852">
        <v>4680115885820</v>
      </c>
      <c r="E287" s="852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139</v>
      </c>
      <c r="L287" s="35" t="s">
        <v>45</v>
      </c>
      <c r="M287" s="36" t="s">
        <v>133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493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508</v>
      </c>
      <c r="B288" s="60" t="s">
        <v>509</v>
      </c>
      <c r="C288" s="34">
        <v>4301011316</v>
      </c>
      <c r="D288" s="852">
        <v>4607091387438</v>
      </c>
      <c r="E288" s="85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139</v>
      </c>
      <c r="L288" s="35" t="s">
        <v>45</v>
      </c>
      <c r="M288" s="36" t="s">
        <v>133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510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59"/>
      <c r="B289" s="859"/>
      <c r="C289" s="859"/>
      <c r="D289" s="859"/>
      <c r="E289" s="859"/>
      <c r="F289" s="859"/>
      <c r="G289" s="859"/>
      <c r="H289" s="859"/>
      <c r="I289" s="859"/>
      <c r="J289" s="859"/>
      <c r="K289" s="859"/>
      <c r="L289" s="859"/>
      <c r="M289" s="859"/>
      <c r="N289" s="859"/>
      <c r="O289" s="860"/>
      <c r="P289" s="856" t="s">
        <v>40</v>
      </c>
      <c r="Q289" s="857"/>
      <c r="R289" s="857"/>
      <c r="S289" s="857"/>
      <c r="T289" s="857"/>
      <c r="U289" s="857"/>
      <c r="V289" s="858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59"/>
      <c r="B290" s="859"/>
      <c r="C290" s="859"/>
      <c r="D290" s="859"/>
      <c r="E290" s="859"/>
      <c r="F290" s="859"/>
      <c r="G290" s="859"/>
      <c r="H290" s="859"/>
      <c r="I290" s="859"/>
      <c r="J290" s="859"/>
      <c r="K290" s="859"/>
      <c r="L290" s="859"/>
      <c r="M290" s="859"/>
      <c r="N290" s="859"/>
      <c r="O290" s="860"/>
      <c r="P290" s="856" t="s">
        <v>40</v>
      </c>
      <c r="Q290" s="857"/>
      <c r="R290" s="857"/>
      <c r="S290" s="857"/>
      <c r="T290" s="857"/>
      <c r="U290" s="857"/>
      <c r="V290" s="858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50" t="s">
        <v>511</v>
      </c>
      <c r="B291" s="850"/>
      <c r="C291" s="850"/>
      <c r="D291" s="850"/>
      <c r="E291" s="850"/>
      <c r="F291" s="850"/>
      <c r="G291" s="850"/>
      <c r="H291" s="850"/>
      <c r="I291" s="850"/>
      <c r="J291" s="850"/>
      <c r="K291" s="850"/>
      <c r="L291" s="850"/>
      <c r="M291" s="850"/>
      <c r="N291" s="850"/>
      <c r="O291" s="850"/>
      <c r="P291" s="850"/>
      <c r="Q291" s="850"/>
      <c r="R291" s="850"/>
      <c r="S291" s="850"/>
      <c r="T291" s="850"/>
      <c r="U291" s="850"/>
      <c r="V291" s="850"/>
      <c r="W291" s="850"/>
      <c r="X291" s="850"/>
      <c r="Y291" s="850"/>
      <c r="Z291" s="850"/>
      <c r="AA291" s="62"/>
      <c r="AB291" s="62"/>
      <c r="AC291" s="62"/>
    </row>
    <row r="292" spans="1:68" ht="14.25" customHeight="1" x14ac:dyDescent="0.25">
      <c r="A292" s="851" t="s">
        <v>126</v>
      </c>
      <c r="B292" s="851"/>
      <c r="C292" s="851"/>
      <c r="D292" s="851"/>
      <c r="E292" s="851"/>
      <c r="F292" s="851"/>
      <c r="G292" s="851"/>
      <c r="H292" s="851"/>
      <c r="I292" s="851"/>
      <c r="J292" s="851"/>
      <c r="K292" s="851"/>
      <c r="L292" s="851"/>
      <c r="M292" s="851"/>
      <c r="N292" s="851"/>
      <c r="O292" s="851"/>
      <c r="P292" s="851"/>
      <c r="Q292" s="851"/>
      <c r="R292" s="851"/>
      <c r="S292" s="851"/>
      <c r="T292" s="851"/>
      <c r="U292" s="851"/>
      <c r="V292" s="851"/>
      <c r="W292" s="851"/>
      <c r="X292" s="851"/>
      <c r="Y292" s="851"/>
      <c r="Z292" s="851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852">
        <v>4680115885707</v>
      </c>
      <c r="E293" s="852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130</v>
      </c>
      <c r="L293" s="35" t="s">
        <v>45</v>
      </c>
      <c r="M293" s="36" t="s">
        <v>133</v>
      </c>
      <c r="N293" s="36"/>
      <c r="O293" s="35">
        <v>31</v>
      </c>
      <c r="P293" s="10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4"/>
      <c r="R293" s="854"/>
      <c r="S293" s="854"/>
      <c r="T293" s="855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450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59"/>
      <c r="B294" s="859"/>
      <c r="C294" s="859"/>
      <c r="D294" s="859"/>
      <c r="E294" s="859"/>
      <c r="F294" s="859"/>
      <c r="G294" s="859"/>
      <c r="H294" s="859"/>
      <c r="I294" s="859"/>
      <c r="J294" s="859"/>
      <c r="K294" s="859"/>
      <c r="L294" s="859"/>
      <c r="M294" s="859"/>
      <c r="N294" s="859"/>
      <c r="O294" s="860"/>
      <c r="P294" s="856" t="s">
        <v>40</v>
      </c>
      <c r="Q294" s="857"/>
      <c r="R294" s="857"/>
      <c r="S294" s="857"/>
      <c r="T294" s="857"/>
      <c r="U294" s="857"/>
      <c r="V294" s="858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59"/>
      <c r="B295" s="859"/>
      <c r="C295" s="859"/>
      <c r="D295" s="859"/>
      <c r="E295" s="859"/>
      <c r="F295" s="859"/>
      <c r="G295" s="859"/>
      <c r="H295" s="859"/>
      <c r="I295" s="859"/>
      <c r="J295" s="859"/>
      <c r="K295" s="859"/>
      <c r="L295" s="859"/>
      <c r="M295" s="859"/>
      <c r="N295" s="859"/>
      <c r="O295" s="860"/>
      <c r="P295" s="856" t="s">
        <v>40</v>
      </c>
      <c r="Q295" s="857"/>
      <c r="R295" s="857"/>
      <c r="S295" s="857"/>
      <c r="T295" s="857"/>
      <c r="U295" s="857"/>
      <c r="V295" s="858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50" t="s">
        <v>514</v>
      </c>
      <c r="B296" s="850"/>
      <c r="C296" s="850"/>
      <c r="D296" s="850"/>
      <c r="E296" s="850"/>
      <c r="F296" s="850"/>
      <c r="G296" s="850"/>
      <c r="H296" s="850"/>
      <c r="I296" s="850"/>
      <c r="J296" s="850"/>
      <c r="K296" s="850"/>
      <c r="L296" s="850"/>
      <c r="M296" s="850"/>
      <c r="N296" s="850"/>
      <c r="O296" s="850"/>
      <c r="P296" s="850"/>
      <c r="Q296" s="850"/>
      <c r="R296" s="850"/>
      <c r="S296" s="850"/>
      <c r="T296" s="850"/>
      <c r="U296" s="850"/>
      <c r="V296" s="850"/>
      <c r="W296" s="850"/>
      <c r="X296" s="850"/>
      <c r="Y296" s="850"/>
      <c r="Z296" s="850"/>
      <c r="AA296" s="62"/>
      <c r="AB296" s="62"/>
      <c r="AC296" s="62"/>
    </row>
    <row r="297" spans="1:68" ht="14.25" customHeight="1" x14ac:dyDescent="0.25">
      <c r="A297" s="851" t="s">
        <v>126</v>
      </c>
      <c r="B297" s="851"/>
      <c r="C297" s="851"/>
      <c r="D297" s="851"/>
      <c r="E297" s="851"/>
      <c r="F297" s="851"/>
      <c r="G297" s="851"/>
      <c r="H297" s="851"/>
      <c r="I297" s="851"/>
      <c r="J297" s="851"/>
      <c r="K297" s="851"/>
      <c r="L297" s="851"/>
      <c r="M297" s="851"/>
      <c r="N297" s="851"/>
      <c r="O297" s="851"/>
      <c r="P297" s="851"/>
      <c r="Q297" s="851"/>
      <c r="R297" s="851"/>
      <c r="S297" s="851"/>
      <c r="T297" s="851"/>
      <c r="U297" s="851"/>
      <c r="V297" s="851"/>
      <c r="W297" s="851"/>
      <c r="X297" s="851"/>
      <c r="Y297" s="851"/>
      <c r="Z297" s="851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852">
        <v>4607091383423</v>
      </c>
      <c r="E298" s="852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130</v>
      </c>
      <c r="L298" s="35" t="s">
        <v>45</v>
      </c>
      <c r="M298" s="36" t="s">
        <v>88</v>
      </c>
      <c r="N298" s="36"/>
      <c r="O298" s="35">
        <v>35</v>
      </c>
      <c r="P298" s="10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4"/>
      <c r="R298" s="854"/>
      <c r="S298" s="854"/>
      <c r="T298" s="855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132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852">
        <v>4680115885691</v>
      </c>
      <c r="E299" s="852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 t="s">
        <v>45</v>
      </c>
      <c r="M299" s="36" t="s">
        <v>82</v>
      </c>
      <c r="N299" s="36"/>
      <c r="O299" s="35">
        <v>30</v>
      </c>
      <c r="P299" s="10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4"/>
      <c r="R299" s="854"/>
      <c r="S299" s="854"/>
      <c r="T299" s="85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852">
        <v>4680115885660</v>
      </c>
      <c r="E300" s="852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59"/>
      <c r="B301" s="859"/>
      <c r="C301" s="859"/>
      <c r="D301" s="859"/>
      <c r="E301" s="859"/>
      <c r="F301" s="859"/>
      <c r="G301" s="859"/>
      <c r="H301" s="859"/>
      <c r="I301" s="859"/>
      <c r="J301" s="859"/>
      <c r="K301" s="859"/>
      <c r="L301" s="859"/>
      <c r="M301" s="859"/>
      <c r="N301" s="859"/>
      <c r="O301" s="860"/>
      <c r="P301" s="856" t="s">
        <v>40</v>
      </c>
      <c r="Q301" s="857"/>
      <c r="R301" s="857"/>
      <c r="S301" s="857"/>
      <c r="T301" s="857"/>
      <c r="U301" s="857"/>
      <c r="V301" s="858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59"/>
      <c r="B302" s="859"/>
      <c r="C302" s="859"/>
      <c r="D302" s="859"/>
      <c r="E302" s="859"/>
      <c r="F302" s="859"/>
      <c r="G302" s="859"/>
      <c r="H302" s="859"/>
      <c r="I302" s="859"/>
      <c r="J302" s="859"/>
      <c r="K302" s="859"/>
      <c r="L302" s="859"/>
      <c r="M302" s="859"/>
      <c r="N302" s="859"/>
      <c r="O302" s="860"/>
      <c r="P302" s="856" t="s">
        <v>40</v>
      </c>
      <c r="Q302" s="857"/>
      <c r="R302" s="857"/>
      <c r="S302" s="857"/>
      <c r="T302" s="857"/>
      <c r="U302" s="857"/>
      <c r="V302" s="858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50" t="s">
        <v>523</v>
      </c>
      <c r="B303" s="850"/>
      <c r="C303" s="850"/>
      <c r="D303" s="850"/>
      <c r="E303" s="850"/>
      <c r="F303" s="850"/>
      <c r="G303" s="850"/>
      <c r="H303" s="850"/>
      <c r="I303" s="850"/>
      <c r="J303" s="850"/>
      <c r="K303" s="850"/>
      <c r="L303" s="850"/>
      <c r="M303" s="850"/>
      <c r="N303" s="850"/>
      <c r="O303" s="850"/>
      <c r="P303" s="850"/>
      <c r="Q303" s="850"/>
      <c r="R303" s="850"/>
      <c r="S303" s="850"/>
      <c r="T303" s="850"/>
      <c r="U303" s="850"/>
      <c r="V303" s="850"/>
      <c r="W303" s="850"/>
      <c r="X303" s="850"/>
      <c r="Y303" s="850"/>
      <c r="Z303" s="850"/>
      <c r="AA303" s="62"/>
      <c r="AB303" s="62"/>
      <c r="AC303" s="62"/>
    </row>
    <row r="304" spans="1:68" ht="14.25" customHeight="1" x14ac:dyDescent="0.25">
      <c r="A304" s="851" t="s">
        <v>84</v>
      </c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1"/>
      <c r="P304" s="851"/>
      <c r="Q304" s="851"/>
      <c r="R304" s="851"/>
      <c r="S304" s="851"/>
      <c r="T304" s="851"/>
      <c r="U304" s="851"/>
      <c r="V304" s="851"/>
      <c r="W304" s="851"/>
      <c r="X304" s="851"/>
      <c r="Y304" s="851"/>
      <c r="Z304" s="851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852">
        <v>4680115881556</v>
      </c>
      <c r="E305" s="852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130</v>
      </c>
      <c r="L305" s="35" t="s">
        <v>45</v>
      </c>
      <c r="M305" s="36" t="s">
        <v>88</v>
      </c>
      <c r="N305" s="36"/>
      <c r="O305" s="35">
        <v>45</v>
      </c>
      <c r="P305" s="10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4"/>
      <c r="R305" s="854"/>
      <c r="S305" s="854"/>
      <c r="T305" s="855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852">
        <v>4680115881037</v>
      </c>
      <c r="E306" s="852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102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4"/>
      <c r="R306" s="854"/>
      <c r="S306" s="854"/>
      <c r="T306" s="855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852">
        <v>4680115886186</v>
      </c>
      <c r="E307" s="852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852">
        <v>4680115881228</v>
      </c>
      <c r="E308" s="852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852">
        <v>4680115881211</v>
      </c>
      <c r="E309" s="852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142</v>
      </c>
      <c r="M309" s="36" t="s">
        <v>82</v>
      </c>
      <c r="N309" s="36"/>
      <c r="O309" s="35">
        <v>45</v>
      </c>
      <c r="P309" s="10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143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852">
        <v>4680115881020</v>
      </c>
      <c r="E310" s="852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102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59"/>
      <c r="B311" s="859"/>
      <c r="C311" s="859"/>
      <c r="D311" s="859"/>
      <c r="E311" s="859"/>
      <c r="F311" s="859"/>
      <c r="G311" s="859"/>
      <c r="H311" s="859"/>
      <c r="I311" s="859"/>
      <c r="J311" s="859"/>
      <c r="K311" s="859"/>
      <c r="L311" s="859"/>
      <c r="M311" s="859"/>
      <c r="N311" s="859"/>
      <c r="O311" s="860"/>
      <c r="P311" s="856" t="s">
        <v>40</v>
      </c>
      <c r="Q311" s="857"/>
      <c r="R311" s="857"/>
      <c r="S311" s="857"/>
      <c r="T311" s="857"/>
      <c r="U311" s="857"/>
      <c r="V311" s="858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59"/>
      <c r="B312" s="859"/>
      <c r="C312" s="859"/>
      <c r="D312" s="859"/>
      <c r="E312" s="859"/>
      <c r="F312" s="859"/>
      <c r="G312" s="859"/>
      <c r="H312" s="859"/>
      <c r="I312" s="859"/>
      <c r="J312" s="859"/>
      <c r="K312" s="859"/>
      <c r="L312" s="859"/>
      <c r="M312" s="859"/>
      <c r="N312" s="859"/>
      <c r="O312" s="860"/>
      <c r="P312" s="856" t="s">
        <v>40</v>
      </c>
      <c r="Q312" s="857"/>
      <c r="R312" s="857"/>
      <c r="S312" s="857"/>
      <c r="T312" s="857"/>
      <c r="U312" s="857"/>
      <c r="V312" s="858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50" t="s">
        <v>539</v>
      </c>
      <c r="B313" s="850"/>
      <c r="C313" s="850"/>
      <c r="D313" s="850"/>
      <c r="E313" s="850"/>
      <c r="F313" s="850"/>
      <c r="G313" s="850"/>
      <c r="H313" s="850"/>
      <c r="I313" s="850"/>
      <c r="J313" s="850"/>
      <c r="K313" s="850"/>
      <c r="L313" s="850"/>
      <c r="M313" s="850"/>
      <c r="N313" s="850"/>
      <c r="O313" s="850"/>
      <c r="P313" s="850"/>
      <c r="Q313" s="850"/>
      <c r="R313" s="850"/>
      <c r="S313" s="850"/>
      <c r="T313" s="850"/>
      <c r="U313" s="850"/>
      <c r="V313" s="850"/>
      <c r="W313" s="850"/>
      <c r="X313" s="850"/>
      <c r="Y313" s="850"/>
      <c r="Z313" s="850"/>
      <c r="AA313" s="62"/>
      <c r="AB313" s="62"/>
      <c r="AC313" s="62"/>
    </row>
    <row r="314" spans="1:68" ht="14.25" customHeight="1" x14ac:dyDescent="0.25">
      <c r="A314" s="851" t="s">
        <v>126</v>
      </c>
      <c r="B314" s="851"/>
      <c r="C314" s="851"/>
      <c r="D314" s="851"/>
      <c r="E314" s="851"/>
      <c r="F314" s="851"/>
      <c r="G314" s="851"/>
      <c r="H314" s="851"/>
      <c r="I314" s="851"/>
      <c r="J314" s="851"/>
      <c r="K314" s="851"/>
      <c r="L314" s="851"/>
      <c r="M314" s="851"/>
      <c r="N314" s="851"/>
      <c r="O314" s="851"/>
      <c r="P314" s="851"/>
      <c r="Q314" s="851"/>
      <c r="R314" s="851"/>
      <c r="S314" s="851"/>
      <c r="T314" s="851"/>
      <c r="U314" s="851"/>
      <c r="V314" s="851"/>
      <c r="W314" s="851"/>
      <c r="X314" s="851"/>
      <c r="Y314" s="851"/>
      <c r="Z314" s="851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852">
        <v>4607091389296</v>
      </c>
      <c r="E315" s="852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10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4"/>
      <c r="R315" s="854"/>
      <c r="S315" s="854"/>
      <c r="T315" s="85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59"/>
      <c r="B316" s="859"/>
      <c r="C316" s="859"/>
      <c r="D316" s="859"/>
      <c r="E316" s="859"/>
      <c r="F316" s="859"/>
      <c r="G316" s="859"/>
      <c r="H316" s="859"/>
      <c r="I316" s="859"/>
      <c r="J316" s="859"/>
      <c r="K316" s="859"/>
      <c r="L316" s="859"/>
      <c r="M316" s="859"/>
      <c r="N316" s="859"/>
      <c r="O316" s="860"/>
      <c r="P316" s="856" t="s">
        <v>40</v>
      </c>
      <c r="Q316" s="857"/>
      <c r="R316" s="857"/>
      <c r="S316" s="857"/>
      <c r="T316" s="857"/>
      <c r="U316" s="857"/>
      <c r="V316" s="858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59"/>
      <c r="B317" s="859"/>
      <c r="C317" s="859"/>
      <c r="D317" s="859"/>
      <c r="E317" s="859"/>
      <c r="F317" s="859"/>
      <c r="G317" s="859"/>
      <c r="H317" s="859"/>
      <c r="I317" s="859"/>
      <c r="J317" s="859"/>
      <c r="K317" s="859"/>
      <c r="L317" s="859"/>
      <c r="M317" s="859"/>
      <c r="N317" s="859"/>
      <c r="O317" s="860"/>
      <c r="P317" s="856" t="s">
        <v>40</v>
      </c>
      <c r="Q317" s="857"/>
      <c r="R317" s="857"/>
      <c r="S317" s="857"/>
      <c r="T317" s="857"/>
      <c r="U317" s="857"/>
      <c r="V317" s="858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51" t="s">
        <v>78</v>
      </c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1"/>
      <c r="P318" s="851"/>
      <c r="Q318" s="851"/>
      <c r="R318" s="851"/>
      <c r="S318" s="851"/>
      <c r="T318" s="851"/>
      <c r="U318" s="851"/>
      <c r="V318" s="851"/>
      <c r="W318" s="851"/>
      <c r="X318" s="851"/>
      <c r="Y318" s="851"/>
      <c r="Z318" s="851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852">
        <v>4680115880344</v>
      </c>
      <c r="E319" s="852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4"/>
      <c r="R319" s="854"/>
      <c r="S319" s="854"/>
      <c r="T319" s="85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59"/>
      <c r="B320" s="859"/>
      <c r="C320" s="859"/>
      <c r="D320" s="859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60"/>
      <c r="P320" s="856" t="s">
        <v>40</v>
      </c>
      <c r="Q320" s="857"/>
      <c r="R320" s="857"/>
      <c r="S320" s="857"/>
      <c r="T320" s="857"/>
      <c r="U320" s="857"/>
      <c r="V320" s="858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59"/>
      <c r="B321" s="859"/>
      <c r="C321" s="859"/>
      <c r="D321" s="859"/>
      <c r="E321" s="859"/>
      <c r="F321" s="859"/>
      <c r="G321" s="859"/>
      <c r="H321" s="859"/>
      <c r="I321" s="859"/>
      <c r="J321" s="859"/>
      <c r="K321" s="859"/>
      <c r="L321" s="859"/>
      <c r="M321" s="859"/>
      <c r="N321" s="859"/>
      <c r="O321" s="860"/>
      <c r="P321" s="856" t="s">
        <v>40</v>
      </c>
      <c r="Q321" s="857"/>
      <c r="R321" s="857"/>
      <c r="S321" s="857"/>
      <c r="T321" s="857"/>
      <c r="U321" s="857"/>
      <c r="V321" s="858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51" t="s">
        <v>84</v>
      </c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1"/>
      <c r="P322" s="851"/>
      <c r="Q322" s="851"/>
      <c r="R322" s="851"/>
      <c r="S322" s="851"/>
      <c r="T322" s="851"/>
      <c r="U322" s="851"/>
      <c r="V322" s="851"/>
      <c r="W322" s="851"/>
      <c r="X322" s="851"/>
      <c r="Y322" s="851"/>
      <c r="Z322" s="851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852">
        <v>4680115884618</v>
      </c>
      <c r="E323" s="852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10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4"/>
      <c r="R323" s="854"/>
      <c r="S323" s="854"/>
      <c r="T323" s="855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59"/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60"/>
      <c r="P324" s="856" t="s">
        <v>40</v>
      </c>
      <c r="Q324" s="857"/>
      <c r="R324" s="857"/>
      <c r="S324" s="857"/>
      <c r="T324" s="857"/>
      <c r="U324" s="857"/>
      <c r="V324" s="858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59"/>
      <c r="B325" s="859"/>
      <c r="C325" s="859"/>
      <c r="D325" s="859"/>
      <c r="E325" s="859"/>
      <c r="F325" s="859"/>
      <c r="G325" s="859"/>
      <c r="H325" s="859"/>
      <c r="I325" s="859"/>
      <c r="J325" s="859"/>
      <c r="K325" s="859"/>
      <c r="L325" s="859"/>
      <c r="M325" s="859"/>
      <c r="N325" s="859"/>
      <c r="O325" s="860"/>
      <c r="P325" s="856" t="s">
        <v>40</v>
      </c>
      <c r="Q325" s="857"/>
      <c r="R325" s="857"/>
      <c r="S325" s="857"/>
      <c r="T325" s="857"/>
      <c r="U325" s="857"/>
      <c r="V325" s="858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50" t="s">
        <v>549</v>
      </c>
      <c r="B326" s="850"/>
      <c r="C326" s="850"/>
      <c r="D326" s="850"/>
      <c r="E326" s="850"/>
      <c r="F326" s="850"/>
      <c r="G326" s="850"/>
      <c r="H326" s="850"/>
      <c r="I326" s="850"/>
      <c r="J326" s="850"/>
      <c r="K326" s="850"/>
      <c r="L326" s="850"/>
      <c r="M326" s="850"/>
      <c r="N326" s="850"/>
      <c r="O326" s="850"/>
      <c r="P326" s="850"/>
      <c r="Q326" s="850"/>
      <c r="R326" s="850"/>
      <c r="S326" s="850"/>
      <c r="T326" s="850"/>
      <c r="U326" s="850"/>
      <c r="V326" s="850"/>
      <c r="W326" s="850"/>
      <c r="X326" s="850"/>
      <c r="Y326" s="850"/>
      <c r="Z326" s="850"/>
      <c r="AA326" s="62"/>
      <c r="AB326" s="62"/>
      <c r="AC326" s="62"/>
    </row>
    <row r="327" spans="1:68" ht="14.25" customHeight="1" x14ac:dyDescent="0.25">
      <c r="A327" s="851" t="s">
        <v>126</v>
      </c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1"/>
      <c r="P327" s="851"/>
      <c r="Q327" s="851"/>
      <c r="R327" s="851"/>
      <c r="S327" s="851"/>
      <c r="T327" s="851"/>
      <c r="U327" s="851"/>
      <c r="V327" s="851"/>
      <c r="W327" s="851"/>
      <c r="X327" s="851"/>
      <c r="Y327" s="851"/>
      <c r="Z327" s="851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852">
        <v>4607091389807</v>
      </c>
      <c r="E328" s="852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133</v>
      </c>
      <c r="N328" s="36"/>
      <c r="O328" s="35">
        <v>55</v>
      </c>
      <c r="P328" s="102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4"/>
      <c r="R328" s="854"/>
      <c r="S328" s="854"/>
      <c r="T328" s="85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59"/>
      <c r="B329" s="859"/>
      <c r="C329" s="859"/>
      <c r="D329" s="859"/>
      <c r="E329" s="859"/>
      <c r="F329" s="859"/>
      <c r="G329" s="859"/>
      <c r="H329" s="859"/>
      <c r="I329" s="859"/>
      <c r="J329" s="859"/>
      <c r="K329" s="859"/>
      <c r="L329" s="859"/>
      <c r="M329" s="859"/>
      <c r="N329" s="859"/>
      <c r="O329" s="860"/>
      <c r="P329" s="856" t="s">
        <v>40</v>
      </c>
      <c r="Q329" s="857"/>
      <c r="R329" s="857"/>
      <c r="S329" s="857"/>
      <c r="T329" s="857"/>
      <c r="U329" s="857"/>
      <c r="V329" s="858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59"/>
      <c r="B330" s="859"/>
      <c r="C330" s="859"/>
      <c r="D330" s="859"/>
      <c r="E330" s="859"/>
      <c r="F330" s="859"/>
      <c r="G330" s="859"/>
      <c r="H330" s="859"/>
      <c r="I330" s="859"/>
      <c r="J330" s="859"/>
      <c r="K330" s="859"/>
      <c r="L330" s="859"/>
      <c r="M330" s="859"/>
      <c r="N330" s="859"/>
      <c r="O330" s="860"/>
      <c r="P330" s="856" t="s">
        <v>40</v>
      </c>
      <c r="Q330" s="857"/>
      <c r="R330" s="857"/>
      <c r="S330" s="857"/>
      <c r="T330" s="857"/>
      <c r="U330" s="857"/>
      <c r="V330" s="858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51" t="s">
        <v>78</v>
      </c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1"/>
      <c r="P331" s="851"/>
      <c r="Q331" s="851"/>
      <c r="R331" s="851"/>
      <c r="S331" s="851"/>
      <c r="T331" s="851"/>
      <c r="U331" s="851"/>
      <c r="V331" s="851"/>
      <c r="W331" s="851"/>
      <c r="X331" s="851"/>
      <c r="Y331" s="851"/>
      <c r="Z331" s="851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852">
        <v>4680115880481</v>
      </c>
      <c r="E332" s="852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2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4"/>
      <c r="R332" s="854"/>
      <c r="S332" s="854"/>
      <c r="T332" s="85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59"/>
      <c r="B333" s="859"/>
      <c r="C333" s="859"/>
      <c r="D333" s="859"/>
      <c r="E333" s="859"/>
      <c r="F333" s="859"/>
      <c r="G333" s="859"/>
      <c r="H333" s="859"/>
      <c r="I333" s="859"/>
      <c r="J333" s="859"/>
      <c r="K333" s="859"/>
      <c r="L333" s="859"/>
      <c r="M333" s="859"/>
      <c r="N333" s="859"/>
      <c r="O333" s="860"/>
      <c r="P333" s="856" t="s">
        <v>40</v>
      </c>
      <c r="Q333" s="857"/>
      <c r="R333" s="857"/>
      <c r="S333" s="857"/>
      <c r="T333" s="857"/>
      <c r="U333" s="857"/>
      <c r="V333" s="858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59"/>
      <c r="B334" s="859"/>
      <c r="C334" s="859"/>
      <c r="D334" s="859"/>
      <c r="E334" s="859"/>
      <c r="F334" s="859"/>
      <c r="G334" s="859"/>
      <c r="H334" s="859"/>
      <c r="I334" s="859"/>
      <c r="J334" s="859"/>
      <c r="K334" s="859"/>
      <c r="L334" s="859"/>
      <c r="M334" s="859"/>
      <c r="N334" s="859"/>
      <c r="O334" s="860"/>
      <c r="P334" s="856" t="s">
        <v>40</v>
      </c>
      <c r="Q334" s="857"/>
      <c r="R334" s="857"/>
      <c r="S334" s="857"/>
      <c r="T334" s="857"/>
      <c r="U334" s="857"/>
      <c r="V334" s="858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51" t="s">
        <v>84</v>
      </c>
      <c r="B335" s="851"/>
      <c r="C335" s="851"/>
      <c r="D335" s="851"/>
      <c r="E335" s="851"/>
      <c r="F335" s="851"/>
      <c r="G335" s="851"/>
      <c r="H335" s="851"/>
      <c r="I335" s="851"/>
      <c r="J335" s="851"/>
      <c r="K335" s="851"/>
      <c r="L335" s="851"/>
      <c r="M335" s="851"/>
      <c r="N335" s="851"/>
      <c r="O335" s="851"/>
      <c r="P335" s="851"/>
      <c r="Q335" s="851"/>
      <c r="R335" s="851"/>
      <c r="S335" s="851"/>
      <c r="T335" s="851"/>
      <c r="U335" s="851"/>
      <c r="V335" s="851"/>
      <c r="W335" s="851"/>
      <c r="X335" s="851"/>
      <c r="Y335" s="851"/>
      <c r="Z335" s="851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852">
        <v>4680115880412</v>
      </c>
      <c r="E336" s="852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4"/>
      <c r="R336" s="854"/>
      <c r="S336" s="854"/>
      <c r="T336" s="855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852">
        <v>4680115880511</v>
      </c>
      <c r="E337" s="852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4"/>
      <c r="R337" s="854"/>
      <c r="S337" s="854"/>
      <c r="T337" s="855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59"/>
      <c r="B338" s="859"/>
      <c r="C338" s="859"/>
      <c r="D338" s="859"/>
      <c r="E338" s="859"/>
      <c r="F338" s="859"/>
      <c r="G338" s="859"/>
      <c r="H338" s="859"/>
      <c r="I338" s="859"/>
      <c r="J338" s="859"/>
      <c r="K338" s="859"/>
      <c r="L338" s="859"/>
      <c r="M338" s="859"/>
      <c r="N338" s="859"/>
      <c r="O338" s="860"/>
      <c r="P338" s="856" t="s">
        <v>40</v>
      </c>
      <c r="Q338" s="857"/>
      <c r="R338" s="857"/>
      <c r="S338" s="857"/>
      <c r="T338" s="857"/>
      <c r="U338" s="857"/>
      <c r="V338" s="858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59"/>
      <c r="B339" s="859"/>
      <c r="C339" s="859"/>
      <c r="D339" s="859"/>
      <c r="E339" s="859"/>
      <c r="F339" s="859"/>
      <c r="G339" s="859"/>
      <c r="H339" s="859"/>
      <c r="I339" s="859"/>
      <c r="J339" s="859"/>
      <c r="K339" s="859"/>
      <c r="L339" s="859"/>
      <c r="M339" s="859"/>
      <c r="N339" s="859"/>
      <c r="O339" s="860"/>
      <c r="P339" s="856" t="s">
        <v>40</v>
      </c>
      <c r="Q339" s="857"/>
      <c r="R339" s="857"/>
      <c r="S339" s="857"/>
      <c r="T339" s="857"/>
      <c r="U339" s="857"/>
      <c r="V339" s="858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50" t="s">
        <v>562</v>
      </c>
      <c r="B340" s="850"/>
      <c r="C340" s="850"/>
      <c r="D340" s="850"/>
      <c r="E340" s="850"/>
      <c r="F340" s="850"/>
      <c r="G340" s="850"/>
      <c r="H340" s="850"/>
      <c r="I340" s="850"/>
      <c r="J340" s="850"/>
      <c r="K340" s="850"/>
      <c r="L340" s="850"/>
      <c r="M340" s="850"/>
      <c r="N340" s="850"/>
      <c r="O340" s="850"/>
      <c r="P340" s="850"/>
      <c r="Q340" s="850"/>
      <c r="R340" s="850"/>
      <c r="S340" s="850"/>
      <c r="T340" s="850"/>
      <c r="U340" s="850"/>
      <c r="V340" s="850"/>
      <c r="W340" s="850"/>
      <c r="X340" s="850"/>
      <c r="Y340" s="850"/>
      <c r="Z340" s="850"/>
      <c r="AA340" s="62"/>
      <c r="AB340" s="62"/>
      <c r="AC340" s="62"/>
    </row>
    <row r="341" spans="1:68" ht="14.25" customHeight="1" x14ac:dyDescent="0.25">
      <c r="A341" s="851" t="s">
        <v>126</v>
      </c>
      <c r="B341" s="851"/>
      <c r="C341" s="851"/>
      <c r="D341" s="851"/>
      <c r="E341" s="851"/>
      <c r="F341" s="851"/>
      <c r="G341" s="851"/>
      <c r="H341" s="851"/>
      <c r="I341" s="851"/>
      <c r="J341" s="851"/>
      <c r="K341" s="851"/>
      <c r="L341" s="851"/>
      <c r="M341" s="851"/>
      <c r="N341" s="851"/>
      <c r="O341" s="851"/>
      <c r="P341" s="851"/>
      <c r="Q341" s="851"/>
      <c r="R341" s="851"/>
      <c r="S341" s="851"/>
      <c r="T341" s="851"/>
      <c r="U341" s="851"/>
      <c r="V341" s="851"/>
      <c r="W341" s="851"/>
      <c r="X341" s="851"/>
      <c r="Y341" s="851"/>
      <c r="Z341" s="851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852">
        <v>4680115882973</v>
      </c>
      <c r="E342" s="852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130</v>
      </c>
      <c r="L342" s="35" t="s">
        <v>45</v>
      </c>
      <c r="M342" s="36" t="s">
        <v>133</v>
      </c>
      <c r="N342" s="36"/>
      <c r="O342" s="35">
        <v>55</v>
      </c>
      <c r="P342" s="10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4"/>
      <c r="R342" s="854"/>
      <c r="S342" s="854"/>
      <c r="T342" s="855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59"/>
      <c r="B343" s="859"/>
      <c r="C343" s="859"/>
      <c r="D343" s="859"/>
      <c r="E343" s="859"/>
      <c r="F343" s="859"/>
      <c r="G343" s="859"/>
      <c r="H343" s="859"/>
      <c r="I343" s="859"/>
      <c r="J343" s="859"/>
      <c r="K343" s="859"/>
      <c r="L343" s="859"/>
      <c r="M343" s="859"/>
      <c r="N343" s="859"/>
      <c r="O343" s="860"/>
      <c r="P343" s="856" t="s">
        <v>40</v>
      </c>
      <c r="Q343" s="857"/>
      <c r="R343" s="857"/>
      <c r="S343" s="857"/>
      <c r="T343" s="857"/>
      <c r="U343" s="857"/>
      <c r="V343" s="85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59"/>
      <c r="B344" s="859"/>
      <c r="C344" s="859"/>
      <c r="D344" s="859"/>
      <c r="E344" s="859"/>
      <c r="F344" s="859"/>
      <c r="G344" s="859"/>
      <c r="H344" s="859"/>
      <c r="I344" s="859"/>
      <c r="J344" s="859"/>
      <c r="K344" s="859"/>
      <c r="L344" s="859"/>
      <c r="M344" s="859"/>
      <c r="N344" s="859"/>
      <c r="O344" s="860"/>
      <c r="P344" s="856" t="s">
        <v>40</v>
      </c>
      <c r="Q344" s="857"/>
      <c r="R344" s="857"/>
      <c r="S344" s="857"/>
      <c r="T344" s="857"/>
      <c r="U344" s="857"/>
      <c r="V344" s="85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51" t="s">
        <v>78</v>
      </c>
      <c r="B345" s="851"/>
      <c r="C345" s="851"/>
      <c r="D345" s="851"/>
      <c r="E345" s="851"/>
      <c r="F345" s="851"/>
      <c r="G345" s="851"/>
      <c r="H345" s="851"/>
      <c r="I345" s="851"/>
      <c r="J345" s="851"/>
      <c r="K345" s="851"/>
      <c r="L345" s="851"/>
      <c r="M345" s="851"/>
      <c r="N345" s="851"/>
      <c r="O345" s="851"/>
      <c r="P345" s="851"/>
      <c r="Q345" s="851"/>
      <c r="R345" s="851"/>
      <c r="S345" s="851"/>
      <c r="T345" s="851"/>
      <c r="U345" s="851"/>
      <c r="V345" s="851"/>
      <c r="W345" s="851"/>
      <c r="X345" s="851"/>
      <c r="Y345" s="851"/>
      <c r="Z345" s="851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852">
        <v>4607091389845</v>
      </c>
      <c r="E346" s="852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4"/>
      <c r="R346" s="854"/>
      <c r="S346" s="854"/>
      <c r="T346" s="855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852">
        <v>4680115882881</v>
      </c>
      <c r="E347" s="852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4"/>
      <c r="R347" s="854"/>
      <c r="S347" s="854"/>
      <c r="T347" s="85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59"/>
      <c r="B348" s="859"/>
      <c r="C348" s="859"/>
      <c r="D348" s="859"/>
      <c r="E348" s="859"/>
      <c r="F348" s="859"/>
      <c r="G348" s="859"/>
      <c r="H348" s="859"/>
      <c r="I348" s="859"/>
      <c r="J348" s="859"/>
      <c r="K348" s="859"/>
      <c r="L348" s="859"/>
      <c r="M348" s="859"/>
      <c r="N348" s="859"/>
      <c r="O348" s="860"/>
      <c r="P348" s="856" t="s">
        <v>40</v>
      </c>
      <c r="Q348" s="857"/>
      <c r="R348" s="857"/>
      <c r="S348" s="857"/>
      <c r="T348" s="857"/>
      <c r="U348" s="857"/>
      <c r="V348" s="858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59"/>
      <c r="B349" s="859"/>
      <c r="C349" s="859"/>
      <c r="D349" s="859"/>
      <c r="E349" s="859"/>
      <c r="F349" s="859"/>
      <c r="G349" s="859"/>
      <c r="H349" s="859"/>
      <c r="I349" s="859"/>
      <c r="J349" s="859"/>
      <c r="K349" s="859"/>
      <c r="L349" s="859"/>
      <c r="M349" s="859"/>
      <c r="N349" s="859"/>
      <c r="O349" s="860"/>
      <c r="P349" s="856" t="s">
        <v>40</v>
      </c>
      <c r="Q349" s="857"/>
      <c r="R349" s="857"/>
      <c r="S349" s="857"/>
      <c r="T349" s="857"/>
      <c r="U349" s="857"/>
      <c r="V349" s="858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51" t="s">
        <v>84</v>
      </c>
      <c r="B350" s="851"/>
      <c r="C350" s="851"/>
      <c r="D350" s="851"/>
      <c r="E350" s="851"/>
      <c r="F350" s="851"/>
      <c r="G350" s="851"/>
      <c r="H350" s="851"/>
      <c r="I350" s="851"/>
      <c r="J350" s="851"/>
      <c r="K350" s="851"/>
      <c r="L350" s="851"/>
      <c r="M350" s="851"/>
      <c r="N350" s="851"/>
      <c r="O350" s="851"/>
      <c r="P350" s="851"/>
      <c r="Q350" s="851"/>
      <c r="R350" s="851"/>
      <c r="S350" s="851"/>
      <c r="T350" s="851"/>
      <c r="U350" s="851"/>
      <c r="V350" s="851"/>
      <c r="W350" s="851"/>
      <c r="X350" s="851"/>
      <c r="Y350" s="851"/>
      <c r="Z350" s="851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852">
        <v>4680115883390</v>
      </c>
      <c r="E351" s="852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3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4"/>
      <c r="R351" s="854"/>
      <c r="S351" s="854"/>
      <c r="T351" s="855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59"/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60"/>
      <c r="P352" s="856" t="s">
        <v>40</v>
      </c>
      <c r="Q352" s="857"/>
      <c r="R352" s="857"/>
      <c r="S352" s="857"/>
      <c r="T352" s="857"/>
      <c r="U352" s="857"/>
      <c r="V352" s="85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59"/>
      <c r="B353" s="859"/>
      <c r="C353" s="859"/>
      <c r="D353" s="859"/>
      <c r="E353" s="859"/>
      <c r="F353" s="859"/>
      <c r="G353" s="859"/>
      <c r="H353" s="859"/>
      <c r="I353" s="859"/>
      <c r="J353" s="859"/>
      <c r="K353" s="859"/>
      <c r="L353" s="859"/>
      <c r="M353" s="859"/>
      <c r="N353" s="859"/>
      <c r="O353" s="860"/>
      <c r="P353" s="856" t="s">
        <v>40</v>
      </c>
      <c r="Q353" s="857"/>
      <c r="R353" s="857"/>
      <c r="S353" s="857"/>
      <c r="T353" s="857"/>
      <c r="U353" s="857"/>
      <c r="V353" s="85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50" t="s">
        <v>573</v>
      </c>
      <c r="B354" s="850"/>
      <c r="C354" s="850"/>
      <c r="D354" s="850"/>
      <c r="E354" s="850"/>
      <c r="F354" s="850"/>
      <c r="G354" s="850"/>
      <c r="H354" s="850"/>
      <c r="I354" s="850"/>
      <c r="J354" s="850"/>
      <c r="K354" s="850"/>
      <c r="L354" s="850"/>
      <c r="M354" s="850"/>
      <c r="N354" s="850"/>
      <c r="O354" s="850"/>
      <c r="P354" s="850"/>
      <c r="Q354" s="850"/>
      <c r="R354" s="850"/>
      <c r="S354" s="850"/>
      <c r="T354" s="850"/>
      <c r="U354" s="850"/>
      <c r="V354" s="850"/>
      <c r="W354" s="850"/>
      <c r="X354" s="850"/>
      <c r="Y354" s="850"/>
      <c r="Z354" s="850"/>
      <c r="AA354" s="62"/>
      <c r="AB354" s="62"/>
      <c r="AC354" s="62"/>
    </row>
    <row r="355" spans="1:68" ht="14.25" customHeight="1" x14ac:dyDescent="0.25">
      <c r="A355" s="851" t="s">
        <v>126</v>
      </c>
      <c r="B355" s="851"/>
      <c r="C355" s="851"/>
      <c r="D355" s="851"/>
      <c r="E355" s="851"/>
      <c r="F355" s="851"/>
      <c r="G355" s="851"/>
      <c r="H355" s="851"/>
      <c r="I355" s="851"/>
      <c r="J355" s="851"/>
      <c r="K355" s="851"/>
      <c r="L355" s="851"/>
      <c r="M355" s="851"/>
      <c r="N355" s="851"/>
      <c r="O355" s="851"/>
      <c r="P355" s="851"/>
      <c r="Q355" s="851"/>
      <c r="R355" s="851"/>
      <c r="S355" s="851"/>
      <c r="T355" s="851"/>
      <c r="U355" s="851"/>
      <c r="V355" s="851"/>
      <c r="W355" s="851"/>
      <c r="X355" s="851"/>
      <c r="Y355" s="851"/>
      <c r="Z355" s="851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852">
        <v>4680115885615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88</v>
      </c>
      <c r="N356" s="36"/>
      <c r="O356" s="35">
        <v>55</v>
      </c>
      <c r="P356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0</v>
      </c>
      <c r="BN356" s="75">
        <f t="shared" ref="BN356:BN364" si="79">IFERROR(Y356*I356/H356,"0")</f>
        <v>0</v>
      </c>
      <c r="BO356" s="75">
        <f t="shared" ref="BO356:BO364" si="80">IFERROR(1/J356*(X356/H356),"0")</f>
        <v>0</v>
      </c>
      <c r="BP356" s="75">
        <f t="shared" ref="BP356:BP364" si="81">IFERROR(1/J356*(Y356/H356),"0")</f>
        <v>0</v>
      </c>
    </row>
    <row r="357" spans="1:68" ht="27" customHeight="1" x14ac:dyDescent="0.25">
      <c r="A357" s="60" t="s">
        <v>577</v>
      </c>
      <c r="B357" s="60" t="s">
        <v>578</v>
      </c>
      <c r="C357" s="34">
        <v>4301012016</v>
      </c>
      <c r="D357" s="852">
        <v>4680115885554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159</v>
      </c>
      <c r="M357" s="36" t="s">
        <v>88</v>
      </c>
      <c r="N357" s="36"/>
      <c r="O357" s="35">
        <v>55</v>
      </c>
      <c r="P357" s="10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160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4301011911</v>
      </c>
      <c r="D358" s="852">
        <v>4680115885554</v>
      </c>
      <c r="E358" s="852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130</v>
      </c>
      <c r="L358" s="35" t="s">
        <v>45</v>
      </c>
      <c r="M358" s="36" t="s">
        <v>163</v>
      </c>
      <c r="N358" s="36"/>
      <c r="O358" s="35">
        <v>55</v>
      </c>
      <c r="P358" s="10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581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852">
        <v>4680115885646</v>
      </c>
      <c r="E359" s="85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130</v>
      </c>
      <c r="L359" s="35" t="s">
        <v>45</v>
      </c>
      <c r="M359" s="36" t="s">
        <v>133</v>
      </c>
      <c r="N359" s="36"/>
      <c r="O359" s="35">
        <v>55</v>
      </c>
      <c r="P359" s="10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852">
        <v>4680115885622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133</v>
      </c>
      <c r="N360" s="36"/>
      <c r="O360" s="35">
        <v>55</v>
      </c>
      <c r="P360" s="104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52">
        <v>4680115881938</v>
      </c>
      <c r="E361" s="852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133</v>
      </c>
      <c r="N361" s="36"/>
      <c r="O361" s="35">
        <v>90</v>
      </c>
      <c r="P361" s="104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852">
        <v>4607091387346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133</v>
      </c>
      <c r="N362" s="36"/>
      <c r="O362" s="35">
        <v>55</v>
      </c>
      <c r="P362" s="10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4301011859</v>
      </c>
      <c r="D363" s="852">
        <v>4680115885608</v>
      </c>
      <c r="E363" s="852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139</v>
      </c>
      <c r="L363" s="35" t="s">
        <v>45</v>
      </c>
      <c r="M363" s="36" t="s">
        <v>133</v>
      </c>
      <c r="N363" s="36"/>
      <c r="O363" s="35">
        <v>55</v>
      </c>
      <c r="P363" s="10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4"/>
      <c r="R363" s="854"/>
      <c r="S363" s="854"/>
      <c r="T363" s="85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579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4301011323</v>
      </c>
      <c r="D364" s="852">
        <v>4607091386011</v>
      </c>
      <c r="E364" s="852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139</v>
      </c>
      <c r="L364" s="35" t="s">
        <v>45</v>
      </c>
      <c r="M364" s="36" t="s">
        <v>88</v>
      </c>
      <c r="N364" s="36"/>
      <c r="O364" s="35">
        <v>55</v>
      </c>
      <c r="P364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4"/>
      <c r="R364" s="854"/>
      <c r="S364" s="854"/>
      <c r="T364" s="855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859"/>
      <c r="B365" s="859"/>
      <c r="C365" s="859"/>
      <c r="D365" s="859"/>
      <c r="E365" s="859"/>
      <c r="F365" s="859"/>
      <c r="G365" s="859"/>
      <c r="H365" s="859"/>
      <c r="I365" s="859"/>
      <c r="J365" s="859"/>
      <c r="K365" s="859"/>
      <c r="L365" s="859"/>
      <c r="M365" s="859"/>
      <c r="N365" s="859"/>
      <c r="O365" s="860"/>
      <c r="P365" s="856" t="s">
        <v>40</v>
      </c>
      <c r="Q365" s="857"/>
      <c r="R365" s="857"/>
      <c r="S365" s="857"/>
      <c r="T365" s="857"/>
      <c r="U365" s="857"/>
      <c r="V365" s="858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0</v>
      </c>
      <c r="Y365" s="41">
        <f>IFERROR(Y356/H356,"0")+IFERROR(Y357/H357,"0")+IFERROR(Y358/H358,"0")+IFERROR(Y359/H359,"0")+IFERROR(Y360/H360,"0")+IFERROR(Y361/H361,"0")+IFERROR(Y362/H362,"0")+IFERROR(Y363/H363,"0")+IFERROR(Y364/H364,"0")</f>
        <v>0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4"/>
      <c r="AB365" s="64"/>
      <c r="AC365" s="64"/>
    </row>
    <row r="366" spans="1:68" x14ac:dyDescent="0.2">
      <c r="A366" s="859"/>
      <c r="B366" s="859"/>
      <c r="C366" s="859"/>
      <c r="D366" s="859"/>
      <c r="E366" s="859"/>
      <c r="F366" s="859"/>
      <c r="G366" s="859"/>
      <c r="H366" s="859"/>
      <c r="I366" s="859"/>
      <c r="J366" s="859"/>
      <c r="K366" s="859"/>
      <c r="L366" s="859"/>
      <c r="M366" s="859"/>
      <c r="N366" s="859"/>
      <c r="O366" s="860"/>
      <c r="P366" s="856" t="s">
        <v>40</v>
      </c>
      <c r="Q366" s="857"/>
      <c r="R366" s="857"/>
      <c r="S366" s="857"/>
      <c r="T366" s="857"/>
      <c r="U366" s="857"/>
      <c r="V366" s="858"/>
      <c r="W366" s="40" t="s">
        <v>0</v>
      </c>
      <c r="X366" s="41">
        <f>IFERROR(SUM(X356:X364),"0")</f>
        <v>0</v>
      </c>
      <c r="Y366" s="41">
        <f>IFERROR(SUM(Y356:Y364),"0")</f>
        <v>0</v>
      </c>
      <c r="Z366" s="40"/>
      <c r="AA366" s="64"/>
      <c r="AB366" s="64"/>
      <c r="AC366" s="64"/>
    </row>
    <row r="367" spans="1:68" ht="14.25" customHeight="1" x14ac:dyDescent="0.25">
      <c r="A367" s="851" t="s">
        <v>78</v>
      </c>
      <c r="B367" s="851"/>
      <c r="C367" s="851"/>
      <c r="D367" s="851"/>
      <c r="E367" s="851"/>
      <c r="F367" s="851"/>
      <c r="G367" s="851"/>
      <c r="H367" s="851"/>
      <c r="I367" s="851"/>
      <c r="J367" s="851"/>
      <c r="K367" s="851"/>
      <c r="L367" s="851"/>
      <c r="M367" s="851"/>
      <c r="N367" s="851"/>
      <c r="O367" s="851"/>
      <c r="P367" s="851"/>
      <c r="Q367" s="851"/>
      <c r="R367" s="851"/>
      <c r="S367" s="851"/>
      <c r="T367" s="851"/>
      <c r="U367" s="851"/>
      <c r="V367" s="851"/>
      <c r="W367" s="851"/>
      <c r="X367" s="851"/>
      <c r="Y367" s="851"/>
      <c r="Z367" s="851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852">
        <v>4607091387193</v>
      </c>
      <c r="E368" s="852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10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140</v>
      </c>
      <c r="Y368" s="53">
        <f>IFERROR(IF(X368="",0,CEILING((X368/$H368),1)*$H368),"")</f>
        <v>142.80000000000001</v>
      </c>
      <c r="Z368" s="39">
        <f>IFERROR(IF(Y368=0,"",ROUNDUP(Y368/H368,0)*0.00753),"")</f>
        <v>0.25602000000000003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148.66666666666666</v>
      </c>
      <c r="BN368" s="75">
        <f>IFERROR(Y368*I368/H368,"0")</f>
        <v>151.64000000000001</v>
      </c>
      <c r="BO368" s="75">
        <f>IFERROR(1/J368*(X368/H368),"0")</f>
        <v>0.21367521367521364</v>
      </c>
      <c r="BP368" s="75">
        <f>IFERROR(1/J368*(Y368/H368),"0")</f>
        <v>0.21794871794871795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852">
        <v>4607091387230</v>
      </c>
      <c r="E369" s="852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10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130</v>
      </c>
      <c r="Y369" s="53">
        <f>IFERROR(IF(X369="",0,CEILING((X369/$H369),1)*$H369),"")</f>
        <v>130.20000000000002</v>
      </c>
      <c r="Z369" s="39">
        <f>IFERROR(IF(Y369=0,"",ROUNDUP(Y369/H369,0)*0.00753),"")</f>
        <v>0.23343</v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138.04761904761904</v>
      </c>
      <c r="BN369" s="75">
        <f>IFERROR(Y369*I369/H369,"0")</f>
        <v>138.26000000000002</v>
      </c>
      <c r="BO369" s="75">
        <f>IFERROR(1/J369*(X369/H369),"0")</f>
        <v>0.1984126984126984</v>
      </c>
      <c r="BP369" s="75">
        <f>IFERROR(1/J369*(Y369/H369),"0")</f>
        <v>0.19871794871794873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852">
        <v>4607091387292</v>
      </c>
      <c r="E370" s="852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10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4"/>
      <c r="R370" s="854"/>
      <c r="S370" s="854"/>
      <c r="T370" s="855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852">
        <v>4607091387285</v>
      </c>
      <c r="E371" s="852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10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4"/>
      <c r="R371" s="854"/>
      <c r="S371" s="854"/>
      <c r="T371" s="85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859"/>
      <c r="B372" s="859"/>
      <c r="C372" s="859"/>
      <c r="D372" s="859"/>
      <c r="E372" s="859"/>
      <c r="F372" s="859"/>
      <c r="G372" s="859"/>
      <c r="H372" s="859"/>
      <c r="I372" s="859"/>
      <c r="J372" s="859"/>
      <c r="K372" s="859"/>
      <c r="L372" s="859"/>
      <c r="M372" s="859"/>
      <c r="N372" s="859"/>
      <c r="O372" s="860"/>
      <c r="P372" s="856" t="s">
        <v>40</v>
      </c>
      <c r="Q372" s="857"/>
      <c r="R372" s="857"/>
      <c r="S372" s="857"/>
      <c r="T372" s="857"/>
      <c r="U372" s="857"/>
      <c r="V372" s="858"/>
      <c r="W372" s="40" t="s">
        <v>39</v>
      </c>
      <c r="X372" s="41">
        <f>IFERROR(X368/H368,"0")+IFERROR(X369/H369,"0")+IFERROR(X370/H370,"0")+IFERROR(X371/H371,"0")</f>
        <v>64.285714285714278</v>
      </c>
      <c r="Y372" s="41">
        <f>IFERROR(Y368/H368,"0")+IFERROR(Y369/H369,"0")+IFERROR(Y370/H370,"0")+IFERROR(Y371/H371,"0")</f>
        <v>65</v>
      </c>
      <c r="Z372" s="41">
        <f>IFERROR(IF(Z368="",0,Z368),"0")+IFERROR(IF(Z369="",0,Z369),"0")+IFERROR(IF(Z370="",0,Z370),"0")+IFERROR(IF(Z371="",0,Z371),"0")</f>
        <v>0.48945000000000005</v>
      </c>
      <c r="AA372" s="64"/>
      <c r="AB372" s="64"/>
      <c r="AC372" s="64"/>
    </row>
    <row r="373" spans="1:68" x14ac:dyDescent="0.2">
      <c r="A373" s="859"/>
      <c r="B373" s="859"/>
      <c r="C373" s="859"/>
      <c r="D373" s="859"/>
      <c r="E373" s="859"/>
      <c r="F373" s="859"/>
      <c r="G373" s="859"/>
      <c r="H373" s="859"/>
      <c r="I373" s="859"/>
      <c r="J373" s="859"/>
      <c r="K373" s="859"/>
      <c r="L373" s="859"/>
      <c r="M373" s="859"/>
      <c r="N373" s="859"/>
      <c r="O373" s="860"/>
      <c r="P373" s="856" t="s">
        <v>40</v>
      </c>
      <c r="Q373" s="857"/>
      <c r="R373" s="857"/>
      <c r="S373" s="857"/>
      <c r="T373" s="857"/>
      <c r="U373" s="857"/>
      <c r="V373" s="858"/>
      <c r="W373" s="40" t="s">
        <v>0</v>
      </c>
      <c r="X373" s="41">
        <f>IFERROR(SUM(X368:X371),"0")</f>
        <v>270</v>
      </c>
      <c r="Y373" s="41">
        <f>IFERROR(SUM(Y368:Y371),"0")</f>
        <v>273</v>
      </c>
      <c r="Z373" s="40"/>
      <c r="AA373" s="64"/>
      <c r="AB373" s="64"/>
      <c r="AC373" s="64"/>
    </row>
    <row r="374" spans="1:68" ht="14.25" customHeight="1" x14ac:dyDescent="0.25">
      <c r="A374" s="851" t="s">
        <v>84</v>
      </c>
      <c r="B374" s="851"/>
      <c r="C374" s="851"/>
      <c r="D374" s="851"/>
      <c r="E374" s="851"/>
      <c r="F374" s="851"/>
      <c r="G374" s="851"/>
      <c r="H374" s="851"/>
      <c r="I374" s="851"/>
      <c r="J374" s="851"/>
      <c r="K374" s="851"/>
      <c r="L374" s="851"/>
      <c r="M374" s="851"/>
      <c r="N374" s="851"/>
      <c r="O374" s="851"/>
      <c r="P374" s="851"/>
      <c r="Q374" s="851"/>
      <c r="R374" s="851"/>
      <c r="S374" s="851"/>
      <c r="T374" s="851"/>
      <c r="U374" s="851"/>
      <c r="V374" s="851"/>
      <c r="W374" s="851"/>
      <c r="X374" s="851"/>
      <c r="Y374" s="851"/>
      <c r="Z374" s="851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852">
        <v>4607091387766</v>
      </c>
      <c r="E375" s="852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130</v>
      </c>
      <c r="L375" s="35" t="s">
        <v>45</v>
      </c>
      <c r="M375" s="36" t="s">
        <v>88</v>
      </c>
      <c r="N375" s="36"/>
      <c r="O375" s="35">
        <v>40</v>
      </c>
      <c r="P375" s="10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ref="Y375:Y380" si="82">IFERROR(IF(X375="",0,CEILING((X375/$H375),1)*$H375),"")</f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0</v>
      </c>
      <c r="BN375" s="75">
        <f t="shared" ref="BN375:BN380" si="84">IFERROR(Y375*I375/H375,"0")</f>
        <v>0</v>
      </c>
      <c r="BO375" s="75">
        <f t="shared" ref="BO375:BO380" si="85">IFERROR(1/J375*(X375/H375),"0")</f>
        <v>0</v>
      </c>
      <c r="BP375" s="75">
        <f t="shared" ref="BP375:BP380" si="86">IFERROR(1/J375*(Y375/H375),"0")</f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852">
        <v>4607091387957</v>
      </c>
      <c r="E376" s="852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130</v>
      </c>
      <c r="L376" s="35" t="s">
        <v>45</v>
      </c>
      <c r="M376" s="36" t="s">
        <v>82</v>
      </c>
      <c r="N376" s="36"/>
      <c r="O376" s="35">
        <v>40</v>
      </c>
      <c r="P376" s="10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852">
        <v>4607091387964</v>
      </c>
      <c r="E377" s="852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130</v>
      </c>
      <c r="L377" s="35" t="s">
        <v>45</v>
      </c>
      <c r="M377" s="36" t="s">
        <v>82</v>
      </c>
      <c r="N377" s="36"/>
      <c r="O377" s="35">
        <v>40</v>
      </c>
      <c r="P377" s="10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852">
        <v>4680115884588</v>
      </c>
      <c r="E378" s="852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852">
        <v>4607091387537</v>
      </c>
      <c r="E379" s="852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4"/>
      <c r="R379" s="854"/>
      <c r="S379" s="854"/>
      <c r="T379" s="85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852">
        <v>4607091387513</v>
      </c>
      <c r="E380" s="852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10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4"/>
      <c r="R380" s="854"/>
      <c r="S380" s="854"/>
      <c r="T380" s="85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859"/>
      <c r="B381" s="859"/>
      <c r="C381" s="859"/>
      <c r="D381" s="859"/>
      <c r="E381" s="859"/>
      <c r="F381" s="859"/>
      <c r="G381" s="859"/>
      <c r="H381" s="859"/>
      <c r="I381" s="859"/>
      <c r="J381" s="859"/>
      <c r="K381" s="859"/>
      <c r="L381" s="859"/>
      <c r="M381" s="859"/>
      <c r="N381" s="859"/>
      <c r="O381" s="860"/>
      <c r="P381" s="856" t="s">
        <v>40</v>
      </c>
      <c r="Q381" s="857"/>
      <c r="R381" s="857"/>
      <c r="S381" s="857"/>
      <c r="T381" s="857"/>
      <c r="U381" s="857"/>
      <c r="V381" s="858"/>
      <c r="W381" s="40" t="s">
        <v>39</v>
      </c>
      <c r="X381" s="41">
        <f>IFERROR(X375/H375,"0")+IFERROR(X376/H376,"0")+IFERROR(X377/H377,"0")+IFERROR(X378/H378,"0")+IFERROR(X379/H379,"0")+IFERROR(X380/H380,"0")</f>
        <v>0</v>
      </c>
      <c r="Y381" s="41">
        <f>IFERROR(Y375/H375,"0")+IFERROR(Y376/H376,"0")+IFERROR(Y377/H377,"0")+IFERROR(Y378/H378,"0")+IFERROR(Y379/H379,"0")+IFERROR(Y380/H380,"0")</f>
        <v>0</v>
      </c>
      <c r="Z381" s="41">
        <f>IFERROR(IF(Z375="",0,Z375),"0")+IFERROR(IF(Z376="",0,Z376),"0")+IFERROR(IF(Z377="",0,Z377),"0")+IFERROR(IF(Z378="",0,Z378),"0")+IFERROR(IF(Z379="",0,Z379),"0")+IFERROR(IF(Z380="",0,Z380),"0")</f>
        <v>0</v>
      </c>
      <c r="AA381" s="64"/>
      <c r="AB381" s="64"/>
      <c r="AC381" s="64"/>
    </row>
    <row r="382" spans="1:68" x14ac:dyDescent="0.2">
      <c r="A382" s="859"/>
      <c r="B382" s="859"/>
      <c r="C382" s="859"/>
      <c r="D382" s="859"/>
      <c r="E382" s="859"/>
      <c r="F382" s="859"/>
      <c r="G382" s="859"/>
      <c r="H382" s="859"/>
      <c r="I382" s="859"/>
      <c r="J382" s="859"/>
      <c r="K382" s="859"/>
      <c r="L382" s="859"/>
      <c r="M382" s="859"/>
      <c r="N382" s="859"/>
      <c r="O382" s="860"/>
      <c r="P382" s="856" t="s">
        <v>40</v>
      </c>
      <c r="Q382" s="857"/>
      <c r="R382" s="857"/>
      <c r="S382" s="857"/>
      <c r="T382" s="857"/>
      <c r="U382" s="857"/>
      <c r="V382" s="858"/>
      <c r="W382" s="40" t="s">
        <v>0</v>
      </c>
      <c r="X382" s="41">
        <f>IFERROR(SUM(X375:X380),"0")</f>
        <v>0</v>
      </c>
      <c r="Y382" s="41">
        <f>IFERROR(SUM(Y375:Y380),"0")</f>
        <v>0</v>
      </c>
      <c r="Z382" s="40"/>
      <c r="AA382" s="64"/>
      <c r="AB382" s="64"/>
      <c r="AC382" s="64"/>
    </row>
    <row r="383" spans="1:68" ht="14.25" customHeight="1" x14ac:dyDescent="0.25">
      <c r="A383" s="851" t="s">
        <v>224</v>
      </c>
      <c r="B383" s="851"/>
      <c r="C383" s="851"/>
      <c r="D383" s="851"/>
      <c r="E383" s="851"/>
      <c r="F383" s="851"/>
      <c r="G383" s="851"/>
      <c r="H383" s="851"/>
      <c r="I383" s="851"/>
      <c r="J383" s="851"/>
      <c r="K383" s="851"/>
      <c r="L383" s="851"/>
      <c r="M383" s="851"/>
      <c r="N383" s="851"/>
      <c r="O383" s="851"/>
      <c r="P383" s="851"/>
      <c r="Q383" s="851"/>
      <c r="R383" s="851"/>
      <c r="S383" s="851"/>
      <c r="T383" s="851"/>
      <c r="U383" s="851"/>
      <c r="V383" s="851"/>
      <c r="W383" s="851"/>
      <c r="X383" s="851"/>
      <c r="Y383" s="851"/>
      <c r="Z383" s="851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852">
        <v>4607091380880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852">
        <v>4607091384482</v>
      </c>
      <c r="E385" s="852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130</v>
      </c>
      <c r="L385" s="35" t="s">
        <v>45</v>
      </c>
      <c r="M385" s="36" t="s">
        <v>82</v>
      </c>
      <c r="N385" s="36"/>
      <c r="O385" s="35">
        <v>30</v>
      </c>
      <c r="P385" s="10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4"/>
      <c r="R385" s="854"/>
      <c r="S385" s="854"/>
      <c r="T385" s="855"/>
      <c r="U385" s="37" t="s">
        <v>45</v>
      </c>
      <c r="V385" s="37" t="s">
        <v>45</v>
      </c>
      <c r="W385" s="38" t="s">
        <v>0</v>
      </c>
      <c r="X385" s="56">
        <v>310</v>
      </c>
      <c r="Y385" s="53">
        <f>IFERROR(IF(X385="",0,CEILING((X385/$H385),1)*$H385),"")</f>
        <v>312</v>
      </c>
      <c r="Z385" s="39">
        <f>IFERROR(IF(Y385=0,"",ROUNDUP(Y385/H385,0)*0.02175),"")</f>
        <v>0.86999999999999988</v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332.41538461538465</v>
      </c>
      <c r="BN385" s="75">
        <f>IFERROR(Y385*I385/H385,"0")</f>
        <v>334.56000000000006</v>
      </c>
      <c r="BO385" s="75">
        <f>IFERROR(1/J385*(X385/H385),"0")</f>
        <v>0.70970695970695974</v>
      </c>
      <c r="BP385" s="75">
        <f>IFERROR(1/J385*(Y385/H385),"0")</f>
        <v>0.71428571428571419</v>
      </c>
    </row>
    <row r="386" spans="1:68" ht="16.5" customHeight="1" x14ac:dyDescent="0.25">
      <c r="A386" s="60" t="s">
        <v>633</v>
      </c>
      <c r="B386" s="60" t="s">
        <v>634</v>
      </c>
      <c r="C386" s="34">
        <v>4301060484</v>
      </c>
      <c r="D386" s="852">
        <v>4607091380897</v>
      </c>
      <c r="E386" s="852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130</v>
      </c>
      <c r="L386" s="35" t="s">
        <v>45</v>
      </c>
      <c r="M386" s="36" t="s">
        <v>176</v>
      </c>
      <c r="N386" s="36"/>
      <c r="O386" s="35">
        <v>30</v>
      </c>
      <c r="P386" s="1057" t="s">
        <v>635</v>
      </c>
      <c r="Q386" s="854"/>
      <c r="R386" s="854"/>
      <c r="S386" s="854"/>
      <c r="T386" s="855"/>
      <c r="U386" s="37" t="s">
        <v>45</v>
      </c>
      <c r="V386" s="37" t="s">
        <v>45</v>
      </c>
      <c r="W386" s="38" t="s">
        <v>0</v>
      </c>
      <c r="X386" s="56">
        <v>40</v>
      </c>
      <c r="Y386" s="53">
        <f>IFERROR(IF(X386="",0,CEILING((X386/$H386),1)*$H386),"")</f>
        <v>42</v>
      </c>
      <c r="Z386" s="39">
        <f>IFERROR(IF(Y386=0,"",ROUNDUP(Y386/H386,0)*0.02175),"")</f>
        <v>0.10874999999999999</v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42.685714285714283</v>
      </c>
      <c r="BN386" s="75">
        <f>IFERROR(Y386*I386/H386,"0")</f>
        <v>44.82</v>
      </c>
      <c r="BO386" s="75">
        <f>IFERROR(1/J386*(X386/H386),"0")</f>
        <v>8.5034013605442174E-2</v>
      </c>
      <c r="BP386" s="75">
        <f>IFERROR(1/J386*(Y386/H386),"0")</f>
        <v>8.9285714285714274E-2</v>
      </c>
    </row>
    <row r="387" spans="1:68" ht="16.5" customHeight="1" x14ac:dyDescent="0.25">
      <c r="A387" s="60" t="s">
        <v>633</v>
      </c>
      <c r="B387" s="60" t="s">
        <v>637</v>
      </c>
      <c r="C387" s="34">
        <v>4301060325</v>
      </c>
      <c r="D387" s="852">
        <v>4607091380897</v>
      </c>
      <c r="E387" s="852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130</v>
      </c>
      <c r="L387" s="35" t="s">
        <v>45</v>
      </c>
      <c r="M387" s="36" t="s">
        <v>82</v>
      </c>
      <c r="N387" s="36"/>
      <c r="O387" s="35">
        <v>30</v>
      </c>
      <c r="P387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4"/>
      <c r="R387" s="854"/>
      <c r="S387" s="854"/>
      <c r="T387" s="85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859"/>
      <c r="B388" s="859"/>
      <c r="C388" s="859"/>
      <c r="D388" s="859"/>
      <c r="E388" s="859"/>
      <c r="F388" s="859"/>
      <c r="G388" s="859"/>
      <c r="H388" s="859"/>
      <c r="I388" s="859"/>
      <c r="J388" s="859"/>
      <c r="K388" s="859"/>
      <c r="L388" s="859"/>
      <c r="M388" s="859"/>
      <c r="N388" s="859"/>
      <c r="O388" s="860"/>
      <c r="P388" s="856" t="s">
        <v>40</v>
      </c>
      <c r="Q388" s="857"/>
      <c r="R388" s="857"/>
      <c r="S388" s="857"/>
      <c r="T388" s="857"/>
      <c r="U388" s="857"/>
      <c r="V388" s="858"/>
      <c r="W388" s="40" t="s">
        <v>39</v>
      </c>
      <c r="X388" s="41">
        <f>IFERROR(X384/H384,"0")+IFERROR(X385/H385,"0")+IFERROR(X386/H386,"0")+IFERROR(X387/H387,"0")</f>
        <v>44.505494505494504</v>
      </c>
      <c r="Y388" s="41">
        <f>IFERROR(Y384/H384,"0")+IFERROR(Y385/H385,"0")+IFERROR(Y386/H386,"0")+IFERROR(Y387/H387,"0")</f>
        <v>45</v>
      </c>
      <c r="Z388" s="41">
        <f>IFERROR(IF(Z384="",0,Z384),"0")+IFERROR(IF(Z385="",0,Z385),"0")+IFERROR(IF(Z386="",0,Z386),"0")+IFERROR(IF(Z387="",0,Z387),"0")</f>
        <v>0.9787499999999999</v>
      </c>
      <c r="AA388" s="64"/>
      <c r="AB388" s="64"/>
      <c r="AC388" s="64"/>
    </row>
    <row r="389" spans="1:68" x14ac:dyDescent="0.2">
      <c r="A389" s="859"/>
      <c r="B389" s="859"/>
      <c r="C389" s="859"/>
      <c r="D389" s="859"/>
      <c r="E389" s="859"/>
      <c r="F389" s="859"/>
      <c r="G389" s="859"/>
      <c r="H389" s="859"/>
      <c r="I389" s="859"/>
      <c r="J389" s="859"/>
      <c r="K389" s="859"/>
      <c r="L389" s="859"/>
      <c r="M389" s="859"/>
      <c r="N389" s="859"/>
      <c r="O389" s="860"/>
      <c r="P389" s="856" t="s">
        <v>40</v>
      </c>
      <c r="Q389" s="857"/>
      <c r="R389" s="857"/>
      <c r="S389" s="857"/>
      <c r="T389" s="857"/>
      <c r="U389" s="857"/>
      <c r="V389" s="858"/>
      <c r="W389" s="40" t="s">
        <v>0</v>
      </c>
      <c r="X389" s="41">
        <f>IFERROR(SUM(X384:X387),"0")</f>
        <v>350</v>
      </c>
      <c r="Y389" s="41">
        <f>IFERROR(SUM(Y384:Y387),"0")</f>
        <v>354</v>
      </c>
      <c r="Z389" s="40"/>
      <c r="AA389" s="64"/>
      <c r="AB389" s="64"/>
      <c r="AC389" s="64"/>
    </row>
    <row r="390" spans="1:68" ht="14.25" customHeight="1" x14ac:dyDescent="0.25">
      <c r="A390" s="851" t="s">
        <v>115</v>
      </c>
      <c r="B390" s="851"/>
      <c r="C390" s="851"/>
      <c r="D390" s="851"/>
      <c r="E390" s="851"/>
      <c r="F390" s="851"/>
      <c r="G390" s="851"/>
      <c r="H390" s="851"/>
      <c r="I390" s="851"/>
      <c r="J390" s="851"/>
      <c r="K390" s="851"/>
      <c r="L390" s="851"/>
      <c r="M390" s="851"/>
      <c r="N390" s="851"/>
      <c r="O390" s="851"/>
      <c r="P390" s="851"/>
      <c r="Q390" s="851"/>
      <c r="R390" s="851"/>
      <c r="S390" s="851"/>
      <c r="T390" s="851"/>
      <c r="U390" s="851"/>
      <c r="V390" s="851"/>
      <c r="W390" s="851"/>
      <c r="X390" s="851"/>
      <c r="Y390" s="851"/>
      <c r="Z390" s="851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852">
        <v>4607091388374</v>
      </c>
      <c r="E391" s="852"/>
      <c r="F391" s="59">
        <v>0.38</v>
      </c>
      <c r="G391" s="35">
        <v>8</v>
      </c>
      <c r="H391" s="59">
        <v>3.04</v>
      </c>
      <c r="I391" s="59">
        <v>3.28</v>
      </c>
      <c r="J391" s="35">
        <v>156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1059" t="s">
        <v>641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852">
        <v>4607091388381</v>
      </c>
      <c r="E392" s="852"/>
      <c r="F392" s="59">
        <v>0.38</v>
      </c>
      <c r="G392" s="35">
        <v>8</v>
      </c>
      <c r="H392" s="59">
        <v>3.04</v>
      </c>
      <c r="I392" s="59">
        <v>3.32</v>
      </c>
      <c r="J392" s="35">
        <v>156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1060" t="s">
        <v>645</v>
      </c>
      <c r="Q392" s="854"/>
      <c r="R392" s="854"/>
      <c r="S392" s="854"/>
      <c r="T392" s="85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852">
        <v>4607091383102</v>
      </c>
      <c r="E393" s="852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4"/>
      <c r="R393" s="854"/>
      <c r="S393" s="854"/>
      <c r="T393" s="85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852">
        <v>4607091388404</v>
      </c>
      <c r="E394" s="852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4"/>
      <c r="R394" s="854"/>
      <c r="S394" s="854"/>
      <c r="T394" s="85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59"/>
      <c r="B395" s="859"/>
      <c r="C395" s="859"/>
      <c r="D395" s="859"/>
      <c r="E395" s="859"/>
      <c r="F395" s="859"/>
      <c r="G395" s="859"/>
      <c r="H395" s="859"/>
      <c r="I395" s="859"/>
      <c r="J395" s="859"/>
      <c r="K395" s="859"/>
      <c r="L395" s="859"/>
      <c r="M395" s="859"/>
      <c r="N395" s="859"/>
      <c r="O395" s="860"/>
      <c r="P395" s="856" t="s">
        <v>40</v>
      </c>
      <c r="Q395" s="857"/>
      <c r="R395" s="857"/>
      <c r="S395" s="857"/>
      <c r="T395" s="857"/>
      <c r="U395" s="857"/>
      <c r="V395" s="858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859"/>
      <c r="B396" s="859"/>
      <c r="C396" s="859"/>
      <c r="D396" s="859"/>
      <c r="E396" s="859"/>
      <c r="F396" s="859"/>
      <c r="G396" s="859"/>
      <c r="H396" s="859"/>
      <c r="I396" s="859"/>
      <c r="J396" s="859"/>
      <c r="K396" s="859"/>
      <c r="L396" s="859"/>
      <c r="M396" s="859"/>
      <c r="N396" s="859"/>
      <c r="O396" s="860"/>
      <c r="P396" s="856" t="s">
        <v>40</v>
      </c>
      <c r="Q396" s="857"/>
      <c r="R396" s="857"/>
      <c r="S396" s="857"/>
      <c r="T396" s="857"/>
      <c r="U396" s="857"/>
      <c r="V396" s="858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851" t="s">
        <v>651</v>
      </c>
      <c r="B397" s="851"/>
      <c r="C397" s="851"/>
      <c r="D397" s="851"/>
      <c r="E397" s="851"/>
      <c r="F397" s="851"/>
      <c r="G397" s="851"/>
      <c r="H397" s="851"/>
      <c r="I397" s="851"/>
      <c r="J397" s="851"/>
      <c r="K397" s="851"/>
      <c r="L397" s="851"/>
      <c r="M397" s="851"/>
      <c r="N397" s="851"/>
      <c r="O397" s="851"/>
      <c r="P397" s="851"/>
      <c r="Q397" s="851"/>
      <c r="R397" s="851"/>
      <c r="S397" s="851"/>
      <c r="T397" s="851"/>
      <c r="U397" s="851"/>
      <c r="V397" s="851"/>
      <c r="W397" s="851"/>
      <c r="X397" s="851"/>
      <c r="Y397" s="851"/>
      <c r="Z397" s="851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852">
        <v>4680115881808</v>
      </c>
      <c r="E398" s="852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4"/>
      <c r="R398" s="854"/>
      <c r="S398" s="854"/>
      <c r="T398" s="85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852">
        <v>4680115881822</v>
      </c>
      <c r="E399" s="852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4"/>
      <c r="R399" s="854"/>
      <c r="S399" s="854"/>
      <c r="T399" s="85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852">
        <v>4680115880016</v>
      </c>
      <c r="E400" s="852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4"/>
      <c r="R400" s="854"/>
      <c r="S400" s="854"/>
      <c r="T400" s="85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59"/>
      <c r="B401" s="859"/>
      <c r="C401" s="859"/>
      <c r="D401" s="859"/>
      <c r="E401" s="859"/>
      <c r="F401" s="859"/>
      <c r="G401" s="859"/>
      <c r="H401" s="859"/>
      <c r="I401" s="859"/>
      <c r="J401" s="859"/>
      <c r="K401" s="859"/>
      <c r="L401" s="859"/>
      <c r="M401" s="859"/>
      <c r="N401" s="859"/>
      <c r="O401" s="860"/>
      <c r="P401" s="856" t="s">
        <v>40</v>
      </c>
      <c r="Q401" s="857"/>
      <c r="R401" s="857"/>
      <c r="S401" s="857"/>
      <c r="T401" s="857"/>
      <c r="U401" s="857"/>
      <c r="V401" s="858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859"/>
      <c r="B402" s="859"/>
      <c r="C402" s="859"/>
      <c r="D402" s="859"/>
      <c r="E402" s="859"/>
      <c r="F402" s="859"/>
      <c r="G402" s="859"/>
      <c r="H402" s="859"/>
      <c r="I402" s="859"/>
      <c r="J402" s="859"/>
      <c r="K402" s="859"/>
      <c r="L402" s="859"/>
      <c r="M402" s="859"/>
      <c r="N402" s="859"/>
      <c r="O402" s="860"/>
      <c r="P402" s="856" t="s">
        <v>40</v>
      </c>
      <c r="Q402" s="857"/>
      <c r="R402" s="857"/>
      <c r="S402" s="857"/>
      <c r="T402" s="857"/>
      <c r="U402" s="857"/>
      <c r="V402" s="858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850" t="s">
        <v>660</v>
      </c>
      <c r="B403" s="850"/>
      <c r="C403" s="850"/>
      <c r="D403" s="850"/>
      <c r="E403" s="850"/>
      <c r="F403" s="850"/>
      <c r="G403" s="850"/>
      <c r="H403" s="850"/>
      <c r="I403" s="850"/>
      <c r="J403" s="850"/>
      <c r="K403" s="850"/>
      <c r="L403" s="850"/>
      <c r="M403" s="850"/>
      <c r="N403" s="850"/>
      <c r="O403" s="850"/>
      <c r="P403" s="850"/>
      <c r="Q403" s="850"/>
      <c r="R403" s="850"/>
      <c r="S403" s="850"/>
      <c r="T403" s="850"/>
      <c r="U403" s="850"/>
      <c r="V403" s="850"/>
      <c r="W403" s="850"/>
      <c r="X403" s="850"/>
      <c r="Y403" s="850"/>
      <c r="Z403" s="850"/>
      <c r="AA403" s="62"/>
      <c r="AB403" s="62"/>
      <c r="AC403" s="62"/>
    </row>
    <row r="404" spans="1:68" ht="14.25" customHeight="1" x14ac:dyDescent="0.25">
      <c r="A404" s="851" t="s">
        <v>78</v>
      </c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1"/>
      <c r="P404" s="851"/>
      <c r="Q404" s="851"/>
      <c r="R404" s="851"/>
      <c r="S404" s="851"/>
      <c r="T404" s="851"/>
      <c r="U404" s="851"/>
      <c r="V404" s="851"/>
      <c r="W404" s="851"/>
      <c r="X404" s="851"/>
      <c r="Y404" s="851"/>
      <c r="Z404" s="851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852">
        <v>4607091383836</v>
      </c>
      <c r="E405" s="852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4"/>
      <c r="R405" s="854"/>
      <c r="S405" s="854"/>
      <c r="T405" s="855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859"/>
      <c r="B406" s="859"/>
      <c r="C406" s="859"/>
      <c r="D406" s="859"/>
      <c r="E406" s="859"/>
      <c r="F406" s="859"/>
      <c r="G406" s="859"/>
      <c r="H406" s="859"/>
      <c r="I406" s="859"/>
      <c r="J406" s="859"/>
      <c r="K406" s="859"/>
      <c r="L406" s="859"/>
      <c r="M406" s="859"/>
      <c r="N406" s="859"/>
      <c r="O406" s="860"/>
      <c r="P406" s="856" t="s">
        <v>40</v>
      </c>
      <c r="Q406" s="857"/>
      <c r="R406" s="857"/>
      <c r="S406" s="857"/>
      <c r="T406" s="857"/>
      <c r="U406" s="857"/>
      <c r="V406" s="858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859"/>
      <c r="B407" s="859"/>
      <c r="C407" s="859"/>
      <c r="D407" s="859"/>
      <c r="E407" s="859"/>
      <c r="F407" s="859"/>
      <c r="G407" s="859"/>
      <c r="H407" s="859"/>
      <c r="I407" s="859"/>
      <c r="J407" s="859"/>
      <c r="K407" s="859"/>
      <c r="L407" s="859"/>
      <c r="M407" s="859"/>
      <c r="N407" s="859"/>
      <c r="O407" s="860"/>
      <c r="P407" s="856" t="s">
        <v>40</v>
      </c>
      <c r="Q407" s="857"/>
      <c r="R407" s="857"/>
      <c r="S407" s="857"/>
      <c r="T407" s="857"/>
      <c r="U407" s="857"/>
      <c r="V407" s="858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851" t="s">
        <v>84</v>
      </c>
      <c r="B408" s="851"/>
      <c r="C408" s="851"/>
      <c r="D408" s="851"/>
      <c r="E408" s="851"/>
      <c r="F408" s="851"/>
      <c r="G408" s="851"/>
      <c r="H408" s="851"/>
      <c r="I408" s="851"/>
      <c r="J408" s="851"/>
      <c r="K408" s="851"/>
      <c r="L408" s="851"/>
      <c r="M408" s="851"/>
      <c r="N408" s="851"/>
      <c r="O408" s="851"/>
      <c r="P408" s="851"/>
      <c r="Q408" s="851"/>
      <c r="R408" s="851"/>
      <c r="S408" s="851"/>
      <c r="T408" s="851"/>
      <c r="U408" s="851"/>
      <c r="V408" s="851"/>
      <c r="W408" s="851"/>
      <c r="X408" s="851"/>
      <c r="Y408" s="851"/>
      <c r="Z408" s="851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852">
        <v>4607091387919</v>
      </c>
      <c r="E409" s="852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130</v>
      </c>
      <c r="L409" s="35" t="s">
        <v>45</v>
      </c>
      <c r="M409" s="36" t="s">
        <v>82</v>
      </c>
      <c r="N409" s="36"/>
      <c r="O409" s="35">
        <v>45</v>
      </c>
      <c r="P409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4"/>
      <c r="R409" s="854"/>
      <c r="S409" s="854"/>
      <c r="T409" s="855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IFERROR(IF(Y409=0,"",ROUNDUP(Y409/H409,0)*0.02175),"")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852">
        <v>4680115883604</v>
      </c>
      <c r="E410" s="852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4"/>
      <c r="R410" s="854"/>
      <c r="S410" s="854"/>
      <c r="T410" s="855"/>
      <c r="U410" s="37" t="s">
        <v>45</v>
      </c>
      <c r="V410" s="37" t="s">
        <v>45</v>
      </c>
      <c r="W410" s="38" t="s">
        <v>0</v>
      </c>
      <c r="X410" s="56">
        <v>21</v>
      </c>
      <c r="Y410" s="53">
        <f>IFERROR(IF(X410="",0,CEILING((X410/$H410),1)*$H410),"")</f>
        <v>21</v>
      </c>
      <c r="Z410" s="39">
        <f>IFERROR(IF(Y410=0,"",ROUNDUP(Y410/H410,0)*0.00651),"")</f>
        <v>6.5100000000000005E-2</v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23.519999999999996</v>
      </c>
      <c r="BN410" s="75">
        <f>IFERROR(Y410*I410/H410,"0")</f>
        <v>23.519999999999996</v>
      </c>
      <c r="BO410" s="75">
        <f>IFERROR(1/J410*(X410/H410),"0")</f>
        <v>5.4945054945054951E-2</v>
      </c>
      <c r="BP410" s="75">
        <f>IFERROR(1/J410*(Y410/H410),"0")</f>
        <v>5.4945054945054951E-2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852">
        <v>4680115883567</v>
      </c>
      <c r="E411" s="852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4"/>
      <c r="R411" s="854"/>
      <c r="S411" s="854"/>
      <c r="T411" s="855"/>
      <c r="U411" s="37" t="s">
        <v>45</v>
      </c>
      <c r="V411" s="37" t="s">
        <v>45</v>
      </c>
      <c r="W411" s="38" t="s">
        <v>0</v>
      </c>
      <c r="X411" s="56">
        <v>21</v>
      </c>
      <c r="Y411" s="53">
        <f>IFERROR(IF(X411="",0,CEILING((X411/$H411),1)*$H411),"")</f>
        <v>21</v>
      </c>
      <c r="Z411" s="39">
        <f>IFERROR(IF(Y411=0,"",ROUNDUP(Y411/H411,0)*0.00651),"")</f>
        <v>6.5100000000000005E-2</v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23.4</v>
      </c>
      <c r="BN411" s="75">
        <f>IFERROR(Y411*I411/H411,"0")</f>
        <v>23.4</v>
      </c>
      <c r="BO411" s="75">
        <f>IFERROR(1/J411*(X411/H411),"0")</f>
        <v>5.4945054945054951E-2</v>
      </c>
      <c r="BP411" s="75">
        <f>IFERROR(1/J411*(Y411/H411),"0")</f>
        <v>5.4945054945054951E-2</v>
      </c>
    </row>
    <row r="412" spans="1:68" x14ac:dyDescent="0.2">
      <c r="A412" s="859"/>
      <c r="B412" s="859"/>
      <c r="C412" s="859"/>
      <c r="D412" s="859"/>
      <c r="E412" s="859"/>
      <c r="F412" s="859"/>
      <c r="G412" s="859"/>
      <c r="H412" s="859"/>
      <c r="I412" s="859"/>
      <c r="J412" s="859"/>
      <c r="K412" s="859"/>
      <c r="L412" s="859"/>
      <c r="M412" s="859"/>
      <c r="N412" s="859"/>
      <c r="O412" s="860"/>
      <c r="P412" s="856" t="s">
        <v>40</v>
      </c>
      <c r="Q412" s="857"/>
      <c r="R412" s="857"/>
      <c r="S412" s="857"/>
      <c r="T412" s="857"/>
      <c r="U412" s="857"/>
      <c r="V412" s="858"/>
      <c r="W412" s="40" t="s">
        <v>39</v>
      </c>
      <c r="X412" s="41">
        <f>IFERROR(X409/H409,"0")+IFERROR(X410/H410,"0")+IFERROR(X411/H411,"0")</f>
        <v>20</v>
      </c>
      <c r="Y412" s="41">
        <f>IFERROR(Y409/H409,"0")+IFERROR(Y410/H410,"0")+IFERROR(Y411/H411,"0")</f>
        <v>20</v>
      </c>
      <c r="Z412" s="41">
        <f>IFERROR(IF(Z409="",0,Z409),"0")+IFERROR(IF(Z410="",0,Z410),"0")+IFERROR(IF(Z411="",0,Z411),"0")</f>
        <v>0.13020000000000001</v>
      </c>
      <c r="AA412" s="64"/>
      <c r="AB412" s="64"/>
      <c r="AC412" s="64"/>
    </row>
    <row r="413" spans="1:68" x14ac:dyDescent="0.2">
      <c r="A413" s="859"/>
      <c r="B413" s="859"/>
      <c r="C413" s="859"/>
      <c r="D413" s="859"/>
      <c r="E413" s="859"/>
      <c r="F413" s="859"/>
      <c r="G413" s="859"/>
      <c r="H413" s="859"/>
      <c r="I413" s="859"/>
      <c r="J413" s="859"/>
      <c r="K413" s="859"/>
      <c r="L413" s="859"/>
      <c r="M413" s="859"/>
      <c r="N413" s="859"/>
      <c r="O413" s="860"/>
      <c r="P413" s="856" t="s">
        <v>40</v>
      </c>
      <c r="Q413" s="857"/>
      <c r="R413" s="857"/>
      <c r="S413" s="857"/>
      <c r="T413" s="857"/>
      <c r="U413" s="857"/>
      <c r="V413" s="858"/>
      <c r="W413" s="40" t="s">
        <v>0</v>
      </c>
      <c r="X413" s="41">
        <f>IFERROR(SUM(X409:X411),"0")</f>
        <v>42</v>
      </c>
      <c r="Y413" s="41">
        <f>IFERROR(SUM(Y409:Y411),"0")</f>
        <v>42</v>
      </c>
      <c r="Z413" s="40"/>
      <c r="AA413" s="64"/>
      <c r="AB413" s="64"/>
      <c r="AC413" s="64"/>
    </row>
    <row r="414" spans="1:68" ht="27.75" customHeight="1" x14ac:dyDescent="0.2">
      <c r="A414" s="849" t="s">
        <v>673</v>
      </c>
      <c r="B414" s="849"/>
      <c r="C414" s="849"/>
      <c r="D414" s="849"/>
      <c r="E414" s="849"/>
      <c r="F414" s="849"/>
      <c r="G414" s="849"/>
      <c r="H414" s="849"/>
      <c r="I414" s="849"/>
      <c r="J414" s="849"/>
      <c r="K414" s="849"/>
      <c r="L414" s="849"/>
      <c r="M414" s="849"/>
      <c r="N414" s="849"/>
      <c r="O414" s="849"/>
      <c r="P414" s="849"/>
      <c r="Q414" s="849"/>
      <c r="R414" s="849"/>
      <c r="S414" s="849"/>
      <c r="T414" s="849"/>
      <c r="U414" s="849"/>
      <c r="V414" s="849"/>
      <c r="W414" s="849"/>
      <c r="X414" s="849"/>
      <c r="Y414" s="849"/>
      <c r="Z414" s="849"/>
      <c r="AA414" s="52"/>
      <c r="AB414" s="52"/>
      <c r="AC414" s="52"/>
    </row>
    <row r="415" spans="1:68" ht="16.5" customHeight="1" x14ac:dyDescent="0.25">
      <c r="A415" s="850" t="s">
        <v>674</v>
      </c>
      <c r="B415" s="850"/>
      <c r="C415" s="850"/>
      <c r="D415" s="850"/>
      <c r="E415" s="850"/>
      <c r="F415" s="850"/>
      <c r="G415" s="850"/>
      <c r="H415" s="850"/>
      <c r="I415" s="850"/>
      <c r="J415" s="850"/>
      <c r="K415" s="850"/>
      <c r="L415" s="850"/>
      <c r="M415" s="850"/>
      <c r="N415" s="850"/>
      <c r="O415" s="850"/>
      <c r="P415" s="850"/>
      <c r="Q415" s="850"/>
      <c r="R415" s="850"/>
      <c r="S415" s="850"/>
      <c r="T415" s="850"/>
      <c r="U415" s="850"/>
      <c r="V415" s="850"/>
      <c r="W415" s="850"/>
      <c r="X415" s="850"/>
      <c r="Y415" s="850"/>
      <c r="Z415" s="850"/>
      <c r="AA415" s="62"/>
      <c r="AB415" s="62"/>
      <c r="AC415" s="62"/>
    </row>
    <row r="416" spans="1:68" ht="14.25" customHeight="1" x14ac:dyDescent="0.25">
      <c r="A416" s="851" t="s">
        <v>126</v>
      </c>
      <c r="B416" s="851"/>
      <c r="C416" s="851"/>
      <c r="D416" s="851"/>
      <c r="E416" s="851"/>
      <c r="F416" s="851"/>
      <c r="G416" s="851"/>
      <c r="H416" s="851"/>
      <c r="I416" s="851"/>
      <c r="J416" s="851"/>
      <c r="K416" s="851"/>
      <c r="L416" s="851"/>
      <c r="M416" s="851"/>
      <c r="N416" s="851"/>
      <c r="O416" s="851"/>
      <c r="P416" s="851"/>
      <c r="Q416" s="851"/>
      <c r="R416" s="851"/>
      <c r="S416" s="851"/>
      <c r="T416" s="851"/>
      <c r="U416" s="851"/>
      <c r="V416" s="851"/>
      <c r="W416" s="851"/>
      <c r="X416" s="851"/>
      <c r="Y416" s="851"/>
      <c r="Z416" s="851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852">
        <v>4680115884847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163</v>
      </c>
      <c r="N417" s="36"/>
      <c r="O417" s="35">
        <v>60</v>
      </c>
      <c r="P417" s="10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7" si="87">IFERROR(IF(X417="",0,CEILING((X417/$H417),1)*$H417),"")</f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0</v>
      </c>
      <c r="BN417" s="75">
        <f t="shared" ref="BN417:BN427" si="89">IFERROR(Y417*I417/H417,"0")</f>
        <v>0</v>
      </c>
      <c r="BO417" s="75">
        <f t="shared" ref="BO417:BO427" si="90">IFERROR(1/J417*(X417/H417),"0")</f>
        <v>0</v>
      </c>
      <c r="BP417" s="75">
        <f t="shared" ref="BP417:BP427" si="91">IFERROR(1/J417*(Y417/H417),"0")</f>
        <v>0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852">
        <v>4680115884847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159</v>
      </c>
      <c r="M418" s="36" t="s">
        <v>82</v>
      </c>
      <c r="N418" s="36"/>
      <c r="O418" s="35">
        <v>60</v>
      </c>
      <c r="P418" s="10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852">
        <v>4680115884854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163</v>
      </c>
      <c r="N419" s="36"/>
      <c r="O419" s="35">
        <v>60</v>
      </c>
      <c r="P419" s="10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1850</v>
      </c>
      <c r="Y419" s="53">
        <f t="shared" si="87"/>
        <v>1860</v>
      </c>
      <c r="Z419" s="39">
        <f>IFERROR(IF(Y419=0,"",ROUNDUP(Y419/H419,0)*0.02039),"")</f>
        <v>2.5283599999999997</v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1909.2</v>
      </c>
      <c r="BN419" s="75">
        <f t="shared" si="89"/>
        <v>1919.52</v>
      </c>
      <c r="BO419" s="75">
        <f t="shared" si="90"/>
        <v>2.5694444444444442</v>
      </c>
      <c r="BP419" s="75">
        <f t="shared" si="91"/>
        <v>2.583333333333333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852">
        <v>4680115884854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159</v>
      </c>
      <c r="M420" s="36" t="s">
        <v>82</v>
      </c>
      <c r="N420" s="36"/>
      <c r="O420" s="35">
        <v>60</v>
      </c>
      <c r="P420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52">
        <v>4607091383997</v>
      </c>
      <c r="E421" s="85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130</v>
      </c>
      <c r="L421" s="35" t="s">
        <v>45</v>
      </c>
      <c r="M421" s="36" t="s">
        <v>82</v>
      </c>
      <c r="N421" s="36"/>
      <c r="O421" s="35">
        <v>60</v>
      </c>
      <c r="P421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3750</v>
      </c>
      <c r="Y421" s="53">
        <f t="shared" si="87"/>
        <v>3750</v>
      </c>
      <c r="Z421" s="39">
        <f>IFERROR(IF(Y421=0,"",ROUNDUP(Y421/H421,0)*0.02175),"")</f>
        <v>5.4375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3870</v>
      </c>
      <c r="BN421" s="75">
        <f t="shared" si="89"/>
        <v>3870</v>
      </c>
      <c r="BO421" s="75">
        <f t="shared" si="90"/>
        <v>5.208333333333333</v>
      </c>
      <c r="BP421" s="75">
        <f t="shared" si="91"/>
        <v>5.208333333333333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852">
        <v>4680115884830</v>
      </c>
      <c r="E422" s="85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130</v>
      </c>
      <c r="L422" s="35" t="s">
        <v>45</v>
      </c>
      <c r="M422" s="36" t="s">
        <v>163</v>
      </c>
      <c r="N422" s="36"/>
      <c r="O422" s="35">
        <v>60</v>
      </c>
      <c r="P422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852">
        <v>4680115884830</v>
      </c>
      <c r="E423" s="852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130</v>
      </c>
      <c r="L423" s="35" t="s">
        <v>159</v>
      </c>
      <c r="M423" s="36" t="s">
        <v>82</v>
      </c>
      <c r="N423" s="36"/>
      <c r="O423" s="35">
        <v>60</v>
      </c>
      <c r="P423" s="10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852">
        <v>4680115882638</v>
      </c>
      <c r="E424" s="852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133</v>
      </c>
      <c r="N424" s="36"/>
      <c r="O424" s="35">
        <v>90</v>
      </c>
      <c r="P424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852">
        <v>4680115884922</v>
      </c>
      <c r="E425" s="852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4"/>
      <c r="R425" s="854"/>
      <c r="S425" s="854"/>
      <c r="T425" s="85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4301011866</v>
      </c>
      <c r="D426" s="852">
        <v>4680115884878</v>
      </c>
      <c r="E426" s="852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4"/>
      <c r="R426" s="854"/>
      <c r="S426" s="854"/>
      <c r="T426" s="85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4301011868</v>
      </c>
      <c r="D427" s="852">
        <v>4680115884861</v>
      </c>
      <c r="E427" s="852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4"/>
      <c r="R427" s="854"/>
      <c r="S427" s="854"/>
      <c r="T427" s="855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690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859"/>
      <c r="B428" s="859"/>
      <c r="C428" s="859"/>
      <c r="D428" s="859"/>
      <c r="E428" s="859"/>
      <c r="F428" s="859"/>
      <c r="G428" s="859"/>
      <c r="H428" s="859"/>
      <c r="I428" s="859"/>
      <c r="J428" s="859"/>
      <c r="K428" s="859"/>
      <c r="L428" s="859"/>
      <c r="M428" s="859"/>
      <c r="N428" s="859"/>
      <c r="O428" s="860"/>
      <c r="P428" s="856" t="s">
        <v>40</v>
      </c>
      <c r="Q428" s="857"/>
      <c r="R428" s="857"/>
      <c r="S428" s="857"/>
      <c r="T428" s="857"/>
      <c r="U428" s="857"/>
      <c r="V428" s="858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373.33333333333331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374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7.9658599999999993</v>
      </c>
      <c r="AA428" s="64"/>
      <c r="AB428" s="64"/>
      <c r="AC428" s="64"/>
    </row>
    <row r="429" spans="1:68" x14ac:dyDescent="0.2">
      <c r="A429" s="859"/>
      <c r="B429" s="859"/>
      <c r="C429" s="859"/>
      <c r="D429" s="859"/>
      <c r="E429" s="859"/>
      <c r="F429" s="859"/>
      <c r="G429" s="859"/>
      <c r="H429" s="859"/>
      <c r="I429" s="859"/>
      <c r="J429" s="859"/>
      <c r="K429" s="859"/>
      <c r="L429" s="859"/>
      <c r="M429" s="859"/>
      <c r="N429" s="859"/>
      <c r="O429" s="860"/>
      <c r="P429" s="856" t="s">
        <v>40</v>
      </c>
      <c r="Q429" s="857"/>
      <c r="R429" s="857"/>
      <c r="S429" s="857"/>
      <c r="T429" s="857"/>
      <c r="U429" s="857"/>
      <c r="V429" s="858"/>
      <c r="W429" s="40" t="s">
        <v>0</v>
      </c>
      <c r="X429" s="41">
        <f>IFERROR(SUM(X417:X427),"0")</f>
        <v>5600</v>
      </c>
      <c r="Y429" s="41">
        <f>IFERROR(SUM(Y417:Y427),"0")</f>
        <v>5610</v>
      </c>
      <c r="Z429" s="40"/>
      <c r="AA429" s="64"/>
      <c r="AB429" s="64"/>
      <c r="AC429" s="64"/>
    </row>
    <row r="430" spans="1:68" ht="14.25" customHeight="1" x14ac:dyDescent="0.25">
      <c r="A430" s="851" t="s">
        <v>183</v>
      </c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1"/>
      <c r="P430" s="851"/>
      <c r="Q430" s="851"/>
      <c r="R430" s="851"/>
      <c r="S430" s="851"/>
      <c r="T430" s="851"/>
      <c r="U430" s="851"/>
      <c r="V430" s="851"/>
      <c r="W430" s="851"/>
      <c r="X430" s="851"/>
      <c r="Y430" s="851"/>
      <c r="Z430" s="851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852">
        <v>4607091383980</v>
      </c>
      <c r="E431" s="852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130</v>
      </c>
      <c r="L431" s="35" t="s">
        <v>159</v>
      </c>
      <c r="M431" s="36" t="s">
        <v>133</v>
      </c>
      <c r="N431" s="36"/>
      <c r="O431" s="35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4"/>
      <c r="R431" s="854"/>
      <c r="S431" s="854"/>
      <c r="T431" s="855"/>
      <c r="U431" s="37" t="s">
        <v>45</v>
      </c>
      <c r="V431" s="37" t="s">
        <v>45</v>
      </c>
      <c r="W431" s="38" t="s">
        <v>0</v>
      </c>
      <c r="X431" s="56">
        <v>2880</v>
      </c>
      <c r="Y431" s="53">
        <f>IFERROR(IF(X431="",0,CEILING((X431/$H431),1)*$H431),"")</f>
        <v>2880</v>
      </c>
      <c r="Z431" s="39">
        <f>IFERROR(IF(Y431=0,"",ROUNDUP(Y431/H431,0)*0.02175),"")</f>
        <v>4.1760000000000002</v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2972.1600000000003</v>
      </c>
      <c r="BN431" s="75">
        <f>IFERROR(Y431*I431/H431,"0")</f>
        <v>2972.1600000000003</v>
      </c>
      <c r="BO431" s="75">
        <f>IFERROR(1/J431*(X431/H431),"0")</f>
        <v>4</v>
      </c>
      <c r="BP431" s="75">
        <f>IFERROR(1/J431*(Y431/H431),"0")</f>
        <v>4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852">
        <v>4607091384178</v>
      </c>
      <c r="E432" s="852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133</v>
      </c>
      <c r="N432" s="36"/>
      <c r="O432" s="35">
        <v>50</v>
      </c>
      <c r="P432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4"/>
      <c r="R432" s="854"/>
      <c r="S432" s="854"/>
      <c r="T432" s="855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859"/>
      <c r="B433" s="859"/>
      <c r="C433" s="859"/>
      <c r="D433" s="859"/>
      <c r="E433" s="859"/>
      <c r="F433" s="859"/>
      <c r="G433" s="859"/>
      <c r="H433" s="859"/>
      <c r="I433" s="859"/>
      <c r="J433" s="859"/>
      <c r="K433" s="859"/>
      <c r="L433" s="859"/>
      <c r="M433" s="859"/>
      <c r="N433" s="859"/>
      <c r="O433" s="860"/>
      <c r="P433" s="856" t="s">
        <v>40</v>
      </c>
      <c r="Q433" s="857"/>
      <c r="R433" s="857"/>
      <c r="S433" s="857"/>
      <c r="T433" s="857"/>
      <c r="U433" s="857"/>
      <c r="V433" s="858"/>
      <c r="W433" s="40" t="s">
        <v>39</v>
      </c>
      <c r="X433" s="41">
        <f>IFERROR(X431/H431,"0")+IFERROR(X432/H432,"0")</f>
        <v>192</v>
      </c>
      <c r="Y433" s="41">
        <f>IFERROR(Y431/H431,"0")+IFERROR(Y432/H432,"0")</f>
        <v>192</v>
      </c>
      <c r="Z433" s="41">
        <f>IFERROR(IF(Z431="",0,Z431),"0")+IFERROR(IF(Z432="",0,Z432),"0")</f>
        <v>4.1760000000000002</v>
      </c>
      <c r="AA433" s="64"/>
      <c r="AB433" s="64"/>
      <c r="AC433" s="64"/>
    </row>
    <row r="434" spans="1:68" x14ac:dyDescent="0.2">
      <c r="A434" s="859"/>
      <c r="B434" s="859"/>
      <c r="C434" s="859"/>
      <c r="D434" s="859"/>
      <c r="E434" s="859"/>
      <c r="F434" s="859"/>
      <c r="G434" s="859"/>
      <c r="H434" s="859"/>
      <c r="I434" s="859"/>
      <c r="J434" s="859"/>
      <c r="K434" s="859"/>
      <c r="L434" s="859"/>
      <c r="M434" s="859"/>
      <c r="N434" s="859"/>
      <c r="O434" s="860"/>
      <c r="P434" s="856" t="s">
        <v>40</v>
      </c>
      <c r="Q434" s="857"/>
      <c r="R434" s="857"/>
      <c r="S434" s="857"/>
      <c r="T434" s="857"/>
      <c r="U434" s="857"/>
      <c r="V434" s="858"/>
      <c r="W434" s="40" t="s">
        <v>0</v>
      </c>
      <c r="X434" s="41">
        <f>IFERROR(SUM(X431:X432),"0")</f>
        <v>2880</v>
      </c>
      <c r="Y434" s="41">
        <f>IFERROR(SUM(Y431:Y432),"0")</f>
        <v>2880</v>
      </c>
      <c r="Z434" s="40"/>
      <c r="AA434" s="64"/>
      <c r="AB434" s="64"/>
      <c r="AC434" s="64"/>
    </row>
    <row r="435" spans="1:68" ht="14.25" customHeight="1" x14ac:dyDescent="0.25">
      <c r="A435" s="851" t="s">
        <v>84</v>
      </c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1"/>
      <c r="P435" s="851"/>
      <c r="Q435" s="851"/>
      <c r="R435" s="851"/>
      <c r="S435" s="851"/>
      <c r="T435" s="851"/>
      <c r="U435" s="851"/>
      <c r="V435" s="851"/>
      <c r="W435" s="851"/>
      <c r="X435" s="851"/>
      <c r="Y435" s="851"/>
      <c r="Z435" s="851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852">
        <v>4607091383928</v>
      </c>
      <c r="E436" s="852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130</v>
      </c>
      <c r="L436" s="35" t="s">
        <v>45</v>
      </c>
      <c r="M436" s="36" t="s">
        <v>88</v>
      </c>
      <c r="N436" s="36"/>
      <c r="O436" s="35">
        <v>40</v>
      </c>
      <c r="P436" s="1083" t="s">
        <v>708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800</v>
      </c>
      <c r="Y436" s="53">
        <f>IFERROR(IF(X436="",0,CEILING((X436/$H436),1)*$H436),"")</f>
        <v>801</v>
      </c>
      <c r="Z436" s="39">
        <f>IFERROR(IF(Y436=0,"",ROUNDUP(Y436/H436,0)*0.02175),"")</f>
        <v>1.9357499999999999</v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850.66666666666663</v>
      </c>
      <c r="BN436" s="75">
        <f>IFERROR(Y436*I436/H436,"0")</f>
        <v>851.73</v>
      </c>
      <c r="BO436" s="75">
        <f>IFERROR(1/J436*(X436/H436),"0")</f>
        <v>1.5873015873015872</v>
      </c>
      <c r="BP436" s="75">
        <f>IFERROR(1/J436*(Y436/H436),"0")</f>
        <v>1.5892857142857142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852">
        <v>4607091384260</v>
      </c>
      <c r="E437" s="852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130</v>
      </c>
      <c r="L437" s="35" t="s">
        <v>45</v>
      </c>
      <c r="M437" s="36" t="s">
        <v>88</v>
      </c>
      <c r="N437" s="36"/>
      <c r="O437" s="35">
        <v>40</v>
      </c>
      <c r="P437" s="1084" t="s">
        <v>712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440</v>
      </c>
      <c r="Y437" s="53">
        <f>IFERROR(IF(X437="",0,CEILING((X437/$H437),1)*$H437),"")</f>
        <v>441</v>
      </c>
      <c r="Z437" s="39">
        <f>IFERROR(IF(Y437=0,"",ROUNDUP(Y437/H437,0)*0.02175),"")</f>
        <v>1.06575</v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467.57333333333332</v>
      </c>
      <c r="BN437" s="75">
        <f>IFERROR(Y437*I437/H437,"0")</f>
        <v>468.63600000000002</v>
      </c>
      <c r="BO437" s="75">
        <f>IFERROR(1/J437*(X437/H437),"0")</f>
        <v>0.87301587301587291</v>
      </c>
      <c r="BP437" s="75">
        <f>IFERROR(1/J437*(Y437/H437),"0")</f>
        <v>0.875</v>
      </c>
    </row>
    <row r="438" spans="1:68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IFERROR(X436/H436,"0")+IFERROR(X437/H437,"0")</f>
        <v>137.77777777777777</v>
      </c>
      <c r="Y438" s="41">
        <f>IFERROR(Y436/H436,"0")+IFERROR(Y437/H437,"0")</f>
        <v>138</v>
      </c>
      <c r="Z438" s="41">
        <f>IFERROR(IF(Z436="",0,Z436),"0")+IFERROR(IF(Z437="",0,Z437),"0")</f>
        <v>3.0015000000000001</v>
      </c>
      <c r="AA438" s="64"/>
      <c r="AB438" s="64"/>
      <c r="AC438" s="64"/>
    </row>
    <row r="439" spans="1:68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IFERROR(SUM(X436:X437),"0")</f>
        <v>1240</v>
      </c>
      <c r="Y439" s="41">
        <f>IFERROR(SUM(Y436:Y437),"0")</f>
        <v>1242</v>
      </c>
      <c r="Z439" s="40"/>
      <c r="AA439" s="64"/>
      <c r="AB439" s="64"/>
      <c r="AC439" s="64"/>
    </row>
    <row r="440" spans="1:68" ht="14.25" customHeight="1" x14ac:dyDescent="0.25">
      <c r="A440" s="851" t="s">
        <v>224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852">
        <v>4607091384673</v>
      </c>
      <c r="E441" s="852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130</v>
      </c>
      <c r="L441" s="35" t="s">
        <v>45</v>
      </c>
      <c r="M441" s="36" t="s">
        <v>88</v>
      </c>
      <c r="N441" s="36"/>
      <c r="O441" s="35">
        <v>30</v>
      </c>
      <c r="P441" s="1085" t="s">
        <v>716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230</v>
      </c>
      <c r="Y441" s="53">
        <f>IFERROR(IF(X441="",0,CEILING((X441/$H441),1)*$H441),"")</f>
        <v>234</v>
      </c>
      <c r="Z441" s="39">
        <f>IFERROR(IF(Y441=0,"",ROUNDUP(Y441/H441,0)*0.02175),"")</f>
        <v>0.5655</v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244.4133333333333</v>
      </c>
      <c r="BN441" s="75">
        <f>IFERROR(Y441*I441/H441,"0")</f>
        <v>248.66400000000002</v>
      </c>
      <c r="BO441" s="75">
        <f>IFERROR(1/J441*(X441/H441),"0")</f>
        <v>0.45634920634920634</v>
      </c>
      <c r="BP441" s="75">
        <f>IFERROR(1/J441*(Y441/H441),"0")</f>
        <v>0.46428571428571425</v>
      </c>
    </row>
    <row r="442" spans="1:68" x14ac:dyDescent="0.2">
      <c r="A442" s="859"/>
      <c r="B442" s="859"/>
      <c r="C442" s="859"/>
      <c r="D442" s="859"/>
      <c r="E442" s="859"/>
      <c r="F442" s="859"/>
      <c r="G442" s="859"/>
      <c r="H442" s="859"/>
      <c r="I442" s="859"/>
      <c r="J442" s="859"/>
      <c r="K442" s="859"/>
      <c r="L442" s="859"/>
      <c r="M442" s="859"/>
      <c r="N442" s="859"/>
      <c r="O442" s="860"/>
      <c r="P442" s="856" t="s">
        <v>40</v>
      </c>
      <c r="Q442" s="857"/>
      <c r="R442" s="857"/>
      <c r="S442" s="857"/>
      <c r="T442" s="857"/>
      <c r="U442" s="857"/>
      <c r="V442" s="858"/>
      <c r="W442" s="40" t="s">
        <v>39</v>
      </c>
      <c r="X442" s="41">
        <f>IFERROR(X441/H441,"0")</f>
        <v>25.555555555555557</v>
      </c>
      <c r="Y442" s="41">
        <f>IFERROR(Y441/H441,"0")</f>
        <v>26</v>
      </c>
      <c r="Z442" s="41">
        <f>IFERROR(IF(Z441="",0,Z441),"0")</f>
        <v>0.5655</v>
      </c>
      <c r="AA442" s="64"/>
      <c r="AB442" s="64"/>
      <c r="AC442" s="64"/>
    </row>
    <row r="443" spans="1:68" x14ac:dyDescent="0.2">
      <c r="A443" s="859"/>
      <c r="B443" s="859"/>
      <c r="C443" s="859"/>
      <c r="D443" s="859"/>
      <c r="E443" s="859"/>
      <c r="F443" s="859"/>
      <c r="G443" s="859"/>
      <c r="H443" s="859"/>
      <c r="I443" s="859"/>
      <c r="J443" s="859"/>
      <c r="K443" s="859"/>
      <c r="L443" s="859"/>
      <c r="M443" s="859"/>
      <c r="N443" s="859"/>
      <c r="O443" s="860"/>
      <c r="P443" s="856" t="s">
        <v>40</v>
      </c>
      <c r="Q443" s="857"/>
      <c r="R443" s="857"/>
      <c r="S443" s="857"/>
      <c r="T443" s="857"/>
      <c r="U443" s="857"/>
      <c r="V443" s="858"/>
      <c r="W443" s="40" t="s">
        <v>0</v>
      </c>
      <c r="X443" s="41">
        <f>IFERROR(SUM(X441:X441),"0")</f>
        <v>230</v>
      </c>
      <c r="Y443" s="41">
        <f>IFERROR(SUM(Y441:Y441),"0")</f>
        <v>234</v>
      </c>
      <c r="Z443" s="40"/>
      <c r="AA443" s="64"/>
      <c r="AB443" s="64"/>
      <c r="AC443" s="64"/>
    </row>
    <row r="444" spans="1:68" ht="16.5" customHeight="1" x14ac:dyDescent="0.25">
      <c r="A444" s="850" t="s">
        <v>718</v>
      </c>
      <c r="B444" s="850"/>
      <c r="C444" s="850"/>
      <c r="D444" s="850"/>
      <c r="E444" s="850"/>
      <c r="F444" s="850"/>
      <c r="G444" s="850"/>
      <c r="H444" s="850"/>
      <c r="I444" s="850"/>
      <c r="J444" s="850"/>
      <c r="K444" s="850"/>
      <c r="L444" s="850"/>
      <c r="M444" s="850"/>
      <c r="N444" s="850"/>
      <c r="O444" s="850"/>
      <c r="P444" s="850"/>
      <c r="Q444" s="850"/>
      <c r="R444" s="850"/>
      <c r="S444" s="850"/>
      <c r="T444" s="850"/>
      <c r="U444" s="850"/>
      <c r="V444" s="850"/>
      <c r="W444" s="850"/>
      <c r="X444" s="850"/>
      <c r="Y444" s="850"/>
      <c r="Z444" s="850"/>
      <c r="AA444" s="62"/>
      <c r="AB444" s="62"/>
      <c r="AC444" s="62"/>
    </row>
    <row r="445" spans="1:68" ht="14.25" customHeight="1" x14ac:dyDescent="0.25">
      <c r="A445" s="851" t="s">
        <v>126</v>
      </c>
      <c r="B445" s="851"/>
      <c r="C445" s="851"/>
      <c r="D445" s="851"/>
      <c r="E445" s="851"/>
      <c r="F445" s="851"/>
      <c r="G445" s="851"/>
      <c r="H445" s="851"/>
      <c r="I445" s="851"/>
      <c r="J445" s="851"/>
      <c r="K445" s="851"/>
      <c r="L445" s="851"/>
      <c r="M445" s="851"/>
      <c r="N445" s="851"/>
      <c r="O445" s="851"/>
      <c r="P445" s="851"/>
      <c r="Q445" s="851"/>
      <c r="R445" s="851"/>
      <c r="S445" s="851"/>
      <c r="T445" s="851"/>
      <c r="U445" s="851"/>
      <c r="V445" s="851"/>
      <c r="W445" s="851"/>
      <c r="X445" s="851"/>
      <c r="Y445" s="851"/>
      <c r="Z445" s="851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4301011483</v>
      </c>
      <c r="D446" s="852">
        <v>4680115881907</v>
      </c>
      <c r="E446" s="852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4"/>
      <c r="R446" s="854"/>
      <c r="S446" s="854"/>
      <c r="T446" s="85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4301011873</v>
      </c>
      <c r="D447" s="852">
        <v>4680115881907</v>
      </c>
      <c r="E447" s="852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82</v>
      </c>
      <c r="N447" s="36"/>
      <c r="O447" s="35">
        <v>60</v>
      </c>
      <c r="P447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4"/>
      <c r="R447" s="854"/>
      <c r="S447" s="854"/>
      <c r="T447" s="855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4301011655</v>
      </c>
      <c r="D448" s="852">
        <v>4680115883925</v>
      </c>
      <c r="E448" s="852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4301011872</v>
      </c>
      <c r="D449" s="852">
        <v>4680115883925</v>
      </c>
      <c r="E449" s="852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852">
        <v>4607091384192</v>
      </c>
      <c r="E450" s="852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130</v>
      </c>
      <c r="L450" s="35" t="s">
        <v>45</v>
      </c>
      <c r="M450" s="36" t="s">
        <v>133</v>
      </c>
      <c r="N450" s="36"/>
      <c r="O450" s="35">
        <v>60</v>
      </c>
      <c r="P450" s="10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60</v>
      </c>
      <c r="Y450" s="53">
        <f t="shared" si="92"/>
        <v>64.800000000000011</v>
      </c>
      <c r="Z450" s="39">
        <f t="shared" si="93"/>
        <v>0.1305</v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62.666666666666657</v>
      </c>
      <c r="BN450" s="75">
        <f t="shared" si="95"/>
        <v>67.680000000000007</v>
      </c>
      <c r="BO450" s="75">
        <f t="shared" si="96"/>
        <v>9.9206349206349201E-2</v>
      </c>
      <c r="BP450" s="75">
        <f t="shared" si="97"/>
        <v>0.10714285714285715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852">
        <v>4680115884892</v>
      </c>
      <c r="E451" s="852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852">
        <v>4680115884885</v>
      </c>
      <c r="E452" s="852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130</v>
      </c>
      <c r="L452" s="35" t="s">
        <v>45</v>
      </c>
      <c r="M452" s="36" t="s">
        <v>82</v>
      </c>
      <c r="N452" s="36"/>
      <c r="O452" s="35">
        <v>60</v>
      </c>
      <c r="P452" s="10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852">
        <v>4680115884908</v>
      </c>
      <c r="E453" s="852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10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859"/>
      <c r="B454" s="859"/>
      <c r="C454" s="859"/>
      <c r="D454" s="859"/>
      <c r="E454" s="859"/>
      <c r="F454" s="859"/>
      <c r="G454" s="859"/>
      <c r="H454" s="859"/>
      <c r="I454" s="859"/>
      <c r="J454" s="859"/>
      <c r="K454" s="859"/>
      <c r="L454" s="859"/>
      <c r="M454" s="859"/>
      <c r="N454" s="859"/>
      <c r="O454" s="860"/>
      <c r="P454" s="856" t="s">
        <v>40</v>
      </c>
      <c r="Q454" s="857"/>
      <c r="R454" s="857"/>
      <c r="S454" s="857"/>
      <c r="T454" s="857"/>
      <c r="U454" s="857"/>
      <c r="V454" s="858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5.5555555555555554</v>
      </c>
      <c r="Y454" s="41">
        <f>IFERROR(Y446/H446,"0")+IFERROR(Y447/H447,"0")+IFERROR(Y448/H448,"0")+IFERROR(Y449/H449,"0")+IFERROR(Y450/H450,"0")+IFERROR(Y451/H451,"0")+IFERROR(Y452/H452,"0")+IFERROR(Y453/H453,"0")</f>
        <v>6.0000000000000009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64"/>
      <c r="AB454" s="64"/>
      <c r="AC454" s="64"/>
    </row>
    <row r="455" spans="1:68" x14ac:dyDescent="0.2">
      <c r="A455" s="859"/>
      <c r="B455" s="859"/>
      <c r="C455" s="859"/>
      <c r="D455" s="859"/>
      <c r="E455" s="859"/>
      <c r="F455" s="859"/>
      <c r="G455" s="859"/>
      <c r="H455" s="859"/>
      <c r="I455" s="859"/>
      <c r="J455" s="859"/>
      <c r="K455" s="859"/>
      <c r="L455" s="859"/>
      <c r="M455" s="859"/>
      <c r="N455" s="859"/>
      <c r="O455" s="860"/>
      <c r="P455" s="856" t="s">
        <v>40</v>
      </c>
      <c r="Q455" s="857"/>
      <c r="R455" s="857"/>
      <c r="S455" s="857"/>
      <c r="T455" s="857"/>
      <c r="U455" s="857"/>
      <c r="V455" s="858"/>
      <c r="W455" s="40" t="s">
        <v>0</v>
      </c>
      <c r="X455" s="41">
        <f>IFERROR(SUM(X446:X453),"0")</f>
        <v>60</v>
      </c>
      <c r="Y455" s="41">
        <f>IFERROR(SUM(Y446:Y453),"0")</f>
        <v>64.800000000000011</v>
      </c>
      <c r="Z455" s="40"/>
      <c r="AA455" s="64"/>
      <c r="AB455" s="64"/>
      <c r="AC455" s="64"/>
    </row>
    <row r="456" spans="1:68" ht="14.25" customHeight="1" x14ac:dyDescent="0.25">
      <c r="A456" s="851" t="s">
        <v>78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852">
        <v>4607091384802</v>
      </c>
      <c r="E457" s="852"/>
      <c r="F457" s="59">
        <v>0.73</v>
      </c>
      <c r="G457" s="35">
        <v>6</v>
      </c>
      <c r="H457" s="59">
        <v>4.38</v>
      </c>
      <c r="I457" s="59">
        <v>4.6399999999999997</v>
      </c>
      <c r="J457" s="35">
        <v>156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10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4"/>
      <c r="R457" s="854"/>
      <c r="S457" s="854"/>
      <c r="T457" s="855"/>
      <c r="U457" s="37" t="s">
        <v>45</v>
      </c>
      <c r="V457" s="37" t="s">
        <v>45</v>
      </c>
      <c r="W457" s="38" t="s">
        <v>0</v>
      </c>
      <c r="X457" s="56">
        <v>100</v>
      </c>
      <c r="Y457" s="53">
        <f>IFERROR(IF(X457="",0,CEILING((X457/$H457),1)*$H457),"")</f>
        <v>100.74</v>
      </c>
      <c r="Z457" s="39">
        <f>IFERROR(IF(Y457=0,"",ROUNDUP(Y457/H457,0)*0.00753),"")</f>
        <v>0.17319000000000001</v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105.93607305936072</v>
      </c>
      <c r="BN457" s="75">
        <f>IFERROR(Y457*I457/H457,"0")</f>
        <v>106.72</v>
      </c>
      <c r="BO457" s="75">
        <f>IFERROR(1/J457*(X457/H457),"0")</f>
        <v>0.14635288607891347</v>
      </c>
      <c r="BP457" s="75">
        <f>IFERROR(1/J457*(Y457/H457),"0")</f>
        <v>0.14743589743589744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852">
        <v>4607091384826</v>
      </c>
      <c r="E458" s="852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4"/>
      <c r="R458" s="854"/>
      <c r="S458" s="854"/>
      <c r="T458" s="855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59"/>
      <c r="B459" s="859"/>
      <c r="C459" s="859"/>
      <c r="D459" s="859"/>
      <c r="E459" s="859"/>
      <c r="F459" s="859"/>
      <c r="G459" s="859"/>
      <c r="H459" s="859"/>
      <c r="I459" s="859"/>
      <c r="J459" s="859"/>
      <c r="K459" s="859"/>
      <c r="L459" s="859"/>
      <c r="M459" s="859"/>
      <c r="N459" s="859"/>
      <c r="O459" s="860"/>
      <c r="P459" s="856" t="s">
        <v>40</v>
      </c>
      <c r="Q459" s="857"/>
      <c r="R459" s="857"/>
      <c r="S459" s="857"/>
      <c r="T459" s="857"/>
      <c r="U459" s="857"/>
      <c r="V459" s="858"/>
      <c r="W459" s="40" t="s">
        <v>39</v>
      </c>
      <c r="X459" s="41">
        <f>IFERROR(X457/H457,"0")+IFERROR(X458/H458,"0")</f>
        <v>22.831050228310502</v>
      </c>
      <c r="Y459" s="41">
        <f>IFERROR(Y457/H457,"0")+IFERROR(Y458/H458,"0")</f>
        <v>23</v>
      </c>
      <c r="Z459" s="41">
        <f>IFERROR(IF(Z457="",0,Z457),"0")+IFERROR(IF(Z458="",0,Z458),"0")</f>
        <v>0.17319000000000001</v>
      </c>
      <c r="AA459" s="64"/>
      <c r="AB459" s="64"/>
      <c r="AC459" s="64"/>
    </row>
    <row r="460" spans="1:68" x14ac:dyDescent="0.2">
      <c r="A460" s="859"/>
      <c r="B460" s="859"/>
      <c r="C460" s="859"/>
      <c r="D460" s="859"/>
      <c r="E460" s="859"/>
      <c r="F460" s="859"/>
      <c r="G460" s="859"/>
      <c r="H460" s="859"/>
      <c r="I460" s="859"/>
      <c r="J460" s="859"/>
      <c r="K460" s="859"/>
      <c r="L460" s="859"/>
      <c r="M460" s="859"/>
      <c r="N460" s="859"/>
      <c r="O460" s="860"/>
      <c r="P460" s="856" t="s">
        <v>40</v>
      </c>
      <c r="Q460" s="857"/>
      <c r="R460" s="857"/>
      <c r="S460" s="857"/>
      <c r="T460" s="857"/>
      <c r="U460" s="857"/>
      <c r="V460" s="858"/>
      <c r="W460" s="40" t="s">
        <v>0</v>
      </c>
      <c r="X460" s="41">
        <f>IFERROR(SUM(X457:X458),"0")</f>
        <v>100</v>
      </c>
      <c r="Y460" s="41">
        <f>IFERROR(SUM(Y457:Y458),"0")</f>
        <v>100.74</v>
      </c>
      <c r="Z460" s="40"/>
      <c r="AA460" s="64"/>
      <c r="AB460" s="64"/>
      <c r="AC460" s="64"/>
    </row>
    <row r="461" spans="1:68" ht="14.25" customHeight="1" x14ac:dyDescent="0.25">
      <c r="A461" s="851" t="s">
        <v>84</v>
      </c>
      <c r="B461" s="851"/>
      <c r="C461" s="851"/>
      <c r="D461" s="851"/>
      <c r="E461" s="851"/>
      <c r="F461" s="851"/>
      <c r="G461" s="851"/>
      <c r="H461" s="851"/>
      <c r="I461" s="851"/>
      <c r="J461" s="851"/>
      <c r="K461" s="851"/>
      <c r="L461" s="851"/>
      <c r="M461" s="851"/>
      <c r="N461" s="851"/>
      <c r="O461" s="851"/>
      <c r="P461" s="851"/>
      <c r="Q461" s="851"/>
      <c r="R461" s="851"/>
      <c r="S461" s="851"/>
      <c r="T461" s="851"/>
      <c r="U461" s="851"/>
      <c r="V461" s="851"/>
      <c r="W461" s="851"/>
      <c r="X461" s="851"/>
      <c r="Y461" s="851"/>
      <c r="Z461" s="851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852">
        <v>4607091384246</v>
      </c>
      <c r="E462" s="852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130</v>
      </c>
      <c r="L462" s="35" t="s">
        <v>45</v>
      </c>
      <c r="M462" s="36" t="s">
        <v>88</v>
      </c>
      <c r="N462" s="36"/>
      <c r="O462" s="35">
        <v>40</v>
      </c>
      <c r="P462" s="1096" t="s">
        <v>744</v>
      </c>
      <c r="Q462" s="854"/>
      <c r="R462" s="854"/>
      <c r="S462" s="854"/>
      <c r="T462" s="855"/>
      <c r="U462" s="37" t="s">
        <v>45</v>
      </c>
      <c r="V462" s="37" t="s">
        <v>45</v>
      </c>
      <c r="W462" s="38" t="s">
        <v>0</v>
      </c>
      <c r="X462" s="56">
        <v>50</v>
      </c>
      <c r="Y462" s="53">
        <f>IFERROR(IF(X462="",0,CEILING((X462/$H462),1)*$H462),"")</f>
        <v>54</v>
      </c>
      <c r="Z462" s="39">
        <f>IFERROR(IF(Y462=0,"",ROUNDUP(Y462/H462,0)*0.02175),"")</f>
        <v>0.1305</v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53.133333333333333</v>
      </c>
      <c r="BN462" s="75">
        <f>IFERROR(Y462*I462/H462,"0")</f>
        <v>57.384</v>
      </c>
      <c r="BO462" s="75">
        <f>IFERROR(1/J462*(X462/H462),"0")</f>
        <v>9.9206349206349201E-2</v>
      </c>
      <c r="BP462" s="75">
        <f>IFERROR(1/J462*(Y462/H462),"0")</f>
        <v>0.10714285714285714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852">
        <v>4680115881976</v>
      </c>
      <c r="E463" s="852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130</v>
      </c>
      <c r="L463" s="35" t="s">
        <v>45</v>
      </c>
      <c r="M463" s="36" t="s">
        <v>88</v>
      </c>
      <c r="N463" s="36"/>
      <c r="O463" s="35">
        <v>40</v>
      </c>
      <c r="P463" s="1097" t="s">
        <v>748</v>
      </c>
      <c r="Q463" s="854"/>
      <c r="R463" s="854"/>
      <c r="S463" s="854"/>
      <c r="T463" s="85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37.5" customHeight="1" x14ac:dyDescent="0.25">
      <c r="A464" s="60" t="s">
        <v>750</v>
      </c>
      <c r="B464" s="60" t="s">
        <v>751</v>
      </c>
      <c r="C464" s="34">
        <v>4301051634</v>
      </c>
      <c r="D464" s="852">
        <v>4607091384253</v>
      </c>
      <c r="E464" s="852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0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750</v>
      </c>
      <c r="B465" s="60" t="s">
        <v>753</v>
      </c>
      <c r="C465" s="34">
        <v>4301051297</v>
      </c>
      <c r="D465" s="852">
        <v>4607091384253</v>
      </c>
      <c r="E465" s="852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0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852">
        <v>4680115881969</v>
      </c>
      <c r="E466" s="852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11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859"/>
      <c r="B467" s="859"/>
      <c r="C467" s="859"/>
      <c r="D467" s="859"/>
      <c r="E467" s="859"/>
      <c r="F467" s="859"/>
      <c r="G467" s="859"/>
      <c r="H467" s="859"/>
      <c r="I467" s="859"/>
      <c r="J467" s="859"/>
      <c r="K467" s="859"/>
      <c r="L467" s="859"/>
      <c r="M467" s="859"/>
      <c r="N467" s="859"/>
      <c r="O467" s="860"/>
      <c r="P467" s="856" t="s">
        <v>40</v>
      </c>
      <c r="Q467" s="857"/>
      <c r="R467" s="857"/>
      <c r="S467" s="857"/>
      <c r="T467" s="857"/>
      <c r="U467" s="857"/>
      <c r="V467" s="858"/>
      <c r="W467" s="40" t="s">
        <v>39</v>
      </c>
      <c r="X467" s="41">
        <f>IFERROR(X462/H462,"0")+IFERROR(X463/H463,"0")+IFERROR(X464/H464,"0")+IFERROR(X465/H465,"0")+IFERROR(X466/H466,"0")</f>
        <v>5.5555555555555554</v>
      </c>
      <c r="Y467" s="41">
        <f>IFERROR(Y462/H462,"0")+IFERROR(Y463/H463,"0")+IFERROR(Y464/H464,"0")+IFERROR(Y465/H465,"0")+IFERROR(Y466/H466,"0")</f>
        <v>6</v>
      </c>
      <c r="Z467" s="41">
        <f>IFERROR(IF(Z462="",0,Z462),"0")+IFERROR(IF(Z463="",0,Z463),"0")+IFERROR(IF(Z464="",0,Z464),"0")+IFERROR(IF(Z465="",0,Z465),"0")+IFERROR(IF(Z466="",0,Z466),"0")</f>
        <v>0.1305</v>
      </c>
      <c r="AA467" s="64"/>
      <c r="AB467" s="64"/>
      <c r="AC467" s="64"/>
    </row>
    <row r="468" spans="1:68" x14ac:dyDescent="0.2">
      <c r="A468" s="859"/>
      <c r="B468" s="859"/>
      <c r="C468" s="859"/>
      <c r="D468" s="859"/>
      <c r="E468" s="859"/>
      <c r="F468" s="859"/>
      <c r="G468" s="859"/>
      <c r="H468" s="859"/>
      <c r="I468" s="859"/>
      <c r="J468" s="859"/>
      <c r="K468" s="859"/>
      <c r="L468" s="859"/>
      <c r="M468" s="859"/>
      <c r="N468" s="859"/>
      <c r="O468" s="860"/>
      <c r="P468" s="856" t="s">
        <v>40</v>
      </c>
      <c r="Q468" s="857"/>
      <c r="R468" s="857"/>
      <c r="S468" s="857"/>
      <c r="T468" s="857"/>
      <c r="U468" s="857"/>
      <c r="V468" s="858"/>
      <c r="W468" s="40" t="s">
        <v>0</v>
      </c>
      <c r="X468" s="41">
        <f>IFERROR(SUM(X462:X466),"0")</f>
        <v>50</v>
      </c>
      <c r="Y468" s="41">
        <f>IFERROR(SUM(Y462:Y466),"0")</f>
        <v>54</v>
      </c>
      <c r="Z468" s="40"/>
      <c r="AA468" s="64"/>
      <c r="AB468" s="64"/>
      <c r="AC468" s="64"/>
    </row>
    <row r="469" spans="1:68" ht="14.25" customHeight="1" x14ac:dyDescent="0.25">
      <c r="A469" s="851" t="s">
        <v>224</v>
      </c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1"/>
      <c r="P469" s="851"/>
      <c r="Q469" s="851"/>
      <c r="R469" s="851"/>
      <c r="S469" s="851"/>
      <c r="T469" s="851"/>
      <c r="U469" s="851"/>
      <c r="V469" s="851"/>
      <c r="W469" s="851"/>
      <c r="X469" s="851"/>
      <c r="Y469" s="851"/>
      <c r="Z469" s="851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852">
        <v>4607091389357</v>
      </c>
      <c r="E470" s="852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130</v>
      </c>
      <c r="L470" s="35" t="s">
        <v>45</v>
      </c>
      <c r="M470" s="36" t="s">
        <v>88</v>
      </c>
      <c r="N470" s="36"/>
      <c r="O470" s="35">
        <v>40</v>
      </c>
      <c r="P470" s="1101" t="s">
        <v>760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20</v>
      </c>
      <c r="Y470" s="53">
        <f>IFERROR(IF(X470="",0,CEILING((X470/$H470),1)*$H470),"")</f>
        <v>27</v>
      </c>
      <c r="Z470" s="39">
        <f>IFERROR(IF(Y470=0,"",ROUNDUP(Y470/H470,0)*0.02175),"")</f>
        <v>6.5250000000000002E-2</v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21.06666666666667</v>
      </c>
      <c r="BN470" s="75">
        <f>IFERROR(Y470*I470/H470,"0")</f>
        <v>28.44</v>
      </c>
      <c r="BO470" s="75">
        <f>IFERROR(1/J470*(X470/H470),"0")</f>
        <v>3.968253968253968E-2</v>
      </c>
      <c r="BP470" s="75">
        <f>IFERROR(1/J470*(Y470/H470),"0")</f>
        <v>5.3571428571428568E-2</v>
      </c>
    </row>
    <row r="471" spans="1:68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IFERROR(X470/H470,"0")</f>
        <v>2.2222222222222223</v>
      </c>
      <c r="Y471" s="41">
        <f>IFERROR(Y470/H470,"0")</f>
        <v>3</v>
      </c>
      <c r="Z471" s="41">
        <f>IFERROR(IF(Z470="",0,Z470),"0")</f>
        <v>6.5250000000000002E-2</v>
      </c>
      <c r="AA471" s="64"/>
      <c r="AB471" s="64"/>
      <c r="AC471" s="64"/>
    </row>
    <row r="472" spans="1:68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IFERROR(SUM(X470:X470),"0")</f>
        <v>20</v>
      </c>
      <c r="Y472" s="41">
        <f>IFERROR(SUM(Y470:Y470),"0")</f>
        <v>27</v>
      </c>
      <c r="Z472" s="40"/>
      <c r="AA472" s="64"/>
      <c r="AB472" s="64"/>
      <c r="AC472" s="64"/>
    </row>
    <row r="473" spans="1:68" ht="27.75" customHeight="1" x14ac:dyDescent="0.2">
      <c r="A473" s="849" t="s">
        <v>762</v>
      </c>
      <c r="B473" s="849"/>
      <c r="C473" s="849"/>
      <c r="D473" s="849"/>
      <c r="E473" s="849"/>
      <c r="F473" s="849"/>
      <c r="G473" s="849"/>
      <c r="H473" s="849"/>
      <c r="I473" s="849"/>
      <c r="J473" s="849"/>
      <c r="K473" s="849"/>
      <c r="L473" s="849"/>
      <c r="M473" s="849"/>
      <c r="N473" s="849"/>
      <c r="O473" s="849"/>
      <c r="P473" s="849"/>
      <c r="Q473" s="849"/>
      <c r="R473" s="849"/>
      <c r="S473" s="849"/>
      <c r="T473" s="849"/>
      <c r="U473" s="849"/>
      <c r="V473" s="849"/>
      <c r="W473" s="849"/>
      <c r="X473" s="849"/>
      <c r="Y473" s="849"/>
      <c r="Z473" s="849"/>
      <c r="AA473" s="52"/>
      <c r="AB473" s="52"/>
      <c r="AC473" s="52"/>
    </row>
    <row r="474" spans="1:68" ht="16.5" customHeight="1" x14ac:dyDescent="0.25">
      <c r="A474" s="850" t="s">
        <v>763</v>
      </c>
      <c r="B474" s="850"/>
      <c r="C474" s="850"/>
      <c r="D474" s="850"/>
      <c r="E474" s="850"/>
      <c r="F474" s="850"/>
      <c r="G474" s="850"/>
      <c r="H474" s="850"/>
      <c r="I474" s="850"/>
      <c r="J474" s="850"/>
      <c r="K474" s="850"/>
      <c r="L474" s="850"/>
      <c r="M474" s="850"/>
      <c r="N474" s="850"/>
      <c r="O474" s="850"/>
      <c r="P474" s="850"/>
      <c r="Q474" s="850"/>
      <c r="R474" s="850"/>
      <c r="S474" s="850"/>
      <c r="T474" s="850"/>
      <c r="U474" s="850"/>
      <c r="V474" s="850"/>
      <c r="W474" s="850"/>
      <c r="X474" s="850"/>
      <c r="Y474" s="850"/>
      <c r="Z474" s="850"/>
      <c r="AA474" s="62"/>
      <c r="AB474" s="62"/>
      <c r="AC474" s="62"/>
    </row>
    <row r="475" spans="1:68" ht="14.25" customHeight="1" x14ac:dyDescent="0.25">
      <c r="A475" s="851" t="s">
        <v>126</v>
      </c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1"/>
      <c r="P475" s="851"/>
      <c r="Q475" s="851"/>
      <c r="R475" s="851"/>
      <c r="S475" s="851"/>
      <c r="T475" s="851"/>
      <c r="U475" s="851"/>
      <c r="V475" s="851"/>
      <c r="W475" s="851"/>
      <c r="X475" s="851"/>
      <c r="Y475" s="851"/>
      <c r="Z475" s="851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852">
        <v>4607091389708</v>
      </c>
      <c r="E476" s="852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133</v>
      </c>
      <c r="N476" s="36"/>
      <c r="O476" s="35">
        <v>50</v>
      </c>
      <c r="P476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4"/>
      <c r="R476" s="854"/>
      <c r="S476" s="854"/>
      <c r="T476" s="855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859"/>
      <c r="B478" s="859"/>
      <c r="C478" s="859"/>
      <c r="D478" s="859"/>
      <c r="E478" s="859"/>
      <c r="F478" s="859"/>
      <c r="G478" s="859"/>
      <c r="H478" s="859"/>
      <c r="I478" s="859"/>
      <c r="J478" s="859"/>
      <c r="K478" s="859"/>
      <c r="L478" s="859"/>
      <c r="M478" s="859"/>
      <c r="N478" s="859"/>
      <c r="O478" s="860"/>
      <c r="P478" s="856" t="s">
        <v>40</v>
      </c>
      <c r="Q478" s="857"/>
      <c r="R478" s="857"/>
      <c r="S478" s="857"/>
      <c r="T478" s="857"/>
      <c r="U478" s="857"/>
      <c r="V478" s="858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851" t="s">
        <v>78</v>
      </c>
      <c r="B479" s="851"/>
      <c r="C479" s="851"/>
      <c r="D479" s="851"/>
      <c r="E479" s="851"/>
      <c r="F479" s="851"/>
      <c r="G479" s="851"/>
      <c r="H479" s="851"/>
      <c r="I479" s="851"/>
      <c r="J479" s="851"/>
      <c r="K479" s="851"/>
      <c r="L479" s="851"/>
      <c r="M479" s="851"/>
      <c r="N479" s="851"/>
      <c r="O479" s="851"/>
      <c r="P479" s="851"/>
      <c r="Q479" s="851"/>
      <c r="R479" s="851"/>
      <c r="S479" s="851"/>
      <c r="T479" s="851"/>
      <c r="U479" s="851"/>
      <c r="V479" s="851"/>
      <c r="W479" s="851"/>
      <c r="X479" s="851"/>
      <c r="Y479" s="851"/>
      <c r="Z479" s="851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4301031405</v>
      </c>
      <c r="D480" s="852">
        <v>4680115886100</v>
      </c>
      <c r="E480" s="852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1103" t="s">
        <v>769</v>
      </c>
      <c r="Q480" s="854"/>
      <c r="R480" s="854"/>
      <c r="S480" s="854"/>
      <c r="T480" s="855"/>
      <c r="U480" s="37" t="s">
        <v>45</v>
      </c>
      <c r="V480" s="37" t="s">
        <v>45</v>
      </c>
      <c r="W480" s="38" t="s">
        <v>0</v>
      </c>
      <c r="X480" s="56">
        <v>100</v>
      </c>
      <c r="Y480" s="53">
        <f t="shared" ref="Y480:Y504" si="98">IFERROR(IF(X480="",0,CEILING((X480/$H480),1)*$H480),"")</f>
        <v>102.60000000000001</v>
      </c>
      <c r="Z480" s="39">
        <f>IFERROR(IF(Y480=0,"",ROUNDUP(Y480/H480,0)*0.00902),"")</f>
        <v>0.17138</v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103.88888888888889</v>
      </c>
      <c r="BN480" s="75">
        <f t="shared" ref="BN480:BN504" si="100">IFERROR(Y480*I480/H480,"0")</f>
        <v>106.59000000000002</v>
      </c>
      <c r="BO480" s="75">
        <f t="shared" ref="BO480:BO504" si="101">IFERROR(1/J480*(X480/H480),"0")</f>
        <v>0.14029180695847362</v>
      </c>
      <c r="BP480" s="75">
        <f t="shared" ref="BP480:BP504" si="102">IFERROR(1/J480*(Y480/H480),"0")</f>
        <v>0.14393939393939395</v>
      </c>
    </row>
    <row r="481" spans="1:68" ht="27" customHeight="1" x14ac:dyDescent="0.25">
      <c r="A481" s="60" t="s">
        <v>767</v>
      </c>
      <c r="B481" s="60" t="s">
        <v>771</v>
      </c>
      <c r="C481" s="34">
        <v>4301031322</v>
      </c>
      <c r="D481" s="852">
        <v>4607091389753</v>
      </c>
      <c r="E481" s="852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110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772</v>
      </c>
      <c r="C482" s="34">
        <v>4301031355</v>
      </c>
      <c r="D482" s="852">
        <v>4607091389753</v>
      </c>
      <c r="E482" s="852"/>
      <c r="F482" s="59">
        <v>0.7</v>
      </c>
      <c r="G482" s="35">
        <v>6</v>
      </c>
      <c r="H482" s="59">
        <v>4.2</v>
      </c>
      <c r="I482" s="59">
        <v>4.43</v>
      </c>
      <c r="J482" s="35">
        <v>156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110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4"/>
      <c r="R482" s="854"/>
      <c r="S482" s="854"/>
      <c r="T482" s="855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IFERROR(IF(Y482=0,"",ROUNDUP(Y482/H482,0)*0.00753),"")</f>
        <v/>
      </c>
      <c r="AA482" s="65" t="s">
        <v>45</v>
      </c>
      <c r="AB482" s="66" t="s">
        <v>45</v>
      </c>
      <c r="AC482" s="571" t="s">
        <v>770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4301031382</v>
      </c>
      <c r="D483" s="852">
        <v>4680115886117</v>
      </c>
      <c r="E483" s="852"/>
      <c r="F483" s="59">
        <v>0.9</v>
      </c>
      <c r="G483" s="35">
        <v>6</v>
      </c>
      <c r="H483" s="59">
        <v>5.4</v>
      </c>
      <c r="I483" s="59">
        <v>5.61</v>
      </c>
      <c r="J483" s="35">
        <v>120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1106" t="s">
        <v>775</v>
      </c>
      <c r="Q483" s="854"/>
      <c r="R483" s="854"/>
      <c r="S483" s="854"/>
      <c r="T483" s="855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IFERROR(IF(Y483=0,"",ROUNDUP(Y483/H483,0)*0.00937),"")</f>
        <v/>
      </c>
      <c r="AA483" s="65" t="s">
        <v>45</v>
      </c>
      <c r="AB483" s="66" t="s">
        <v>45</v>
      </c>
      <c r="AC483" s="573" t="s">
        <v>776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777</v>
      </c>
      <c r="C484" s="34">
        <v>4301031406</v>
      </c>
      <c r="D484" s="852">
        <v>4680115886117</v>
      </c>
      <c r="E484" s="852"/>
      <c r="F484" s="59">
        <v>0.9</v>
      </c>
      <c r="G484" s="35">
        <v>6</v>
      </c>
      <c r="H484" s="59">
        <v>5.4</v>
      </c>
      <c r="I484" s="59">
        <v>5.61</v>
      </c>
      <c r="J484" s="35">
        <v>132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1107" t="s">
        <v>775</v>
      </c>
      <c r="Q484" s="854"/>
      <c r="R484" s="854"/>
      <c r="S484" s="854"/>
      <c r="T484" s="855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5" t="s">
        <v>776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4301031323</v>
      </c>
      <c r="D485" s="852">
        <v>4607091389760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11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852">
        <v>4607091389746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110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150</v>
      </c>
      <c r="Y486" s="53">
        <f t="shared" si="98"/>
        <v>151.20000000000002</v>
      </c>
      <c r="Z486" s="39">
        <f>IFERROR(IF(Y486=0,"",ROUNDUP(Y486/H486,0)*0.00753),"")</f>
        <v>0.27107999999999999</v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158.21428571428569</v>
      </c>
      <c r="BN486" s="75">
        <f t="shared" si="100"/>
        <v>159.47999999999999</v>
      </c>
      <c r="BO486" s="75">
        <f t="shared" si="101"/>
        <v>0.22893772893772893</v>
      </c>
      <c r="BP486" s="75">
        <f t="shared" si="102"/>
        <v>0.23076923076923075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852">
        <v>4607091389746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11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852">
        <v>4680115883147</v>
      </c>
      <c r="E488" s="852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770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852">
        <v>4680115883147</v>
      </c>
      <c r="E489" s="852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12" t="s">
        <v>786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770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852">
        <v>4607091384338</v>
      </c>
      <c r="E490" s="852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770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852">
        <v>4607091384338</v>
      </c>
      <c r="E491" s="852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770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4301031254</v>
      </c>
      <c r="D492" s="852">
        <v>4680115883154</v>
      </c>
      <c r="E492" s="852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45</v>
      </c>
      <c r="P492" s="11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852">
        <v>4680115883154</v>
      </c>
      <c r="E493" s="852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6" t="s">
        <v>794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795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796</v>
      </c>
      <c r="C494" s="34">
        <v>4301031336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795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852">
        <v>4607091389524</v>
      </c>
      <c r="E495" s="85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795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795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852">
        <v>4680115883161</v>
      </c>
      <c r="E497" s="85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1" t="s">
        <v>804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4301031255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45</v>
      </c>
      <c r="P502" s="11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4301031338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776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4301031368</v>
      </c>
      <c r="D504" s="852">
        <v>4680115883185</v>
      </c>
      <c r="E504" s="852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27" t="s">
        <v>816</v>
      </c>
      <c r="Q504" s="854"/>
      <c r="R504" s="854"/>
      <c r="S504" s="854"/>
      <c r="T504" s="855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776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54.232804232804234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55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0.44245999999999996</v>
      </c>
      <c r="AA505" s="64"/>
      <c r="AB505" s="64"/>
      <c r="AC505" s="64"/>
    </row>
    <row r="506" spans="1:68" x14ac:dyDescent="0.2">
      <c r="A506" s="859"/>
      <c r="B506" s="859"/>
      <c r="C506" s="859"/>
      <c r="D506" s="859"/>
      <c r="E506" s="859"/>
      <c r="F506" s="859"/>
      <c r="G506" s="859"/>
      <c r="H506" s="859"/>
      <c r="I506" s="859"/>
      <c r="J506" s="859"/>
      <c r="K506" s="859"/>
      <c r="L506" s="859"/>
      <c r="M506" s="859"/>
      <c r="N506" s="859"/>
      <c r="O506" s="860"/>
      <c r="P506" s="856" t="s">
        <v>40</v>
      </c>
      <c r="Q506" s="857"/>
      <c r="R506" s="857"/>
      <c r="S506" s="857"/>
      <c r="T506" s="857"/>
      <c r="U506" s="857"/>
      <c r="V506" s="858"/>
      <c r="W506" s="40" t="s">
        <v>0</v>
      </c>
      <c r="X506" s="41">
        <f>IFERROR(SUM(X480:X504),"0")</f>
        <v>250</v>
      </c>
      <c r="Y506" s="41">
        <f>IFERROR(SUM(Y480:Y504),"0")</f>
        <v>253.8</v>
      </c>
      <c r="Z506" s="40"/>
      <c r="AA506" s="64"/>
      <c r="AB506" s="64"/>
      <c r="AC506" s="64"/>
    </row>
    <row r="507" spans="1:68" ht="14.25" customHeight="1" x14ac:dyDescent="0.25">
      <c r="A507" s="851" t="s">
        <v>84</v>
      </c>
      <c r="B507" s="851"/>
      <c r="C507" s="851"/>
      <c r="D507" s="851"/>
      <c r="E507" s="851"/>
      <c r="F507" s="851"/>
      <c r="G507" s="851"/>
      <c r="H507" s="851"/>
      <c r="I507" s="851"/>
      <c r="J507" s="851"/>
      <c r="K507" s="851"/>
      <c r="L507" s="851"/>
      <c r="M507" s="851"/>
      <c r="N507" s="851"/>
      <c r="O507" s="851"/>
      <c r="P507" s="851"/>
      <c r="Q507" s="851"/>
      <c r="R507" s="851"/>
      <c r="S507" s="851"/>
      <c r="T507" s="851"/>
      <c r="U507" s="851"/>
      <c r="V507" s="851"/>
      <c r="W507" s="851"/>
      <c r="X507" s="851"/>
      <c r="Y507" s="851"/>
      <c r="Z507" s="851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852">
        <v>4607091384352</v>
      </c>
      <c r="E508" s="852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11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852">
        <v>4607091389654</v>
      </c>
      <c r="E509" s="852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11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4"/>
      <c r="R509" s="854"/>
      <c r="S509" s="854"/>
      <c r="T509" s="855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59"/>
      <c r="B511" s="859"/>
      <c r="C511" s="859"/>
      <c r="D511" s="859"/>
      <c r="E511" s="859"/>
      <c r="F511" s="859"/>
      <c r="G511" s="859"/>
      <c r="H511" s="859"/>
      <c r="I511" s="859"/>
      <c r="J511" s="859"/>
      <c r="K511" s="859"/>
      <c r="L511" s="859"/>
      <c r="M511" s="859"/>
      <c r="N511" s="859"/>
      <c r="O511" s="860"/>
      <c r="P511" s="856" t="s">
        <v>40</v>
      </c>
      <c r="Q511" s="857"/>
      <c r="R511" s="857"/>
      <c r="S511" s="857"/>
      <c r="T511" s="857"/>
      <c r="U511" s="857"/>
      <c r="V511" s="85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851" t="s">
        <v>115</v>
      </c>
      <c r="B512" s="851"/>
      <c r="C512" s="851"/>
      <c r="D512" s="851"/>
      <c r="E512" s="851"/>
      <c r="F512" s="851"/>
      <c r="G512" s="851"/>
      <c r="H512" s="851"/>
      <c r="I512" s="851"/>
      <c r="J512" s="851"/>
      <c r="K512" s="851"/>
      <c r="L512" s="851"/>
      <c r="M512" s="851"/>
      <c r="N512" s="851"/>
      <c r="O512" s="851"/>
      <c r="P512" s="851"/>
      <c r="Q512" s="851"/>
      <c r="R512" s="851"/>
      <c r="S512" s="851"/>
      <c r="T512" s="851"/>
      <c r="U512" s="851"/>
      <c r="V512" s="851"/>
      <c r="W512" s="851"/>
      <c r="X512" s="851"/>
      <c r="Y512" s="851"/>
      <c r="Z512" s="851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852">
        <v>4680115884335</v>
      </c>
      <c r="E513" s="852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11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852">
        <v>4680115884113</v>
      </c>
      <c r="E514" s="852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11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4"/>
      <c r="R514" s="854"/>
      <c r="S514" s="854"/>
      <c r="T514" s="855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859"/>
      <c r="B516" s="859"/>
      <c r="C516" s="859"/>
      <c r="D516" s="859"/>
      <c r="E516" s="859"/>
      <c r="F516" s="859"/>
      <c r="G516" s="859"/>
      <c r="H516" s="859"/>
      <c r="I516" s="859"/>
      <c r="J516" s="859"/>
      <c r="K516" s="859"/>
      <c r="L516" s="859"/>
      <c r="M516" s="859"/>
      <c r="N516" s="859"/>
      <c r="O516" s="860"/>
      <c r="P516" s="856" t="s">
        <v>40</v>
      </c>
      <c r="Q516" s="857"/>
      <c r="R516" s="857"/>
      <c r="S516" s="857"/>
      <c r="T516" s="857"/>
      <c r="U516" s="857"/>
      <c r="V516" s="858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850" t="s">
        <v>831</v>
      </c>
      <c r="B517" s="850"/>
      <c r="C517" s="850"/>
      <c r="D517" s="850"/>
      <c r="E517" s="850"/>
      <c r="F517" s="850"/>
      <c r="G517" s="850"/>
      <c r="H517" s="850"/>
      <c r="I517" s="850"/>
      <c r="J517" s="850"/>
      <c r="K517" s="850"/>
      <c r="L517" s="850"/>
      <c r="M517" s="850"/>
      <c r="N517" s="850"/>
      <c r="O517" s="850"/>
      <c r="P517" s="850"/>
      <c r="Q517" s="850"/>
      <c r="R517" s="850"/>
      <c r="S517" s="850"/>
      <c r="T517" s="850"/>
      <c r="U517" s="850"/>
      <c r="V517" s="850"/>
      <c r="W517" s="850"/>
      <c r="X517" s="850"/>
      <c r="Y517" s="850"/>
      <c r="Z517" s="850"/>
      <c r="AA517" s="62"/>
      <c r="AB517" s="62"/>
      <c r="AC517" s="62"/>
    </row>
    <row r="518" spans="1:68" ht="14.25" customHeight="1" x14ac:dyDescent="0.25">
      <c r="A518" s="851" t="s">
        <v>183</v>
      </c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1"/>
      <c r="P518" s="851"/>
      <c r="Q518" s="851"/>
      <c r="R518" s="851"/>
      <c r="S518" s="851"/>
      <c r="T518" s="851"/>
      <c r="U518" s="851"/>
      <c r="V518" s="851"/>
      <c r="W518" s="851"/>
      <c r="X518" s="851"/>
      <c r="Y518" s="851"/>
      <c r="Z518" s="851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852">
        <v>4607091389364</v>
      </c>
      <c r="E519" s="852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4"/>
      <c r="R519" s="854"/>
      <c r="S519" s="854"/>
      <c r="T519" s="855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859"/>
      <c r="B521" s="859"/>
      <c r="C521" s="859"/>
      <c r="D521" s="859"/>
      <c r="E521" s="859"/>
      <c r="F521" s="859"/>
      <c r="G521" s="859"/>
      <c r="H521" s="859"/>
      <c r="I521" s="859"/>
      <c r="J521" s="859"/>
      <c r="K521" s="859"/>
      <c r="L521" s="859"/>
      <c r="M521" s="859"/>
      <c r="N521" s="859"/>
      <c r="O521" s="860"/>
      <c r="P521" s="856" t="s">
        <v>40</v>
      </c>
      <c r="Q521" s="857"/>
      <c r="R521" s="857"/>
      <c r="S521" s="857"/>
      <c r="T521" s="857"/>
      <c r="U521" s="857"/>
      <c r="V521" s="858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851" t="s">
        <v>78</v>
      </c>
      <c r="B522" s="851"/>
      <c r="C522" s="851"/>
      <c r="D522" s="851"/>
      <c r="E522" s="851"/>
      <c r="F522" s="851"/>
      <c r="G522" s="851"/>
      <c r="H522" s="851"/>
      <c r="I522" s="851"/>
      <c r="J522" s="851"/>
      <c r="K522" s="851"/>
      <c r="L522" s="851"/>
      <c r="M522" s="851"/>
      <c r="N522" s="851"/>
      <c r="O522" s="851"/>
      <c r="P522" s="851"/>
      <c r="Q522" s="851"/>
      <c r="R522" s="851"/>
      <c r="S522" s="851"/>
      <c r="T522" s="851"/>
      <c r="U522" s="851"/>
      <c r="V522" s="851"/>
      <c r="W522" s="851"/>
      <c r="X522" s="851"/>
      <c r="Y522" s="851"/>
      <c r="Z522" s="851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852">
        <v>4680115886094</v>
      </c>
      <c r="E523" s="852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133</v>
      </c>
      <c r="N523" s="36"/>
      <c r="O523" s="35">
        <v>50</v>
      </c>
      <c r="P523" s="1133" t="s">
        <v>837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150</v>
      </c>
      <c r="Y523" s="53">
        <f t="shared" ref="Y523:Y528" si="104">IFERROR(IF(X523="",0,CEILING((X523/$H523),1)*$H523),"")</f>
        <v>151.20000000000002</v>
      </c>
      <c r="Z523" s="39">
        <f>IFERROR(IF(Y523=0,"",ROUNDUP(Y523/H523,0)*0.00902),"")</f>
        <v>0.25256000000000001</v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 t="shared" ref="BM523:BM528" si="105">IFERROR(X523*I523/H523,"0")</f>
        <v>155.83333333333331</v>
      </c>
      <c r="BN523" s="75">
        <f t="shared" ref="BN523:BN528" si="106">IFERROR(Y523*I523/H523,"0")</f>
        <v>157.08000000000001</v>
      </c>
      <c r="BO523" s="75">
        <f t="shared" ref="BO523:BO528" si="107">IFERROR(1/J523*(X523/H523),"0")</f>
        <v>0.21043771043771042</v>
      </c>
      <c r="BP523" s="75">
        <f t="shared" ref="BP523:BP528" si="108">IFERROR(1/J523*(Y523/H523),"0")</f>
        <v>0.21212121212121213</v>
      </c>
    </row>
    <row r="524" spans="1:68" ht="27" customHeight="1" x14ac:dyDescent="0.25">
      <c r="A524" s="60" t="s">
        <v>835</v>
      </c>
      <c r="B524" s="60" t="s">
        <v>839</v>
      </c>
      <c r="C524" s="34">
        <v>4301031324</v>
      </c>
      <c r="D524" s="852">
        <v>4607091389739</v>
      </c>
      <c r="E524" s="852"/>
      <c r="F524" s="59">
        <v>0.7</v>
      </c>
      <c r="G524" s="35">
        <v>6</v>
      </c>
      <c r="H524" s="59">
        <v>4.2</v>
      </c>
      <c r="I524" s="59">
        <v>4.43</v>
      </c>
      <c r="J524" s="35">
        <v>156</v>
      </c>
      <c r="K524" s="35" t="s">
        <v>139</v>
      </c>
      <c r="L524" s="35" t="s">
        <v>45</v>
      </c>
      <c r="M524" s="36" t="s">
        <v>82</v>
      </c>
      <c r="N524" s="36"/>
      <c r="O524" s="35">
        <v>50</v>
      </c>
      <c r="P524" s="11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104"/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29" t="s">
        <v>838</v>
      </c>
      <c r="AG524" s="75"/>
      <c r="AJ524" s="79" t="s">
        <v>45</v>
      </c>
      <c r="AK524" s="79">
        <v>0</v>
      </c>
      <c r="BB524" s="630" t="s">
        <v>66</v>
      </c>
      <c r="BM524" s="75">
        <f t="shared" si="105"/>
        <v>0</v>
      </c>
      <c r="BN524" s="75">
        <f t="shared" si="106"/>
        <v>0</v>
      </c>
      <c r="BO524" s="75">
        <f t="shared" si="107"/>
        <v>0</v>
      </c>
      <c r="BP524" s="75">
        <f t="shared" si="108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4301031363</v>
      </c>
      <c r="D525" s="852">
        <v>4607091389425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104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105"/>
        <v>0</v>
      </c>
      <c r="BN525" s="75">
        <f t="shared" si="106"/>
        <v>0</v>
      </c>
      <c r="BO525" s="75">
        <f t="shared" si="107"/>
        <v>0</v>
      </c>
      <c r="BP525" s="75">
        <f t="shared" si="108"/>
        <v>0</v>
      </c>
    </row>
    <row r="526" spans="1:68" ht="27" customHeight="1" x14ac:dyDescent="0.25">
      <c r="A526" s="60" t="s">
        <v>843</v>
      </c>
      <c r="B526" s="60" t="s">
        <v>844</v>
      </c>
      <c r="C526" s="34">
        <v>4301031373</v>
      </c>
      <c r="D526" s="852">
        <v>4680115880771</v>
      </c>
      <c r="E526" s="852"/>
      <c r="F526" s="59">
        <v>0.28000000000000003</v>
      </c>
      <c r="G526" s="35">
        <v>6</v>
      </c>
      <c r="H526" s="59">
        <v>1.68</v>
      </c>
      <c r="I526" s="59">
        <v>1.81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6" t="s">
        <v>845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104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846</v>
      </c>
      <c r="AG526" s="75"/>
      <c r="AJ526" s="79" t="s">
        <v>45</v>
      </c>
      <c r="AK526" s="79">
        <v>0</v>
      </c>
      <c r="BB526" s="634" t="s">
        <v>66</v>
      </c>
      <c r="BM526" s="75">
        <f t="shared" si="105"/>
        <v>0</v>
      </c>
      <c r="BN526" s="75">
        <f t="shared" si="106"/>
        <v>0</v>
      </c>
      <c r="BO526" s="75">
        <f t="shared" si="107"/>
        <v>0</v>
      </c>
      <c r="BP526" s="75">
        <f t="shared" si="108"/>
        <v>0</v>
      </c>
    </row>
    <row r="527" spans="1:68" ht="27" customHeight="1" x14ac:dyDescent="0.25">
      <c r="A527" s="60" t="s">
        <v>847</v>
      </c>
      <c r="B527" s="60" t="s">
        <v>848</v>
      </c>
      <c r="C527" s="34">
        <v>4301031359</v>
      </c>
      <c r="D527" s="852">
        <v>4607091389500</v>
      </c>
      <c r="E527" s="852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4"/>
      <c r="R527" s="854"/>
      <c r="S527" s="854"/>
      <c r="T527" s="85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104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846</v>
      </c>
      <c r="AG527" s="75"/>
      <c r="AJ527" s="79" t="s">
        <v>45</v>
      </c>
      <c r="AK527" s="79">
        <v>0</v>
      </c>
      <c r="BB527" s="636" t="s">
        <v>66</v>
      </c>
      <c r="BM527" s="75">
        <f t="shared" si="105"/>
        <v>0</v>
      </c>
      <c r="BN527" s="75">
        <f t="shared" si="106"/>
        <v>0</v>
      </c>
      <c r="BO527" s="75">
        <f t="shared" si="107"/>
        <v>0</v>
      </c>
      <c r="BP527" s="75">
        <f t="shared" si="108"/>
        <v>0</v>
      </c>
    </row>
    <row r="528" spans="1:68" ht="27" customHeight="1" x14ac:dyDescent="0.25">
      <c r="A528" s="60" t="s">
        <v>847</v>
      </c>
      <c r="B528" s="60" t="s">
        <v>849</v>
      </c>
      <c r="C528" s="34">
        <v>4301031327</v>
      </c>
      <c r="D528" s="852">
        <v>4607091389500</v>
      </c>
      <c r="E528" s="852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4"/>
      <c r="R528" s="854"/>
      <c r="S528" s="854"/>
      <c r="T528" s="85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104"/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846</v>
      </c>
      <c r="AG528" s="75"/>
      <c r="AJ528" s="79" t="s">
        <v>45</v>
      </c>
      <c r="AK528" s="79">
        <v>0</v>
      </c>
      <c r="BB528" s="638" t="s">
        <v>66</v>
      </c>
      <c r="BM528" s="75">
        <f t="shared" si="105"/>
        <v>0</v>
      </c>
      <c r="BN528" s="75">
        <f t="shared" si="106"/>
        <v>0</v>
      </c>
      <c r="BO528" s="75">
        <f t="shared" si="107"/>
        <v>0</v>
      </c>
      <c r="BP528" s="75">
        <f t="shared" si="108"/>
        <v>0</v>
      </c>
    </row>
    <row r="529" spans="1:68" x14ac:dyDescent="0.2">
      <c r="A529" s="859"/>
      <c r="B529" s="859"/>
      <c r="C529" s="859"/>
      <c r="D529" s="859"/>
      <c r="E529" s="859"/>
      <c r="F529" s="859"/>
      <c r="G529" s="859"/>
      <c r="H529" s="859"/>
      <c r="I529" s="859"/>
      <c r="J529" s="859"/>
      <c r="K529" s="859"/>
      <c r="L529" s="859"/>
      <c r="M529" s="859"/>
      <c r="N529" s="859"/>
      <c r="O529" s="860"/>
      <c r="P529" s="856" t="s">
        <v>40</v>
      </c>
      <c r="Q529" s="857"/>
      <c r="R529" s="857"/>
      <c r="S529" s="857"/>
      <c r="T529" s="857"/>
      <c r="U529" s="857"/>
      <c r="V529" s="858"/>
      <c r="W529" s="40" t="s">
        <v>39</v>
      </c>
      <c r="X529" s="41">
        <f>IFERROR(X523/H523,"0")+IFERROR(X524/H524,"0")+IFERROR(X525/H525,"0")+IFERROR(X526/H526,"0")+IFERROR(X527/H527,"0")+IFERROR(X528/H528,"0")</f>
        <v>27.777777777777775</v>
      </c>
      <c r="Y529" s="41">
        <f>IFERROR(Y523/H523,"0")+IFERROR(Y524/H524,"0")+IFERROR(Y525/H525,"0")+IFERROR(Y526/H526,"0")+IFERROR(Y527/H527,"0")+IFERROR(Y528/H528,"0")</f>
        <v>28</v>
      </c>
      <c r="Z529" s="41">
        <f>IFERROR(IF(Z523="",0,Z523),"0")+IFERROR(IF(Z524="",0,Z524),"0")+IFERROR(IF(Z525="",0,Z525),"0")+IFERROR(IF(Z526="",0,Z526),"0")+IFERROR(IF(Z527="",0,Z527),"0")+IFERROR(IF(Z528="",0,Z528),"0")</f>
        <v>0.25256000000000001</v>
      </c>
      <c r="AA529" s="64"/>
      <c r="AB529" s="64"/>
      <c r="AC529" s="64"/>
    </row>
    <row r="530" spans="1:68" x14ac:dyDescent="0.2">
      <c r="A530" s="859"/>
      <c r="B530" s="859"/>
      <c r="C530" s="859"/>
      <c r="D530" s="859"/>
      <c r="E530" s="859"/>
      <c r="F530" s="859"/>
      <c r="G530" s="859"/>
      <c r="H530" s="859"/>
      <c r="I530" s="859"/>
      <c r="J530" s="859"/>
      <c r="K530" s="859"/>
      <c r="L530" s="859"/>
      <c r="M530" s="859"/>
      <c r="N530" s="859"/>
      <c r="O530" s="860"/>
      <c r="P530" s="856" t="s">
        <v>40</v>
      </c>
      <c r="Q530" s="857"/>
      <c r="R530" s="857"/>
      <c r="S530" s="857"/>
      <c r="T530" s="857"/>
      <c r="U530" s="857"/>
      <c r="V530" s="858"/>
      <c r="W530" s="40" t="s">
        <v>0</v>
      </c>
      <c r="X530" s="41">
        <f>IFERROR(SUM(X523:X528),"0")</f>
        <v>150</v>
      </c>
      <c r="Y530" s="41">
        <f>IFERROR(SUM(Y523:Y528),"0")</f>
        <v>151.20000000000002</v>
      </c>
      <c r="Z530" s="40"/>
      <c r="AA530" s="64"/>
      <c r="AB530" s="64"/>
      <c r="AC530" s="64"/>
    </row>
    <row r="531" spans="1:68" ht="14.25" customHeight="1" x14ac:dyDescent="0.25">
      <c r="A531" s="851" t="s">
        <v>115</v>
      </c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1"/>
      <c r="P531" s="851"/>
      <c r="Q531" s="851"/>
      <c r="R531" s="851"/>
      <c r="S531" s="851"/>
      <c r="T531" s="851"/>
      <c r="U531" s="851"/>
      <c r="V531" s="851"/>
      <c r="W531" s="851"/>
      <c r="X531" s="851"/>
      <c r="Y531" s="851"/>
      <c r="Z531" s="851"/>
      <c r="AA531" s="63"/>
      <c r="AB531" s="63"/>
      <c r="AC531" s="63"/>
    </row>
    <row r="532" spans="1:68" ht="27" customHeight="1" x14ac:dyDescent="0.25">
      <c r="A532" s="60" t="s">
        <v>850</v>
      </c>
      <c r="B532" s="60" t="s">
        <v>851</v>
      </c>
      <c r="C532" s="34">
        <v>4301032046</v>
      </c>
      <c r="D532" s="852">
        <v>4680115884359</v>
      </c>
      <c r="E532" s="852"/>
      <c r="F532" s="59">
        <v>0.06</v>
      </c>
      <c r="G532" s="35">
        <v>20</v>
      </c>
      <c r="H532" s="59">
        <v>1.2</v>
      </c>
      <c r="I532" s="59">
        <v>1.8</v>
      </c>
      <c r="J532" s="35">
        <v>200</v>
      </c>
      <c r="K532" s="35" t="s">
        <v>827</v>
      </c>
      <c r="L532" s="35" t="s">
        <v>45</v>
      </c>
      <c r="M532" s="36" t="s">
        <v>826</v>
      </c>
      <c r="N532" s="36"/>
      <c r="O532" s="35">
        <v>60</v>
      </c>
      <c r="P532" s="11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854"/>
      <c r="R532" s="854"/>
      <c r="S532" s="854"/>
      <c r="T532" s="85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IFERROR(IF(Y532=0,"",ROUNDUP(Y532/H532,0)*0.00627),"")</f>
        <v/>
      </c>
      <c r="AA532" s="65" t="s">
        <v>45</v>
      </c>
      <c r="AB532" s="66" t="s">
        <v>45</v>
      </c>
      <c r="AC532" s="639" t="s">
        <v>830</v>
      </c>
      <c r="AG532" s="75"/>
      <c r="AJ532" s="79" t="s">
        <v>45</v>
      </c>
      <c r="AK532" s="79">
        <v>0</v>
      </c>
      <c r="BB532" s="640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859"/>
      <c r="B533" s="859"/>
      <c r="C533" s="859"/>
      <c r="D533" s="859"/>
      <c r="E533" s="859"/>
      <c r="F533" s="859"/>
      <c r="G533" s="859"/>
      <c r="H533" s="859"/>
      <c r="I533" s="859"/>
      <c r="J533" s="859"/>
      <c r="K533" s="859"/>
      <c r="L533" s="859"/>
      <c r="M533" s="859"/>
      <c r="N533" s="859"/>
      <c r="O533" s="860"/>
      <c r="P533" s="856" t="s">
        <v>40</v>
      </c>
      <c r="Q533" s="857"/>
      <c r="R533" s="857"/>
      <c r="S533" s="857"/>
      <c r="T533" s="857"/>
      <c r="U533" s="857"/>
      <c r="V533" s="858"/>
      <c r="W533" s="40" t="s">
        <v>39</v>
      </c>
      <c r="X533" s="41">
        <f>IFERROR(X532/H532,"0")</f>
        <v>0</v>
      </c>
      <c r="Y533" s="41">
        <f>IFERROR(Y532/H532,"0")</f>
        <v>0</v>
      </c>
      <c r="Z533" s="41">
        <f>IFERROR(IF(Z532="",0,Z532),"0")</f>
        <v>0</v>
      </c>
      <c r="AA533" s="64"/>
      <c r="AB533" s="64"/>
      <c r="AC533" s="64"/>
    </row>
    <row r="534" spans="1:68" x14ac:dyDescent="0.2">
      <c r="A534" s="859"/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60"/>
      <c r="P534" s="856" t="s">
        <v>40</v>
      </c>
      <c r="Q534" s="857"/>
      <c r="R534" s="857"/>
      <c r="S534" s="857"/>
      <c r="T534" s="857"/>
      <c r="U534" s="857"/>
      <c r="V534" s="858"/>
      <c r="W534" s="40" t="s">
        <v>0</v>
      </c>
      <c r="X534" s="41">
        <f>IFERROR(SUM(X532:X532),"0")</f>
        <v>0</v>
      </c>
      <c r="Y534" s="41">
        <f>IFERROR(SUM(Y532:Y532),"0")</f>
        <v>0</v>
      </c>
      <c r="Z534" s="40"/>
      <c r="AA534" s="64"/>
      <c r="AB534" s="64"/>
      <c r="AC534" s="64"/>
    </row>
    <row r="535" spans="1:68" ht="14.25" customHeight="1" x14ac:dyDescent="0.25">
      <c r="A535" s="851" t="s">
        <v>852</v>
      </c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1"/>
      <c r="P535" s="851"/>
      <c r="Q535" s="851"/>
      <c r="R535" s="851"/>
      <c r="S535" s="851"/>
      <c r="T535" s="851"/>
      <c r="U535" s="851"/>
      <c r="V535" s="851"/>
      <c r="W535" s="851"/>
      <c r="X535" s="851"/>
      <c r="Y535" s="851"/>
      <c r="Z535" s="851"/>
      <c r="AA535" s="63"/>
      <c r="AB535" s="63"/>
      <c r="AC535" s="63"/>
    </row>
    <row r="536" spans="1:68" ht="27" customHeight="1" x14ac:dyDescent="0.25">
      <c r="A536" s="60" t="s">
        <v>853</v>
      </c>
      <c r="B536" s="60" t="s">
        <v>854</v>
      </c>
      <c r="C536" s="34">
        <v>4301040357</v>
      </c>
      <c r="D536" s="852">
        <v>4680115884564</v>
      </c>
      <c r="E536" s="852"/>
      <c r="F536" s="59">
        <v>0.15</v>
      </c>
      <c r="G536" s="35">
        <v>20</v>
      </c>
      <c r="H536" s="59">
        <v>3</v>
      </c>
      <c r="I536" s="59">
        <v>3.6</v>
      </c>
      <c r="J536" s="35">
        <v>200</v>
      </c>
      <c r="K536" s="35" t="s">
        <v>827</v>
      </c>
      <c r="L536" s="35" t="s">
        <v>45</v>
      </c>
      <c r="M536" s="36" t="s">
        <v>826</v>
      </c>
      <c r="N536" s="36"/>
      <c r="O536" s="35">
        <v>60</v>
      </c>
      <c r="P536" s="11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854"/>
      <c r="R536" s="854"/>
      <c r="S536" s="854"/>
      <c r="T536" s="85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1" t="s">
        <v>855</v>
      </c>
      <c r="AG536" s="75"/>
      <c r="AJ536" s="79" t="s">
        <v>45</v>
      </c>
      <c r="AK536" s="79">
        <v>0</v>
      </c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859"/>
      <c r="B537" s="859"/>
      <c r="C537" s="859"/>
      <c r="D537" s="859"/>
      <c r="E537" s="859"/>
      <c r="F537" s="859"/>
      <c r="G537" s="859"/>
      <c r="H537" s="859"/>
      <c r="I537" s="859"/>
      <c r="J537" s="859"/>
      <c r="K537" s="859"/>
      <c r="L537" s="859"/>
      <c r="M537" s="859"/>
      <c r="N537" s="859"/>
      <c r="O537" s="860"/>
      <c r="P537" s="856" t="s">
        <v>40</v>
      </c>
      <c r="Q537" s="857"/>
      <c r="R537" s="857"/>
      <c r="S537" s="857"/>
      <c r="T537" s="857"/>
      <c r="U537" s="857"/>
      <c r="V537" s="858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859"/>
      <c r="B538" s="859"/>
      <c r="C538" s="859"/>
      <c r="D538" s="859"/>
      <c r="E538" s="859"/>
      <c r="F538" s="859"/>
      <c r="G538" s="859"/>
      <c r="H538" s="859"/>
      <c r="I538" s="859"/>
      <c r="J538" s="859"/>
      <c r="K538" s="859"/>
      <c r="L538" s="859"/>
      <c r="M538" s="859"/>
      <c r="N538" s="859"/>
      <c r="O538" s="860"/>
      <c r="P538" s="856" t="s">
        <v>40</v>
      </c>
      <c r="Q538" s="857"/>
      <c r="R538" s="857"/>
      <c r="S538" s="857"/>
      <c r="T538" s="857"/>
      <c r="U538" s="857"/>
      <c r="V538" s="858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6.5" customHeight="1" x14ac:dyDescent="0.25">
      <c r="A539" s="850" t="s">
        <v>856</v>
      </c>
      <c r="B539" s="850"/>
      <c r="C539" s="850"/>
      <c r="D539" s="850"/>
      <c r="E539" s="850"/>
      <c r="F539" s="850"/>
      <c r="G539" s="850"/>
      <c r="H539" s="850"/>
      <c r="I539" s="850"/>
      <c r="J539" s="850"/>
      <c r="K539" s="850"/>
      <c r="L539" s="850"/>
      <c r="M539" s="850"/>
      <c r="N539" s="850"/>
      <c r="O539" s="850"/>
      <c r="P539" s="850"/>
      <c r="Q539" s="850"/>
      <c r="R539" s="850"/>
      <c r="S539" s="850"/>
      <c r="T539" s="850"/>
      <c r="U539" s="850"/>
      <c r="V539" s="850"/>
      <c r="W539" s="850"/>
      <c r="X539" s="850"/>
      <c r="Y539" s="850"/>
      <c r="Z539" s="850"/>
      <c r="AA539" s="62"/>
      <c r="AB539" s="62"/>
      <c r="AC539" s="62"/>
    </row>
    <row r="540" spans="1:68" ht="14.25" customHeight="1" x14ac:dyDescent="0.25">
      <c r="A540" s="851" t="s">
        <v>78</v>
      </c>
      <c r="B540" s="851"/>
      <c r="C540" s="851"/>
      <c r="D540" s="851"/>
      <c r="E540" s="851"/>
      <c r="F540" s="851"/>
      <c r="G540" s="851"/>
      <c r="H540" s="851"/>
      <c r="I540" s="851"/>
      <c r="J540" s="851"/>
      <c r="K540" s="851"/>
      <c r="L540" s="851"/>
      <c r="M540" s="851"/>
      <c r="N540" s="851"/>
      <c r="O540" s="851"/>
      <c r="P540" s="851"/>
      <c r="Q540" s="851"/>
      <c r="R540" s="851"/>
      <c r="S540" s="851"/>
      <c r="T540" s="851"/>
      <c r="U540" s="851"/>
      <c r="V540" s="851"/>
      <c r="W540" s="851"/>
      <c r="X540" s="851"/>
      <c r="Y540" s="851"/>
      <c r="Z540" s="851"/>
      <c r="AA540" s="63"/>
      <c r="AB540" s="63"/>
      <c r="AC540" s="63"/>
    </row>
    <row r="541" spans="1:68" ht="27" customHeight="1" x14ac:dyDescent="0.25">
      <c r="A541" s="60" t="s">
        <v>857</v>
      </c>
      <c r="B541" s="60" t="s">
        <v>858</v>
      </c>
      <c r="C541" s="34">
        <v>4301031294</v>
      </c>
      <c r="D541" s="852">
        <v>4680115885189</v>
      </c>
      <c r="E541" s="852"/>
      <c r="F541" s="59">
        <v>0.2</v>
      </c>
      <c r="G541" s="35">
        <v>6</v>
      </c>
      <c r="H541" s="59">
        <v>1.2</v>
      </c>
      <c r="I541" s="59">
        <v>1.3720000000000001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859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4301031293</v>
      </c>
      <c r="D542" s="852">
        <v>4680115885172</v>
      </c>
      <c r="E542" s="852"/>
      <c r="F542" s="59">
        <v>0.2</v>
      </c>
      <c r="G542" s="35">
        <v>6</v>
      </c>
      <c r="H542" s="59">
        <v>1.2</v>
      </c>
      <c r="I542" s="59">
        <v>1.3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11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859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4301031291</v>
      </c>
      <c r="D543" s="852">
        <v>4680115885110</v>
      </c>
      <c r="E543" s="852"/>
      <c r="F543" s="59">
        <v>0.2</v>
      </c>
      <c r="G543" s="35">
        <v>6</v>
      </c>
      <c r="H543" s="59">
        <v>1.2</v>
      </c>
      <c r="I543" s="59">
        <v>2.02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854"/>
      <c r="R543" s="854"/>
      <c r="S543" s="854"/>
      <c r="T543" s="855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864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865</v>
      </c>
      <c r="B544" s="60" t="s">
        <v>866</v>
      </c>
      <c r="C544" s="34">
        <v>4301031329</v>
      </c>
      <c r="D544" s="852">
        <v>4680115885219</v>
      </c>
      <c r="E544" s="852"/>
      <c r="F544" s="59">
        <v>0.28000000000000003</v>
      </c>
      <c r="G544" s="35">
        <v>6</v>
      </c>
      <c r="H544" s="59">
        <v>1.68</v>
      </c>
      <c r="I544" s="59">
        <v>2.5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854"/>
      <c r="R544" s="854"/>
      <c r="S544" s="854"/>
      <c r="T544" s="855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867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59"/>
      <c r="B545" s="859"/>
      <c r="C545" s="859"/>
      <c r="D545" s="859"/>
      <c r="E545" s="859"/>
      <c r="F545" s="859"/>
      <c r="G545" s="859"/>
      <c r="H545" s="859"/>
      <c r="I545" s="859"/>
      <c r="J545" s="859"/>
      <c r="K545" s="859"/>
      <c r="L545" s="859"/>
      <c r="M545" s="859"/>
      <c r="N545" s="859"/>
      <c r="O545" s="860"/>
      <c r="P545" s="856" t="s">
        <v>40</v>
      </c>
      <c r="Q545" s="857"/>
      <c r="R545" s="857"/>
      <c r="S545" s="857"/>
      <c r="T545" s="857"/>
      <c r="U545" s="857"/>
      <c r="V545" s="858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859"/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60"/>
      <c r="P546" s="856" t="s">
        <v>40</v>
      </c>
      <c r="Q546" s="857"/>
      <c r="R546" s="857"/>
      <c r="S546" s="857"/>
      <c r="T546" s="857"/>
      <c r="U546" s="857"/>
      <c r="V546" s="858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6.5" customHeight="1" x14ac:dyDescent="0.25">
      <c r="A547" s="850" t="s">
        <v>868</v>
      </c>
      <c r="B547" s="850"/>
      <c r="C547" s="850"/>
      <c r="D547" s="850"/>
      <c r="E547" s="850"/>
      <c r="F547" s="850"/>
      <c r="G547" s="850"/>
      <c r="H547" s="850"/>
      <c r="I547" s="850"/>
      <c r="J547" s="850"/>
      <c r="K547" s="850"/>
      <c r="L547" s="850"/>
      <c r="M547" s="850"/>
      <c r="N547" s="850"/>
      <c r="O547" s="850"/>
      <c r="P547" s="850"/>
      <c r="Q547" s="850"/>
      <c r="R547" s="850"/>
      <c r="S547" s="850"/>
      <c r="T547" s="850"/>
      <c r="U547" s="850"/>
      <c r="V547" s="850"/>
      <c r="W547" s="850"/>
      <c r="X547" s="850"/>
      <c r="Y547" s="850"/>
      <c r="Z547" s="850"/>
      <c r="AA547" s="62"/>
      <c r="AB547" s="62"/>
      <c r="AC547" s="62"/>
    </row>
    <row r="548" spans="1:68" ht="14.25" customHeight="1" x14ac:dyDescent="0.25">
      <c r="A548" s="851" t="s">
        <v>78</v>
      </c>
      <c r="B548" s="851"/>
      <c r="C548" s="851"/>
      <c r="D548" s="851"/>
      <c r="E548" s="851"/>
      <c r="F548" s="851"/>
      <c r="G548" s="851"/>
      <c r="H548" s="851"/>
      <c r="I548" s="851"/>
      <c r="J548" s="851"/>
      <c r="K548" s="851"/>
      <c r="L548" s="851"/>
      <c r="M548" s="851"/>
      <c r="N548" s="851"/>
      <c r="O548" s="851"/>
      <c r="P548" s="851"/>
      <c r="Q548" s="851"/>
      <c r="R548" s="851"/>
      <c r="S548" s="851"/>
      <c r="T548" s="851"/>
      <c r="U548" s="851"/>
      <c r="V548" s="851"/>
      <c r="W548" s="851"/>
      <c r="X548" s="851"/>
      <c r="Y548" s="851"/>
      <c r="Z548" s="851"/>
      <c r="AA548" s="63"/>
      <c r="AB548" s="63"/>
      <c r="AC548" s="63"/>
    </row>
    <row r="549" spans="1:68" ht="27" customHeight="1" x14ac:dyDescent="0.25">
      <c r="A549" s="60" t="s">
        <v>869</v>
      </c>
      <c r="B549" s="60" t="s">
        <v>870</v>
      </c>
      <c r="C549" s="34">
        <v>4301031261</v>
      </c>
      <c r="D549" s="852">
        <v>4680115885103</v>
      </c>
      <c r="E549" s="852"/>
      <c r="F549" s="59">
        <v>0.27</v>
      </c>
      <c r="G549" s="35">
        <v>6</v>
      </c>
      <c r="H549" s="59">
        <v>1.62</v>
      </c>
      <c r="I549" s="59">
        <v>1.8</v>
      </c>
      <c r="J549" s="35">
        <v>182</v>
      </c>
      <c r="K549" s="35" t="s">
        <v>89</v>
      </c>
      <c r="L549" s="35" t="s">
        <v>45</v>
      </c>
      <c r="M549" s="36" t="s">
        <v>82</v>
      </c>
      <c r="N549" s="36"/>
      <c r="O549" s="35">
        <v>40</v>
      </c>
      <c r="P549" s="11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854"/>
      <c r="R549" s="854"/>
      <c r="S549" s="854"/>
      <c r="T549" s="85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IFERROR(IF(Y549=0,"",ROUNDUP(Y549/H549,0)*0.00651),"")</f>
        <v/>
      </c>
      <c r="AA549" s="65" t="s">
        <v>45</v>
      </c>
      <c r="AB549" s="66" t="s">
        <v>45</v>
      </c>
      <c r="AC549" s="651" t="s">
        <v>871</v>
      </c>
      <c r="AG549" s="75"/>
      <c r="AJ549" s="79" t="s">
        <v>45</v>
      </c>
      <c r="AK549" s="79">
        <v>0</v>
      </c>
      <c r="BB549" s="652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x14ac:dyDescent="0.2">
      <c r="A550" s="859"/>
      <c r="B550" s="859"/>
      <c r="C550" s="859"/>
      <c r="D550" s="859"/>
      <c r="E550" s="859"/>
      <c r="F550" s="859"/>
      <c r="G550" s="859"/>
      <c r="H550" s="859"/>
      <c r="I550" s="859"/>
      <c r="J550" s="859"/>
      <c r="K550" s="859"/>
      <c r="L550" s="859"/>
      <c r="M550" s="859"/>
      <c r="N550" s="859"/>
      <c r="O550" s="860"/>
      <c r="P550" s="856" t="s">
        <v>40</v>
      </c>
      <c r="Q550" s="857"/>
      <c r="R550" s="857"/>
      <c r="S550" s="857"/>
      <c r="T550" s="857"/>
      <c r="U550" s="857"/>
      <c r="V550" s="858"/>
      <c r="W550" s="40" t="s">
        <v>39</v>
      </c>
      <c r="X550" s="41">
        <f>IFERROR(X549/H549,"0")</f>
        <v>0</v>
      </c>
      <c r="Y550" s="41">
        <f>IFERROR(Y549/H549,"0")</f>
        <v>0</v>
      </c>
      <c r="Z550" s="41">
        <f>IFERROR(IF(Z549="",0,Z549),"0")</f>
        <v>0</v>
      </c>
      <c r="AA550" s="64"/>
      <c r="AB550" s="64"/>
      <c r="AC550" s="64"/>
    </row>
    <row r="551" spans="1:68" x14ac:dyDescent="0.2">
      <c r="A551" s="859"/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60"/>
      <c r="P551" s="856" t="s">
        <v>40</v>
      </c>
      <c r="Q551" s="857"/>
      <c r="R551" s="857"/>
      <c r="S551" s="857"/>
      <c r="T551" s="857"/>
      <c r="U551" s="857"/>
      <c r="V551" s="858"/>
      <c r="W551" s="40" t="s">
        <v>0</v>
      </c>
      <c r="X551" s="41">
        <f>IFERROR(SUM(X549:X549),"0")</f>
        <v>0</v>
      </c>
      <c r="Y551" s="41">
        <f>IFERROR(SUM(Y549:Y549),"0")</f>
        <v>0</v>
      </c>
      <c r="Z551" s="40"/>
      <c r="AA551" s="64"/>
      <c r="AB551" s="64"/>
      <c r="AC551" s="64"/>
    </row>
    <row r="552" spans="1:68" ht="27.75" customHeight="1" x14ac:dyDescent="0.2">
      <c r="A552" s="849" t="s">
        <v>872</v>
      </c>
      <c r="B552" s="849"/>
      <c r="C552" s="849"/>
      <c r="D552" s="849"/>
      <c r="E552" s="849"/>
      <c r="F552" s="849"/>
      <c r="G552" s="849"/>
      <c r="H552" s="849"/>
      <c r="I552" s="849"/>
      <c r="J552" s="849"/>
      <c r="K552" s="849"/>
      <c r="L552" s="849"/>
      <c r="M552" s="849"/>
      <c r="N552" s="849"/>
      <c r="O552" s="849"/>
      <c r="P552" s="849"/>
      <c r="Q552" s="849"/>
      <c r="R552" s="849"/>
      <c r="S552" s="849"/>
      <c r="T552" s="849"/>
      <c r="U552" s="849"/>
      <c r="V552" s="849"/>
      <c r="W552" s="849"/>
      <c r="X552" s="849"/>
      <c r="Y552" s="849"/>
      <c r="Z552" s="849"/>
      <c r="AA552" s="52"/>
      <c r="AB552" s="52"/>
      <c r="AC552" s="52"/>
    </row>
    <row r="553" spans="1:68" ht="16.5" customHeight="1" x14ac:dyDescent="0.25">
      <c r="A553" s="850" t="s">
        <v>872</v>
      </c>
      <c r="B553" s="850"/>
      <c r="C553" s="850"/>
      <c r="D553" s="850"/>
      <c r="E553" s="850"/>
      <c r="F553" s="850"/>
      <c r="G553" s="850"/>
      <c r="H553" s="850"/>
      <c r="I553" s="850"/>
      <c r="J553" s="850"/>
      <c r="K553" s="850"/>
      <c r="L553" s="850"/>
      <c r="M553" s="850"/>
      <c r="N553" s="850"/>
      <c r="O553" s="850"/>
      <c r="P553" s="850"/>
      <c r="Q553" s="850"/>
      <c r="R553" s="850"/>
      <c r="S553" s="850"/>
      <c r="T553" s="850"/>
      <c r="U553" s="850"/>
      <c r="V553" s="850"/>
      <c r="W553" s="850"/>
      <c r="X553" s="850"/>
      <c r="Y553" s="850"/>
      <c r="Z553" s="850"/>
      <c r="AA553" s="62"/>
      <c r="AB553" s="62"/>
      <c r="AC553" s="62"/>
    </row>
    <row r="554" spans="1:68" ht="14.25" customHeight="1" x14ac:dyDescent="0.25">
      <c r="A554" s="851" t="s">
        <v>126</v>
      </c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1"/>
      <c r="P554" s="851"/>
      <c r="Q554" s="851"/>
      <c r="R554" s="851"/>
      <c r="S554" s="851"/>
      <c r="T554" s="851"/>
      <c r="U554" s="851"/>
      <c r="V554" s="851"/>
      <c r="W554" s="851"/>
      <c r="X554" s="851"/>
      <c r="Y554" s="851"/>
      <c r="Z554" s="851"/>
      <c r="AA554" s="63"/>
      <c r="AB554" s="63"/>
      <c r="AC554" s="63"/>
    </row>
    <row r="555" spans="1:68" ht="27" customHeight="1" x14ac:dyDescent="0.25">
      <c r="A555" s="60" t="s">
        <v>873</v>
      </c>
      <c r="B555" s="60" t="s">
        <v>874</v>
      </c>
      <c r="C555" s="34">
        <v>4301012050</v>
      </c>
      <c r="D555" s="852">
        <v>4680115885479</v>
      </c>
      <c r="E555" s="852"/>
      <c r="F555" s="59">
        <v>0.4</v>
      </c>
      <c r="G555" s="35">
        <v>6</v>
      </c>
      <c r="H555" s="59">
        <v>2.4</v>
      </c>
      <c r="I555" s="59">
        <v>2.58</v>
      </c>
      <c r="J555" s="35">
        <v>182</v>
      </c>
      <c r="K555" s="35" t="s">
        <v>89</v>
      </c>
      <c r="L555" s="35" t="s">
        <v>45</v>
      </c>
      <c r="M555" s="36" t="s">
        <v>133</v>
      </c>
      <c r="N555" s="36"/>
      <c r="O555" s="35">
        <v>60</v>
      </c>
      <c r="P555" s="1146" t="s">
        <v>875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6" si="109">IFERROR(IF(X555="",0,CEILING((X555/$H555),1)*$H555),"")</f>
        <v>0</v>
      </c>
      <c r="Z555" s="39" t="str">
        <f>IFERROR(IF(Y555=0,"",ROUNDUP(Y555/H555,0)*0.00651),"")</f>
        <v/>
      </c>
      <c r="AA555" s="65" t="s">
        <v>45</v>
      </c>
      <c r="AB555" s="66" t="s">
        <v>877</v>
      </c>
      <c r="AC555" s="653" t="s">
        <v>876</v>
      </c>
      <c r="AG555" s="75"/>
      <c r="AJ555" s="79" t="s">
        <v>45</v>
      </c>
      <c r="AK555" s="79">
        <v>0</v>
      </c>
      <c r="BB555" s="654" t="s">
        <v>66</v>
      </c>
      <c r="BM555" s="75">
        <f t="shared" ref="BM555:BM566" si="110">IFERROR(X555*I555/H555,"0")</f>
        <v>0</v>
      </c>
      <c r="BN555" s="75">
        <f t="shared" ref="BN555:BN566" si="111">IFERROR(Y555*I555/H555,"0")</f>
        <v>0</v>
      </c>
      <c r="BO555" s="75">
        <f t="shared" ref="BO555:BO566" si="112">IFERROR(1/J555*(X555/H555),"0")</f>
        <v>0</v>
      </c>
      <c r="BP555" s="75">
        <f t="shared" ref="BP555:BP566" si="113">IFERROR(1/J555*(Y555/H555),"0")</f>
        <v>0</v>
      </c>
    </row>
    <row r="556" spans="1:68" ht="27" customHeight="1" x14ac:dyDescent="0.25">
      <c r="A556" s="60" t="s">
        <v>878</v>
      </c>
      <c r="B556" s="60" t="s">
        <v>879</v>
      </c>
      <c r="C556" s="34">
        <v>4301011795</v>
      </c>
      <c r="D556" s="852">
        <v>4607091389067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133</v>
      </c>
      <c r="N556" s="36"/>
      <c r="O556" s="35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ref="Z556:Z561" si="114">IFERROR(IF(Y556=0,"",ROUNDUP(Y556/H556,0)*0.01196),"")</f>
        <v/>
      </c>
      <c r="AA556" s="65" t="s">
        <v>45</v>
      </c>
      <c r="AB556" s="66" t="s">
        <v>45</v>
      </c>
      <c r="AC556" s="655" t="s">
        <v>129</v>
      </c>
      <c r="AG556" s="75"/>
      <c r="AJ556" s="79" t="s">
        <v>45</v>
      </c>
      <c r="AK556" s="79">
        <v>0</v>
      </c>
      <c r="BB556" s="656" t="s">
        <v>66</v>
      </c>
      <c r="BM556" s="75">
        <f t="shared" si="110"/>
        <v>0</v>
      </c>
      <c r="BN556" s="75">
        <f t="shared" si="111"/>
        <v>0</v>
      </c>
      <c r="BO556" s="75">
        <f t="shared" si="112"/>
        <v>0</v>
      </c>
      <c r="BP556" s="75">
        <f t="shared" si="113"/>
        <v>0</v>
      </c>
    </row>
    <row r="557" spans="1:68" ht="27" customHeight="1" x14ac:dyDescent="0.25">
      <c r="A557" s="60" t="s">
        <v>880</v>
      </c>
      <c r="B557" s="60" t="s">
        <v>881</v>
      </c>
      <c r="C557" s="34">
        <v>4301011961</v>
      </c>
      <c r="D557" s="852">
        <v>4680115885271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 t="shared" si="114"/>
        <v/>
      </c>
      <c r="AA557" s="65" t="s">
        <v>45</v>
      </c>
      <c r="AB557" s="66" t="s">
        <v>45</v>
      </c>
      <c r="AC557" s="657" t="s">
        <v>882</v>
      </c>
      <c r="AG557" s="75"/>
      <c r="AJ557" s="79" t="s">
        <v>45</v>
      </c>
      <c r="AK557" s="79">
        <v>0</v>
      </c>
      <c r="BB557" s="658" t="s">
        <v>66</v>
      </c>
      <c r="BM557" s="75">
        <f t="shared" si="110"/>
        <v>0</v>
      </c>
      <c r="BN557" s="75">
        <f t="shared" si="111"/>
        <v>0</v>
      </c>
      <c r="BO557" s="75">
        <f t="shared" si="112"/>
        <v>0</v>
      </c>
      <c r="BP557" s="75">
        <f t="shared" si="113"/>
        <v>0</v>
      </c>
    </row>
    <row r="558" spans="1:68" ht="16.5" customHeight="1" x14ac:dyDescent="0.25">
      <c r="A558" s="60" t="s">
        <v>883</v>
      </c>
      <c r="B558" s="60" t="s">
        <v>884</v>
      </c>
      <c r="C558" s="34">
        <v>4301011774</v>
      </c>
      <c r="D558" s="852">
        <v>4680115884502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 t="shared" si="114"/>
        <v/>
      </c>
      <c r="AA558" s="65" t="s">
        <v>45</v>
      </c>
      <c r="AB558" s="66" t="s">
        <v>45</v>
      </c>
      <c r="AC558" s="659" t="s">
        <v>885</v>
      </c>
      <c r="AG558" s="75"/>
      <c r="AJ558" s="79" t="s">
        <v>45</v>
      </c>
      <c r="AK558" s="79">
        <v>0</v>
      </c>
      <c r="BB558" s="660" t="s">
        <v>66</v>
      </c>
      <c r="BM558" s="75">
        <f t="shared" si="110"/>
        <v>0</v>
      </c>
      <c r="BN558" s="75">
        <f t="shared" si="111"/>
        <v>0</v>
      </c>
      <c r="BO558" s="75">
        <f t="shared" si="112"/>
        <v>0</v>
      </c>
      <c r="BP558" s="75">
        <f t="shared" si="113"/>
        <v>0</v>
      </c>
    </row>
    <row r="559" spans="1:68" ht="27" customHeight="1" x14ac:dyDescent="0.25">
      <c r="A559" s="60" t="s">
        <v>886</v>
      </c>
      <c r="B559" s="60" t="s">
        <v>887</v>
      </c>
      <c r="C559" s="34">
        <v>4301011771</v>
      </c>
      <c r="D559" s="852">
        <v>4607091389104</v>
      </c>
      <c r="E559" s="852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133</v>
      </c>
      <c r="N559" s="36"/>
      <c r="O559" s="35">
        <v>60</v>
      </c>
      <c r="P559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360</v>
      </c>
      <c r="Y559" s="53">
        <f t="shared" si="109"/>
        <v>364.32</v>
      </c>
      <c r="Z559" s="39">
        <f t="shared" si="114"/>
        <v>0.82523999999999997</v>
      </c>
      <c r="AA559" s="65" t="s">
        <v>45</v>
      </c>
      <c r="AB559" s="66" t="s">
        <v>45</v>
      </c>
      <c r="AC559" s="661" t="s">
        <v>876</v>
      </c>
      <c r="AG559" s="75"/>
      <c r="AJ559" s="79" t="s">
        <v>45</v>
      </c>
      <c r="AK559" s="79">
        <v>0</v>
      </c>
      <c r="BB559" s="662" t="s">
        <v>66</v>
      </c>
      <c r="BM559" s="75">
        <f t="shared" si="110"/>
        <v>384.5454545454545</v>
      </c>
      <c r="BN559" s="75">
        <f t="shared" si="111"/>
        <v>389.15999999999997</v>
      </c>
      <c r="BO559" s="75">
        <f t="shared" si="112"/>
        <v>0.65559440559440552</v>
      </c>
      <c r="BP559" s="75">
        <f t="shared" si="113"/>
        <v>0.66346153846153855</v>
      </c>
    </row>
    <row r="560" spans="1:68" ht="16.5" customHeight="1" x14ac:dyDescent="0.25">
      <c r="A560" s="60" t="s">
        <v>888</v>
      </c>
      <c r="B560" s="60" t="s">
        <v>889</v>
      </c>
      <c r="C560" s="34">
        <v>4301011799</v>
      </c>
      <c r="D560" s="852">
        <v>4680115884519</v>
      </c>
      <c r="E560" s="852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130</v>
      </c>
      <c r="L560" s="35" t="s">
        <v>45</v>
      </c>
      <c r="M560" s="36" t="s">
        <v>88</v>
      </c>
      <c r="N560" s="36"/>
      <c r="O560" s="35">
        <v>60</v>
      </c>
      <c r="P560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 t="shared" si="114"/>
        <v/>
      </c>
      <c r="AA560" s="65" t="s">
        <v>45</v>
      </c>
      <c r="AB560" s="66" t="s">
        <v>45</v>
      </c>
      <c r="AC560" s="663" t="s">
        <v>890</v>
      </c>
      <c r="AG560" s="75"/>
      <c r="AJ560" s="79" t="s">
        <v>45</v>
      </c>
      <c r="AK560" s="79">
        <v>0</v>
      </c>
      <c r="BB560" s="664" t="s">
        <v>66</v>
      </c>
      <c r="BM560" s="75">
        <f t="shared" si="110"/>
        <v>0</v>
      </c>
      <c r="BN560" s="75">
        <f t="shared" si="111"/>
        <v>0</v>
      </c>
      <c r="BO560" s="75">
        <f t="shared" si="112"/>
        <v>0</v>
      </c>
      <c r="BP560" s="75">
        <f t="shared" si="113"/>
        <v>0</v>
      </c>
    </row>
    <row r="561" spans="1:68" ht="27" customHeight="1" x14ac:dyDescent="0.25">
      <c r="A561" s="60" t="s">
        <v>891</v>
      </c>
      <c r="B561" s="60" t="s">
        <v>892</v>
      </c>
      <c r="C561" s="34">
        <v>4301011376</v>
      </c>
      <c r="D561" s="852">
        <v>4680115885226</v>
      </c>
      <c r="E561" s="852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 t="s">
        <v>45</v>
      </c>
      <c r="M561" s="36" t="s">
        <v>88</v>
      </c>
      <c r="N561" s="36"/>
      <c r="O561" s="35">
        <v>60</v>
      </c>
      <c r="P561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630</v>
      </c>
      <c r="Y561" s="53">
        <f t="shared" si="109"/>
        <v>633.6</v>
      </c>
      <c r="Z561" s="39">
        <f t="shared" si="114"/>
        <v>1.4352</v>
      </c>
      <c r="AA561" s="65" t="s">
        <v>45</v>
      </c>
      <c r="AB561" s="66" t="s">
        <v>45</v>
      </c>
      <c r="AC561" s="665" t="s">
        <v>893</v>
      </c>
      <c r="AG561" s="75"/>
      <c r="AJ561" s="79" t="s">
        <v>45</v>
      </c>
      <c r="AK561" s="79">
        <v>0</v>
      </c>
      <c r="BB561" s="666" t="s">
        <v>66</v>
      </c>
      <c r="BM561" s="75">
        <f t="shared" si="110"/>
        <v>672.95454545454538</v>
      </c>
      <c r="BN561" s="75">
        <f t="shared" si="111"/>
        <v>676.8</v>
      </c>
      <c r="BO561" s="75">
        <f t="shared" si="112"/>
        <v>1.1472902097902098</v>
      </c>
      <c r="BP561" s="75">
        <f t="shared" si="113"/>
        <v>1.153846153846154</v>
      </c>
    </row>
    <row r="562" spans="1:68" ht="27" customHeight="1" x14ac:dyDescent="0.25">
      <c r="A562" s="60" t="s">
        <v>894</v>
      </c>
      <c r="B562" s="60" t="s">
        <v>895</v>
      </c>
      <c r="C562" s="34">
        <v>4301011778</v>
      </c>
      <c r="D562" s="852">
        <v>4680115880603</v>
      </c>
      <c r="E562" s="852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139</v>
      </c>
      <c r="L562" s="35" t="s">
        <v>45</v>
      </c>
      <c r="M562" s="36" t="s">
        <v>133</v>
      </c>
      <c r="N562" s="36"/>
      <c r="O562" s="35">
        <v>60</v>
      </c>
      <c r="P562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129</v>
      </c>
      <c r="AG562" s="75"/>
      <c r="AJ562" s="79" t="s">
        <v>45</v>
      </c>
      <c r="AK562" s="79">
        <v>0</v>
      </c>
      <c r="BB562" s="668" t="s">
        <v>66</v>
      </c>
      <c r="BM562" s="75">
        <f t="shared" si="110"/>
        <v>0</v>
      </c>
      <c r="BN562" s="75">
        <f t="shared" si="111"/>
        <v>0</v>
      </c>
      <c r="BO562" s="75">
        <f t="shared" si="112"/>
        <v>0</v>
      </c>
      <c r="BP562" s="75">
        <f t="shared" si="113"/>
        <v>0</v>
      </c>
    </row>
    <row r="563" spans="1:68" ht="27" customHeight="1" x14ac:dyDescent="0.25">
      <c r="A563" s="60" t="s">
        <v>894</v>
      </c>
      <c r="B563" s="60" t="s">
        <v>896</v>
      </c>
      <c r="C563" s="34">
        <v>4301012035</v>
      </c>
      <c r="D563" s="852">
        <v>4680115880603</v>
      </c>
      <c r="E563" s="852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133</v>
      </c>
      <c r="N563" s="36"/>
      <c r="O563" s="35">
        <v>60</v>
      </c>
      <c r="P563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129</v>
      </c>
      <c r="AG563" s="75"/>
      <c r="AJ563" s="79" t="s">
        <v>45</v>
      </c>
      <c r="AK563" s="79">
        <v>0</v>
      </c>
      <c r="BB563" s="670" t="s">
        <v>66</v>
      </c>
      <c r="BM563" s="75">
        <f t="shared" si="110"/>
        <v>0</v>
      </c>
      <c r="BN563" s="75">
        <f t="shared" si="111"/>
        <v>0</v>
      </c>
      <c r="BO563" s="75">
        <f t="shared" si="112"/>
        <v>0</v>
      </c>
      <c r="BP563" s="75">
        <f t="shared" si="113"/>
        <v>0</v>
      </c>
    </row>
    <row r="564" spans="1:68" ht="27" customHeight="1" x14ac:dyDescent="0.25">
      <c r="A564" s="60" t="s">
        <v>897</v>
      </c>
      <c r="B564" s="60" t="s">
        <v>898</v>
      </c>
      <c r="C564" s="34">
        <v>4301012036</v>
      </c>
      <c r="D564" s="852">
        <v>4680115882782</v>
      </c>
      <c r="E564" s="852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139</v>
      </c>
      <c r="L564" s="35" t="s">
        <v>45</v>
      </c>
      <c r="M564" s="36" t="s">
        <v>133</v>
      </c>
      <c r="N564" s="36"/>
      <c r="O564" s="35">
        <v>60</v>
      </c>
      <c r="P564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4"/>
      <c r="R564" s="854"/>
      <c r="S564" s="854"/>
      <c r="T564" s="85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882</v>
      </c>
      <c r="AG564" s="75"/>
      <c r="AJ564" s="79" t="s">
        <v>45</v>
      </c>
      <c r="AK564" s="79">
        <v>0</v>
      </c>
      <c r="BB564" s="672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900</v>
      </c>
      <c r="C565" s="34">
        <v>4301011784</v>
      </c>
      <c r="D565" s="852">
        <v>4607091389982</v>
      </c>
      <c r="E565" s="852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139</v>
      </c>
      <c r="L565" s="35" t="s">
        <v>45</v>
      </c>
      <c r="M565" s="36" t="s">
        <v>133</v>
      </c>
      <c r="N565" s="36"/>
      <c r="O565" s="35">
        <v>60</v>
      </c>
      <c r="P565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4"/>
      <c r="R565" s="854"/>
      <c r="S565" s="854"/>
      <c r="T565" s="85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876</v>
      </c>
      <c r="AG565" s="75"/>
      <c r="AJ565" s="79" t="s">
        <v>45</v>
      </c>
      <c r="AK565" s="79">
        <v>0</v>
      </c>
      <c r="BB565" s="674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899</v>
      </c>
      <c r="B566" s="60" t="s">
        <v>901</v>
      </c>
      <c r="C566" s="34">
        <v>4301012034</v>
      </c>
      <c r="D566" s="852">
        <v>4607091389982</v>
      </c>
      <c r="E566" s="852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139</v>
      </c>
      <c r="L566" s="35" t="s">
        <v>45</v>
      </c>
      <c r="M566" s="36" t="s">
        <v>133</v>
      </c>
      <c r="N566" s="36"/>
      <c r="O566" s="35">
        <v>60</v>
      </c>
      <c r="P566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4"/>
      <c r="R566" s="854"/>
      <c r="S566" s="854"/>
      <c r="T566" s="855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876</v>
      </c>
      <c r="AG566" s="75"/>
      <c r="AJ566" s="79" t="s">
        <v>45</v>
      </c>
      <c r="AK566" s="79">
        <v>0</v>
      </c>
      <c r="BB566" s="676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x14ac:dyDescent="0.2">
      <c r="A567" s="859"/>
      <c r="B567" s="859"/>
      <c r="C567" s="859"/>
      <c r="D567" s="859"/>
      <c r="E567" s="859"/>
      <c r="F567" s="859"/>
      <c r="G567" s="859"/>
      <c r="H567" s="859"/>
      <c r="I567" s="859"/>
      <c r="J567" s="859"/>
      <c r="K567" s="859"/>
      <c r="L567" s="859"/>
      <c r="M567" s="859"/>
      <c r="N567" s="859"/>
      <c r="O567" s="860"/>
      <c r="P567" s="856" t="s">
        <v>40</v>
      </c>
      <c r="Q567" s="857"/>
      <c r="R567" s="857"/>
      <c r="S567" s="857"/>
      <c r="T567" s="857"/>
      <c r="U567" s="857"/>
      <c r="V567" s="858"/>
      <c r="W567" s="40" t="s">
        <v>39</v>
      </c>
      <c r="X567" s="41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187.5</v>
      </c>
      <c r="Y567" s="41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189</v>
      </c>
      <c r="Z567" s="41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2.26044</v>
      </c>
      <c r="AA567" s="64"/>
      <c r="AB567" s="64"/>
      <c r="AC567" s="64"/>
    </row>
    <row r="568" spans="1:68" x14ac:dyDescent="0.2">
      <c r="A568" s="859"/>
      <c r="B568" s="859"/>
      <c r="C568" s="859"/>
      <c r="D568" s="859"/>
      <c r="E568" s="859"/>
      <c r="F568" s="859"/>
      <c r="G568" s="859"/>
      <c r="H568" s="859"/>
      <c r="I568" s="859"/>
      <c r="J568" s="859"/>
      <c r="K568" s="859"/>
      <c r="L568" s="859"/>
      <c r="M568" s="859"/>
      <c r="N568" s="859"/>
      <c r="O568" s="860"/>
      <c r="P568" s="856" t="s">
        <v>40</v>
      </c>
      <c r="Q568" s="857"/>
      <c r="R568" s="857"/>
      <c r="S568" s="857"/>
      <c r="T568" s="857"/>
      <c r="U568" s="857"/>
      <c r="V568" s="858"/>
      <c r="W568" s="40" t="s">
        <v>0</v>
      </c>
      <c r="X568" s="41">
        <f>IFERROR(SUM(X555:X566),"0")</f>
        <v>990</v>
      </c>
      <c r="Y568" s="41">
        <f>IFERROR(SUM(Y555:Y566),"0")</f>
        <v>997.92000000000007</v>
      </c>
      <c r="Z568" s="40"/>
      <c r="AA568" s="64"/>
      <c r="AB568" s="64"/>
      <c r="AC568" s="64"/>
    </row>
    <row r="569" spans="1:68" ht="14.25" customHeight="1" x14ac:dyDescent="0.25">
      <c r="A569" s="851" t="s">
        <v>183</v>
      </c>
      <c r="B569" s="851"/>
      <c r="C569" s="851"/>
      <c r="D569" s="851"/>
      <c r="E569" s="851"/>
      <c r="F569" s="851"/>
      <c r="G569" s="851"/>
      <c r="H569" s="851"/>
      <c r="I569" s="851"/>
      <c r="J569" s="851"/>
      <c r="K569" s="851"/>
      <c r="L569" s="851"/>
      <c r="M569" s="851"/>
      <c r="N569" s="851"/>
      <c r="O569" s="851"/>
      <c r="P569" s="851"/>
      <c r="Q569" s="851"/>
      <c r="R569" s="851"/>
      <c r="S569" s="851"/>
      <c r="T569" s="851"/>
      <c r="U569" s="851"/>
      <c r="V569" s="851"/>
      <c r="W569" s="851"/>
      <c r="X569" s="851"/>
      <c r="Y569" s="851"/>
      <c r="Z569" s="851"/>
      <c r="AA569" s="63"/>
      <c r="AB569" s="63"/>
      <c r="AC569" s="63"/>
    </row>
    <row r="570" spans="1:68" ht="16.5" customHeight="1" x14ac:dyDescent="0.25">
      <c r="A570" s="60" t="s">
        <v>902</v>
      </c>
      <c r="B570" s="60" t="s">
        <v>903</v>
      </c>
      <c r="C570" s="34">
        <v>4301020222</v>
      </c>
      <c r="D570" s="852">
        <v>4607091388930</v>
      </c>
      <c r="E570" s="85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130</v>
      </c>
      <c r="L570" s="35" t="s">
        <v>45</v>
      </c>
      <c r="M570" s="36" t="s">
        <v>133</v>
      </c>
      <c r="N570" s="36"/>
      <c r="O570" s="35">
        <v>55</v>
      </c>
      <c r="P570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4"/>
      <c r="R570" s="854"/>
      <c r="S570" s="854"/>
      <c r="T570" s="855"/>
      <c r="U570" s="37" t="s">
        <v>45</v>
      </c>
      <c r="V570" s="37" t="s">
        <v>45</v>
      </c>
      <c r="W570" s="38" t="s">
        <v>0</v>
      </c>
      <c r="X570" s="56">
        <v>570</v>
      </c>
      <c r="Y570" s="53">
        <f>IFERROR(IF(X570="",0,CEILING((X570/$H570),1)*$H570),"")</f>
        <v>570.24</v>
      </c>
      <c r="Z570" s="39">
        <f>IFERROR(IF(Y570=0,"",ROUNDUP(Y570/H570,0)*0.01196),"")</f>
        <v>1.2916799999999999</v>
      </c>
      <c r="AA570" s="65" t="s">
        <v>45</v>
      </c>
      <c r="AB570" s="66" t="s">
        <v>45</v>
      </c>
      <c r="AC570" s="677" t="s">
        <v>904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608.86363636363626</v>
      </c>
      <c r="BN570" s="75">
        <f>IFERROR(Y570*I570/H570,"0")</f>
        <v>609.11999999999989</v>
      </c>
      <c r="BO570" s="75">
        <f>IFERROR(1/J570*(X570/H570),"0")</f>
        <v>1.0380244755244756</v>
      </c>
      <c r="BP570" s="75">
        <f>IFERROR(1/J570*(Y570/H570),"0")</f>
        <v>1.0384615384615385</v>
      </c>
    </row>
    <row r="571" spans="1:68" ht="16.5" customHeight="1" x14ac:dyDescent="0.25">
      <c r="A571" s="60" t="s">
        <v>905</v>
      </c>
      <c r="B571" s="60" t="s">
        <v>906</v>
      </c>
      <c r="C571" s="34">
        <v>4301020364</v>
      </c>
      <c r="D571" s="852">
        <v>4680115880054</v>
      </c>
      <c r="E571" s="852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133</v>
      </c>
      <c r="N571" s="36"/>
      <c r="O571" s="35">
        <v>55</v>
      </c>
      <c r="P571" s="115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54"/>
      <c r="R571" s="854"/>
      <c r="S571" s="854"/>
      <c r="T571" s="85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904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905</v>
      </c>
      <c r="B572" s="60" t="s">
        <v>907</v>
      </c>
      <c r="C572" s="34">
        <v>4301020206</v>
      </c>
      <c r="D572" s="852">
        <v>4680115880054</v>
      </c>
      <c r="E572" s="852"/>
      <c r="F572" s="59">
        <v>0.6</v>
      </c>
      <c r="G572" s="35">
        <v>6</v>
      </c>
      <c r="H572" s="59">
        <v>3.6</v>
      </c>
      <c r="I572" s="59">
        <v>3.81</v>
      </c>
      <c r="J572" s="35">
        <v>132</v>
      </c>
      <c r="K572" s="35" t="s">
        <v>139</v>
      </c>
      <c r="L572" s="35" t="s">
        <v>45</v>
      </c>
      <c r="M572" s="36" t="s">
        <v>133</v>
      </c>
      <c r="N572" s="36"/>
      <c r="O572" s="35">
        <v>55</v>
      </c>
      <c r="P572" s="11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54"/>
      <c r="R572" s="854"/>
      <c r="S572" s="854"/>
      <c r="T572" s="85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904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59"/>
      <c r="B573" s="859"/>
      <c r="C573" s="859"/>
      <c r="D573" s="859"/>
      <c r="E573" s="859"/>
      <c r="F573" s="859"/>
      <c r="G573" s="859"/>
      <c r="H573" s="859"/>
      <c r="I573" s="859"/>
      <c r="J573" s="859"/>
      <c r="K573" s="859"/>
      <c r="L573" s="859"/>
      <c r="M573" s="859"/>
      <c r="N573" s="859"/>
      <c r="O573" s="860"/>
      <c r="P573" s="856" t="s">
        <v>40</v>
      </c>
      <c r="Q573" s="857"/>
      <c r="R573" s="857"/>
      <c r="S573" s="857"/>
      <c r="T573" s="857"/>
      <c r="U573" s="857"/>
      <c r="V573" s="858"/>
      <c r="W573" s="40" t="s">
        <v>39</v>
      </c>
      <c r="X573" s="41">
        <f>IFERROR(X570/H570,"0")+IFERROR(X571/H571,"0")+IFERROR(X572/H572,"0")</f>
        <v>107.95454545454545</v>
      </c>
      <c r="Y573" s="41">
        <f>IFERROR(Y570/H570,"0")+IFERROR(Y571/H571,"0")+IFERROR(Y572/H572,"0")</f>
        <v>108</v>
      </c>
      <c r="Z573" s="41">
        <f>IFERROR(IF(Z570="",0,Z570),"0")+IFERROR(IF(Z571="",0,Z571),"0")+IFERROR(IF(Z572="",0,Z572),"0")</f>
        <v>1.2916799999999999</v>
      </c>
      <c r="AA573" s="64"/>
      <c r="AB573" s="64"/>
      <c r="AC573" s="64"/>
    </row>
    <row r="574" spans="1:68" x14ac:dyDescent="0.2">
      <c r="A574" s="859"/>
      <c r="B574" s="859"/>
      <c r="C574" s="859"/>
      <c r="D574" s="859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60"/>
      <c r="P574" s="856" t="s">
        <v>40</v>
      </c>
      <c r="Q574" s="857"/>
      <c r="R574" s="857"/>
      <c r="S574" s="857"/>
      <c r="T574" s="857"/>
      <c r="U574" s="857"/>
      <c r="V574" s="858"/>
      <c r="W574" s="40" t="s">
        <v>0</v>
      </c>
      <c r="X574" s="41">
        <f>IFERROR(SUM(X570:X572),"0")</f>
        <v>570</v>
      </c>
      <c r="Y574" s="41">
        <f>IFERROR(SUM(Y570:Y572),"0")</f>
        <v>570.24</v>
      </c>
      <c r="Z574" s="40"/>
      <c r="AA574" s="64"/>
      <c r="AB574" s="64"/>
      <c r="AC574" s="64"/>
    </row>
    <row r="575" spans="1:68" ht="14.25" customHeight="1" x14ac:dyDescent="0.25">
      <c r="A575" s="851" t="s">
        <v>78</v>
      </c>
      <c r="B575" s="851"/>
      <c r="C575" s="851"/>
      <c r="D575" s="851"/>
      <c r="E575" s="851"/>
      <c r="F575" s="851"/>
      <c r="G575" s="851"/>
      <c r="H575" s="851"/>
      <c r="I575" s="851"/>
      <c r="J575" s="851"/>
      <c r="K575" s="851"/>
      <c r="L575" s="851"/>
      <c r="M575" s="851"/>
      <c r="N575" s="851"/>
      <c r="O575" s="851"/>
      <c r="P575" s="851"/>
      <c r="Q575" s="851"/>
      <c r="R575" s="851"/>
      <c r="S575" s="851"/>
      <c r="T575" s="851"/>
      <c r="U575" s="851"/>
      <c r="V575" s="851"/>
      <c r="W575" s="851"/>
      <c r="X575" s="851"/>
      <c r="Y575" s="851"/>
      <c r="Z575" s="851"/>
      <c r="AA575" s="63"/>
      <c r="AB575" s="63"/>
      <c r="AC575" s="63"/>
    </row>
    <row r="576" spans="1:68" ht="27" customHeight="1" x14ac:dyDescent="0.25">
      <c r="A576" s="60" t="s">
        <v>908</v>
      </c>
      <c r="B576" s="60" t="s">
        <v>909</v>
      </c>
      <c r="C576" s="34">
        <v>4301031252</v>
      </c>
      <c r="D576" s="852">
        <v>4680115883116</v>
      </c>
      <c r="E576" s="852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130</v>
      </c>
      <c r="L576" s="35" t="s">
        <v>45</v>
      </c>
      <c r="M576" s="36" t="s">
        <v>133</v>
      </c>
      <c r="N576" s="36"/>
      <c r="O576" s="35">
        <v>60</v>
      </c>
      <c r="P576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250</v>
      </c>
      <c r="Y576" s="53">
        <f t="shared" ref="Y576:Y584" si="115">IFERROR(IF(X576="",0,CEILING((X576/$H576),1)*$H576),"")</f>
        <v>253.44</v>
      </c>
      <c r="Z576" s="39">
        <f>IFERROR(IF(Y576=0,"",ROUNDUP(Y576/H576,0)*0.01196),"")</f>
        <v>0.57408000000000003</v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6">IFERROR(X576*I576/H576,"0")</f>
        <v>267.04545454545456</v>
      </c>
      <c r="BN576" s="75">
        <f t="shared" ref="BN576:BN584" si="117">IFERROR(Y576*I576/H576,"0")</f>
        <v>270.71999999999997</v>
      </c>
      <c r="BO576" s="75">
        <f t="shared" ref="BO576:BO584" si="118">IFERROR(1/J576*(X576/H576),"0")</f>
        <v>0.45527389277389274</v>
      </c>
      <c r="BP576" s="75">
        <f t="shared" ref="BP576:BP584" si="119">IFERROR(1/J576*(Y576/H576),"0")</f>
        <v>0.46153846153846156</v>
      </c>
    </row>
    <row r="577" spans="1:68" ht="27" customHeight="1" x14ac:dyDescent="0.25">
      <c r="A577" s="60" t="s">
        <v>911</v>
      </c>
      <c r="B577" s="60" t="s">
        <v>912</v>
      </c>
      <c r="C577" s="34">
        <v>4301031248</v>
      </c>
      <c r="D577" s="852">
        <v>4680115883093</v>
      </c>
      <c r="E577" s="85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130</v>
      </c>
      <c r="L577" s="35" t="s">
        <v>45</v>
      </c>
      <c r="M577" s="36" t="s">
        <v>82</v>
      </c>
      <c r="N577" s="36"/>
      <c r="O577" s="35">
        <v>60</v>
      </c>
      <c r="P577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170</v>
      </c>
      <c r="Y577" s="53">
        <f t="shared" si="115"/>
        <v>174.24</v>
      </c>
      <c r="Z577" s="39">
        <f>IFERROR(IF(Y577=0,"",ROUNDUP(Y577/H577,0)*0.01196),"")</f>
        <v>0.39468000000000003</v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6"/>
        <v>181.59090909090907</v>
      </c>
      <c r="BN577" s="75">
        <f t="shared" si="117"/>
        <v>186.12</v>
      </c>
      <c r="BO577" s="75">
        <f t="shared" si="118"/>
        <v>0.3095862470862471</v>
      </c>
      <c r="BP577" s="75">
        <f t="shared" si="119"/>
        <v>0.31730769230769235</v>
      </c>
    </row>
    <row r="578" spans="1:68" ht="27" customHeight="1" x14ac:dyDescent="0.25">
      <c r="A578" s="60" t="s">
        <v>914</v>
      </c>
      <c r="B578" s="60" t="s">
        <v>915</v>
      </c>
      <c r="C578" s="34">
        <v>4301031250</v>
      </c>
      <c r="D578" s="852">
        <v>4680115883109</v>
      </c>
      <c r="E578" s="85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130</v>
      </c>
      <c r="L578" s="35" t="s">
        <v>45</v>
      </c>
      <c r="M578" s="36" t="s">
        <v>82</v>
      </c>
      <c r="N578" s="36"/>
      <c r="O578" s="35">
        <v>60</v>
      </c>
      <c r="P578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350</v>
      </c>
      <c r="Y578" s="53">
        <f t="shared" si="115"/>
        <v>353.76</v>
      </c>
      <c r="Z578" s="39">
        <f>IFERROR(IF(Y578=0,"",ROUNDUP(Y578/H578,0)*0.01196),"")</f>
        <v>0.80132000000000003</v>
      </c>
      <c r="AA578" s="65" t="s">
        <v>45</v>
      </c>
      <c r="AB578" s="66" t="s">
        <v>45</v>
      </c>
      <c r="AC578" s="687" t="s">
        <v>916</v>
      </c>
      <c r="AG578" s="75"/>
      <c r="AJ578" s="79" t="s">
        <v>45</v>
      </c>
      <c r="AK578" s="79">
        <v>0</v>
      </c>
      <c r="BB578" s="688" t="s">
        <v>66</v>
      </c>
      <c r="BM578" s="75">
        <f t="shared" si="116"/>
        <v>373.86363636363637</v>
      </c>
      <c r="BN578" s="75">
        <f t="shared" si="117"/>
        <v>377.87999999999994</v>
      </c>
      <c r="BO578" s="75">
        <f t="shared" si="118"/>
        <v>0.63738344988344986</v>
      </c>
      <c r="BP578" s="75">
        <f t="shared" si="119"/>
        <v>0.64423076923076927</v>
      </c>
    </row>
    <row r="579" spans="1:68" ht="27" customHeight="1" x14ac:dyDescent="0.25">
      <c r="A579" s="60" t="s">
        <v>917</v>
      </c>
      <c r="B579" s="60" t="s">
        <v>918</v>
      </c>
      <c r="C579" s="34">
        <v>4301031249</v>
      </c>
      <c r="D579" s="852">
        <v>4680115882072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139</v>
      </c>
      <c r="L579" s="35" t="s">
        <v>45</v>
      </c>
      <c r="M579" s="36" t="s">
        <v>133</v>
      </c>
      <c r="N579" s="36"/>
      <c r="O579" s="35">
        <v>60</v>
      </c>
      <c r="P579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919</v>
      </c>
      <c r="AG579" s="75"/>
      <c r="AJ579" s="79" t="s">
        <v>45</v>
      </c>
      <c r="AK579" s="79">
        <v>0</v>
      </c>
      <c r="BB579" s="690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917</v>
      </c>
      <c r="B580" s="60" t="s">
        <v>920</v>
      </c>
      <c r="C580" s="34">
        <v>4301031383</v>
      </c>
      <c r="D580" s="852">
        <v>4680115882072</v>
      </c>
      <c r="E580" s="852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139</v>
      </c>
      <c r="L580" s="35" t="s">
        <v>45</v>
      </c>
      <c r="M580" s="36" t="s">
        <v>133</v>
      </c>
      <c r="N580" s="36"/>
      <c r="O580" s="35">
        <v>60</v>
      </c>
      <c r="P580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919</v>
      </c>
      <c r="AG580" s="75"/>
      <c r="AJ580" s="79" t="s">
        <v>45</v>
      </c>
      <c r="AK580" s="79">
        <v>0</v>
      </c>
      <c r="BB580" s="692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921</v>
      </c>
      <c r="B581" s="60" t="s">
        <v>922</v>
      </c>
      <c r="C581" s="34">
        <v>4301031251</v>
      </c>
      <c r="D581" s="852">
        <v>4680115882102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921</v>
      </c>
      <c r="B582" s="60" t="s">
        <v>923</v>
      </c>
      <c r="C582" s="34">
        <v>4301031385</v>
      </c>
      <c r="D582" s="852">
        <v>4680115882102</v>
      </c>
      <c r="E582" s="852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4"/>
      <c r="R582" s="854"/>
      <c r="S582" s="854"/>
      <c r="T582" s="855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925</v>
      </c>
      <c r="B583" s="60" t="s">
        <v>926</v>
      </c>
      <c r="C583" s="34">
        <v>4301031253</v>
      </c>
      <c r="D583" s="852">
        <v>4680115882096</v>
      </c>
      <c r="E583" s="85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4"/>
      <c r="R583" s="854"/>
      <c r="S583" s="854"/>
      <c r="T583" s="85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916</v>
      </c>
      <c r="AG583" s="75"/>
      <c r="AJ583" s="79" t="s">
        <v>45</v>
      </c>
      <c r="AK583" s="79">
        <v>0</v>
      </c>
      <c r="BB583" s="698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925</v>
      </c>
      <c r="B584" s="60" t="s">
        <v>927</v>
      </c>
      <c r="C584" s="34">
        <v>4301031384</v>
      </c>
      <c r="D584" s="852">
        <v>4680115882096</v>
      </c>
      <c r="E584" s="852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139</v>
      </c>
      <c r="L584" s="35" t="s">
        <v>45</v>
      </c>
      <c r="M584" s="36" t="s">
        <v>82</v>
      </c>
      <c r="N584" s="36"/>
      <c r="O584" s="35">
        <v>60</v>
      </c>
      <c r="P584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4"/>
      <c r="R584" s="854"/>
      <c r="S584" s="854"/>
      <c r="T584" s="85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928</v>
      </c>
      <c r="AG584" s="75"/>
      <c r="AJ584" s="79" t="s">
        <v>45</v>
      </c>
      <c r="AK584" s="79">
        <v>0</v>
      </c>
      <c r="BB584" s="700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x14ac:dyDescent="0.2">
      <c r="A585" s="859"/>
      <c r="B585" s="859"/>
      <c r="C585" s="859"/>
      <c r="D585" s="859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60"/>
      <c r="P585" s="856" t="s">
        <v>40</v>
      </c>
      <c r="Q585" s="857"/>
      <c r="R585" s="857"/>
      <c r="S585" s="857"/>
      <c r="T585" s="857"/>
      <c r="U585" s="857"/>
      <c r="V585" s="858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145.83333333333331</v>
      </c>
      <c r="Y585" s="41">
        <f>IFERROR(Y576/H576,"0")+IFERROR(Y577/H577,"0")+IFERROR(Y578/H578,"0")+IFERROR(Y579/H579,"0")+IFERROR(Y580/H580,"0")+IFERROR(Y581/H581,"0")+IFERROR(Y582/H582,"0")+IFERROR(Y583/H583,"0")+IFERROR(Y584/H584,"0")</f>
        <v>148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1.7700800000000001</v>
      </c>
      <c r="AA585" s="64"/>
      <c r="AB585" s="64"/>
      <c r="AC585" s="64"/>
    </row>
    <row r="586" spans="1:68" x14ac:dyDescent="0.2">
      <c r="A586" s="859"/>
      <c r="B586" s="859"/>
      <c r="C586" s="859"/>
      <c r="D586" s="859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60"/>
      <c r="P586" s="856" t="s">
        <v>40</v>
      </c>
      <c r="Q586" s="857"/>
      <c r="R586" s="857"/>
      <c r="S586" s="857"/>
      <c r="T586" s="857"/>
      <c r="U586" s="857"/>
      <c r="V586" s="858"/>
      <c r="W586" s="40" t="s">
        <v>0</v>
      </c>
      <c r="X586" s="41">
        <f>IFERROR(SUM(X576:X584),"0")</f>
        <v>770</v>
      </c>
      <c r="Y586" s="41">
        <f>IFERROR(SUM(Y576:Y584),"0")</f>
        <v>781.44</v>
      </c>
      <c r="Z586" s="40"/>
      <c r="AA586" s="64"/>
      <c r="AB586" s="64"/>
      <c r="AC586" s="64"/>
    </row>
    <row r="587" spans="1:68" ht="14.25" customHeight="1" x14ac:dyDescent="0.25">
      <c r="A587" s="851" t="s">
        <v>84</v>
      </c>
      <c r="B587" s="851"/>
      <c r="C587" s="851"/>
      <c r="D587" s="851"/>
      <c r="E587" s="851"/>
      <c r="F587" s="851"/>
      <c r="G587" s="851"/>
      <c r="H587" s="851"/>
      <c r="I587" s="851"/>
      <c r="J587" s="851"/>
      <c r="K587" s="851"/>
      <c r="L587" s="851"/>
      <c r="M587" s="851"/>
      <c r="N587" s="851"/>
      <c r="O587" s="851"/>
      <c r="P587" s="851"/>
      <c r="Q587" s="851"/>
      <c r="R587" s="851"/>
      <c r="S587" s="851"/>
      <c r="T587" s="851"/>
      <c r="U587" s="851"/>
      <c r="V587" s="851"/>
      <c r="W587" s="851"/>
      <c r="X587" s="851"/>
      <c r="Y587" s="851"/>
      <c r="Z587" s="851"/>
      <c r="AA587" s="63"/>
      <c r="AB587" s="63"/>
      <c r="AC587" s="63"/>
    </row>
    <row r="588" spans="1:68" ht="27" customHeight="1" x14ac:dyDescent="0.25">
      <c r="A588" s="60" t="s">
        <v>929</v>
      </c>
      <c r="B588" s="60" t="s">
        <v>930</v>
      </c>
      <c r="C588" s="34">
        <v>4301051230</v>
      </c>
      <c r="D588" s="852">
        <v>4607091383409</v>
      </c>
      <c r="E588" s="852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130</v>
      </c>
      <c r="L588" s="35" t="s">
        <v>45</v>
      </c>
      <c r="M588" s="36" t="s">
        <v>82</v>
      </c>
      <c r="N588" s="36"/>
      <c r="O588" s="35">
        <v>45</v>
      </c>
      <c r="P588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4"/>
      <c r="R588" s="854"/>
      <c r="S588" s="854"/>
      <c r="T588" s="855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932</v>
      </c>
      <c r="B589" s="60" t="s">
        <v>933</v>
      </c>
      <c r="C589" s="34">
        <v>4301051231</v>
      </c>
      <c r="D589" s="852">
        <v>4607091383416</v>
      </c>
      <c r="E589" s="852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130</v>
      </c>
      <c r="L589" s="35" t="s">
        <v>45</v>
      </c>
      <c r="M589" s="36" t="s">
        <v>82</v>
      </c>
      <c r="N589" s="36"/>
      <c r="O589" s="35">
        <v>45</v>
      </c>
      <c r="P589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4"/>
      <c r="R589" s="854"/>
      <c r="S589" s="854"/>
      <c r="T589" s="855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934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935</v>
      </c>
      <c r="B590" s="60" t="s">
        <v>936</v>
      </c>
      <c r="C590" s="34">
        <v>4301051058</v>
      </c>
      <c r="D590" s="852">
        <v>4680115883536</v>
      </c>
      <c r="E590" s="852"/>
      <c r="F590" s="59">
        <v>0.3</v>
      </c>
      <c r="G590" s="35">
        <v>6</v>
      </c>
      <c r="H590" s="59">
        <v>1.8</v>
      </c>
      <c r="I590" s="59">
        <v>2.0459999999999998</v>
      </c>
      <c r="J590" s="35">
        <v>182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4"/>
      <c r="R590" s="854"/>
      <c r="S590" s="854"/>
      <c r="T590" s="85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IFERROR(IF(Y590=0,"",ROUNDUP(Y590/H590,0)*0.00651),"")</f>
        <v/>
      </c>
      <c r="AA590" s="65" t="s">
        <v>45</v>
      </c>
      <c r="AB590" s="66" t="s">
        <v>45</v>
      </c>
      <c r="AC590" s="705" t="s">
        <v>937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859"/>
      <c r="B591" s="859"/>
      <c r="C591" s="859"/>
      <c r="D591" s="859"/>
      <c r="E591" s="859"/>
      <c r="F591" s="859"/>
      <c r="G591" s="859"/>
      <c r="H591" s="859"/>
      <c r="I591" s="859"/>
      <c r="J591" s="859"/>
      <c r="K591" s="859"/>
      <c r="L591" s="859"/>
      <c r="M591" s="859"/>
      <c r="N591" s="859"/>
      <c r="O591" s="860"/>
      <c r="P591" s="856" t="s">
        <v>40</v>
      </c>
      <c r="Q591" s="857"/>
      <c r="R591" s="857"/>
      <c r="S591" s="857"/>
      <c r="T591" s="857"/>
      <c r="U591" s="857"/>
      <c r="V591" s="858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859"/>
      <c r="B592" s="859"/>
      <c r="C592" s="859"/>
      <c r="D592" s="859"/>
      <c r="E592" s="859"/>
      <c r="F592" s="859"/>
      <c r="G592" s="859"/>
      <c r="H592" s="859"/>
      <c r="I592" s="859"/>
      <c r="J592" s="859"/>
      <c r="K592" s="859"/>
      <c r="L592" s="859"/>
      <c r="M592" s="859"/>
      <c r="N592" s="859"/>
      <c r="O592" s="860"/>
      <c r="P592" s="856" t="s">
        <v>40</v>
      </c>
      <c r="Q592" s="857"/>
      <c r="R592" s="857"/>
      <c r="S592" s="857"/>
      <c r="T592" s="857"/>
      <c r="U592" s="857"/>
      <c r="V592" s="858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851" t="s">
        <v>224</v>
      </c>
      <c r="B593" s="851"/>
      <c r="C593" s="851"/>
      <c r="D593" s="851"/>
      <c r="E593" s="851"/>
      <c r="F593" s="851"/>
      <c r="G593" s="851"/>
      <c r="H593" s="851"/>
      <c r="I593" s="851"/>
      <c r="J593" s="851"/>
      <c r="K593" s="851"/>
      <c r="L593" s="851"/>
      <c r="M593" s="851"/>
      <c r="N593" s="851"/>
      <c r="O593" s="851"/>
      <c r="P593" s="851"/>
      <c r="Q593" s="851"/>
      <c r="R593" s="851"/>
      <c r="S593" s="851"/>
      <c r="T593" s="851"/>
      <c r="U593" s="851"/>
      <c r="V593" s="851"/>
      <c r="W593" s="851"/>
      <c r="X593" s="851"/>
      <c r="Y593" s="851"/>
      <c r="Z593" s="851"/>
      <c r="AA593" s="63"/>
      <c r="AB593" s="63"/>
      <c r="AC593" s="63"/>
    </row>
    <row r="594" spans="1:68" ht="27" customHeight="1" x14ac:dyDescent="0.25">
      <c r="A594" s="60" t="s">
        <v>938</v>
      </c>
      <c r="B594" s="60" t="s">
        <v>939</v>
      </c>
      <c r="C594" s="34">
        <v>4301060363</v>
      </c>
      <c r="D594" s="852">
        <v>4680115885035</v>
      </c>
      <c r="E594" s="852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130</v>
      </c>
      <c r="L594" s="35" t="s">
        <v>45</v>
      </c>
      <c r="M594" s="36" t="s">
        <v>82</v>
      </c>
      <c r="N594" s="36"/>
      <c r="O594" s="35">
        <v>35</v>
      </c>
      <c r="P594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4"/>
      <c r="R594" s="854"/>
      <c r="S594" s="854"/>
      <c r="T594" s="85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940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941</v>
      </c>
      <c r="B595" s="60" t="s">
        <v>942</v>
      </c>
      <c r="C595" s="34">
        <v>4301060436</v>
      </c>
      <c r="D595" s="852">
        <v>4680115885936</v>
      </c>
      <c r="E595" s="852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 t="s">
        <v>45</v>
      </c>
      <c r="M595" s="36" t="s">
        <v>82</v>
      </c>
      <c r="N595" s="36"/>
      <c r="O595" s="35">
        <v>35</v>
      </c>
      <c r="P595" s="1174" t="s">
        <v>943</v>
      </c>
      <c r="Q595" s="854"/>
      <c r="R595" s="854"/>
      <c r="S595" s="854"/>
      <c r="T595" s="85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940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59"/>
      <c r="B596" s="859"/>
      <c r="C596" s="859"/>
      <c r="D596" s="859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60"/>
      <c r="P596" s="856" t="s">
        <v>40</v>
      </c>
      <c r="Q596" s="857"/>
      <c r="R596" s="857"/>
      <c r="S596" s="857"/>
      <c r="T596" s="857"/>
      <c r="U596" s="857"/>
      <c r="V596" s="858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859"/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60"/>
      <c r="P597" s="856" t="s">
        <v>40</v>
      </c>
      <c r="Q597" s="857"/>
      <c r="R597" s="857"/>
      <c r="S597" s="857"/>
      <c r="T597" s="857"/>
      <c r="U597" s="857"/>
      <c r="V597" s="858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49" t="s">
        <v>944</v>
      </c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49"/>
      <c r="P598" s="849"/>
      <c r="Q598" s="849"/>
      <c r="R598" s="849"/>
      <c r="S598" s="849"/>
      <c r="T598" s="849"/>
      <c r="U598" s="849"/>
      <c r="V598" s="849"/>
      <c r="W598" s="849"/>
      <c r="X598" s="849"/>
      <c r="Y598" s="849"/>
      <c r="Z598" s="849"/>
      <c r="AA598" s="52"/>
      <c r="AB598" s="52"/>
      <c r="AC598" s="52"/>
    </row>
    <row r="599" spans="1:68" ht="16.5" customHeight="1" x14ac:dyDescent="0.25">
      <c r="A599" s="850" t="s">
        <v>944</v>
      </c>
      <c r="B599" s="850"/>
      <c r="C599" s="850"/>
      <c r="D599" s="850"/>
      <c r="E599" s="85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  <c r="AA599" s="62"/>
      <c r="AB599" s="62"/>
      <c r="AC599" s="62"/>
    </row>
    <row r="600" spans="1:68" ht="14.25" customHeight="1" x14ac:dyDescent="0.25">
      <c r="A600" s="851" t="s">
        <v>126</v>
      </c>
      <c r="B600" s="851"/>
      <c r="C600" s="851"/>
      <c r="D600" s="851"/>
      <c r="E600" s="851"/>
      <c r="F600" s="851"/>
      <c r="G600" s="851"/>
      <c r="H600" s="851"/>
      <c r="I600" s="851"/>
      <c r="J600" s="851"/>
      <c r="K600" s="851"/>
      <c r="L600" s="851"/>
      <c r="M600" s="851"/>
      <c r="N600" s="851"/>
      <c r="O600" s="851"/>
      <c r="P600" s="851"/>
      <c r="Q600" s="851"/>
      <c r="R600" s="851"/>
      <c r="S600" s="851"/>
      <c r="T600" s="851"/>
      <c r="U600" s="851"/>
      <c r="V600" s="851"/>
      <c r="W600" s="851"/>
      <c r="X600" s="851"/>
      <c r="Y600" s="851"/>
      <c r="Z600" s="851"/>
      <c r="AA600" s="63"/>
      <c r="AB600" s="63"/>
      <c r="AC600" s="63"/>
    </row>
    <row r="601" spans="1:68" ht="27" customHeight="1" x14ac:dyDescent="0.25">
      <c r="A601" s="60" t="s">
        <v>945</v>
      </c>
      <c r="B601" s="60" t="s">
        <v>946</v>
      </c>
      <c r="C601" s="34">
        <v>4301011763</v>
      </c>
      <c r="D601" s="852">
        <v>4640242181011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88</v>
      </c>
      <c r="N601" s="36"/>
      <c r="O601" s="35">
        <v>55</v>
      </c>
      <c r="P601" s="1175" t="s">
        <v>947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20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948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21">IFERROR(X601*I601/H601,"0")</f>
        <v>0</v>
      </c>
      <c r="BN601" s="75">
        <f t="shared" ref="BN601:BN607" si="122">IFERROR(Y601*I601/H601,"0")</f>
        <v>0</v>
      </c>
      <c r="BO601" s="75">
        <f t="shared" ref="BO601:BO607" si="123">IFERROR(1/J601*(X601/H601),"0")</f>
        <v>0</v>
      </c>
      <c r="BP601" s="75">
        <f t="shared" ref="BP601:BP607" si="124">IFERROR(1/J601*(Y601/H601),"0")</f>
        <v>0</v>
      </c>
    </row>
    <row r="602" spans="1:68" ht="27" customHeight="1" x14ac:dyDescent="0.25">
      <c r="A602" s="60" t="s">
        <v>949</v>
      </c>
      <c r="B602" s="60" t="s">
        <v>950</v>
      </c>
      <c r="C602" s="34">
        <v>4301011585</v>
      </c>
      <c r="D602" s="852">
        <v>4640242180441</v>
      </c>
      <c r="E602" s="852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 t="s">
        <v>45</v>
      </c>
      <c r="M602" s="36" t="s">
        <v>133</v>
      </c>
      <c r="N602" s="36"/>
      <c r="O602" s="35">
        <v>50</v>
      </c>
      <c r="P602" s="1176" t="s">
        <v>951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20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952</v>
      </c>
      <c r="AG602" s="75"/>
      <c r="AJ602" s="79" t="s">
        <v>45</v>
      </c>
      <c r="AK602" s="79">
        <v>0</v>
      </c>
      <c r="BB602" s="714" t="s">
        <v>66</v>
      </c>
      <c r="BM602" s="75">
        <f t="shared" si="121"/>
        <v>0</v>
      </c>
      <c r="BN602" s="75">
        <f t="shared" si="122"/>
        <v>0</v>
      </c>
      <c r="BO602" s="75">
        <f t="shared" si="123"/>
        <v>0</v>
      </c>
      <c r="BP602" s="75">
        <f t="shared" si="124"/>
        <v>0</v>
      </c>
    </row>
    <row r="603" spans="1:68" ht="27" customHeight="1" x14ac:dyDescent="0.25">
      <c r="A603" s="60" t="s">
        <v>953</v>
      </c>
      <c r="B603" s="60" t="s">
        <v>954</v>
      </c>
      <c r="C603" s="34">
        <v>4301011584</v>
      </c>
      <c r="D603" s="852">
        <v>4640242180564</v>
      </c>
      <c r="E603" s="852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130</v>
      </c>
      <c r="L603" s="35" t="s">
        <v>45</v>
      </c>
      <c r="M603" s="36" t="s">
        <v>133</v>
      </c>
      <c r="N603" s="36"/>
      <c r="O603" s="35">
        <v>50</v>
      </c>
      <c r="P603" s="1177" t="s">
        <v>955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240</v>
      </c>
      <c r="Y603" s="53">
        <f t="shared" si="120"/>
        <v>240</v>
      </c>
      <c r="Z603" s="39">
        <f>IFERROR(IF(Y603=0,"",ROUNDUP(Y603/H603,0)*0.02175),"")</f>
        <v>0.43499999999999994</v>
      </c>
      <c r="AA603" s="65" t="s">
        <v>45</v>
      </c>
      <c r="AB603" s="66" t="s">
        <v>45</v>
      </c>
      <c r="AC603" s="715" t="s">
        <v>956</v>
      </c>
      <c r="AG603" s="75"/>
      <c r="AJ603" s="79" t="s">
        <v>45</v>
      </c>
      <c r="AK603" s="79">
        <v>0</v>
      </c>
      <c r="BB603" s="716" t="s">
        <v>66</v>
      </c>
      <c r="BM603" s="75">
        <f t="shared" si="121"/>
        <v>249.60000000000002</v>
      </c>
      <c r="BN603" s="75">
        <f t="shared" si="122"/>
        <v>249.60000000000002</v>
      </c>
      <c r="BO603" s="75">
        <f t="shared" si="123"/>
        <v>0.3571428571428571</v>
      </c>
      <c r="BP603" s="75">
        <f t="shared" si="124"/>
        <v>0.3571428571428571</v>
      </c>
    </row>
    <row r="604" spans="1:68" ht="27" customHeight="1" x14ac:dyDescent="0.25">
      <c r="A604" s="60" t="s">
        <v>957</v>
      </c>
      <c r="B604" s="60" t="s">
        <v>958</v>
      </c>
      <c r="C604" s="34">
        <v>4301011762</v>
      </c>
      <c r="D604" s="852">
        <v>4640242180922</v>
      </c>
      <c r="E604" s="852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130</v>
      </c>
      <c r="L604" s="35" t="s">
        <v>45</v>
      </c>
      <c r="M604" s="36" t="s">
        <v>133</v>
      </c>
      <c r="N604" s="36"/>
      <c r="O604" s="35">
        <v>55</v>
      </c>
      <c r="P604" s="1178" t="s">
        <v>959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20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960</v>
      </c>
      <c r="AG604" s="75"/>
      <c r="AJ604" s="79" t="s">
        <v>45</v>
      </c>
      <c r="AK604" s="79">
        <v>0</v>
      </c>
      <c r="BB604" s="718" t="s">
        <v>66</v>
      </c>
      <c r="BM604" s="75">
        <f t="shared" si="121"/>
        <v>0</v>
      </c>
      <c r="BN604" s="75">
        <f t="shared" si="122"/>
        <v>0</v>
      </c>
      <c r="BO604" s="75">
        <f t="shared" si="123"/>
        <v>0</v>
      </c>
      <c r="BP604" s="75">
        <f t="shared" si="124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4301011764</v>
      </c>
      <c r="D605" s="852">
        <v>4640242181189</v>
      </c>
      <c r="E605" s="852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88</v>
      </c>
      <c r="N605" s="36"/>
      <c r="O605" s="35">
        <v>55</v>
      </c>
      <c r="P605" s="1179" t="s">
        <v>963</v>
      </c>
      <c r="Q605" s="854"/>
      <c r="R605" s="854"/>
      <c r="S605" s="854"/>
      <c r="T605" s="855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20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948</v>
      </c>
      <c r="AG605" s="75"/>
      <c r="AJ605" s="79" t="s">
        <v>45</v>
      </c>
      <c r="AK605" s="79">
        <v>0</v>
      </c>
      <c r="BB605" s="720" t="s">
        <v>66</v>
      </c>
      <c r="BM605" s="75">
        <f t="shared" si="121"/>
        <v>0</v>
      </c>
      <c r="BN605" s="75">
        <f t="shared" si="122"/>
        <v>0</v>
      </c>
      <c r="BO605" s="75">
        <f t="shared" si="123"/>
        <v>0</v>
      </c>
      <c r="BP605" s="75">
        <f t="shared" si="124"/>
        <v>0</v>
      </c>
    </row>
    <row r="606" spans="1:68" ht="27" customHeight="1" x14ac:dyDescent="0.25">
      <c r="A606" s="60" t="s">
        <v>964</v>
      </c>
      <c r="B606" s="60" t="s">
        <v>965</v>
      </c>
      <c r="C606" s="34">
        <v>4301011551</v>
      </c>
      <c r="D606" s="852">
        <v>4640242180038</v>
      </c>
      <c r="E606" s="852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133</v>
      </c>
      <c r="N606" s="36"/>
      <c r="O606" s="35">
        <v>50</v>
      </c>
      <c r="P606" s="1180" t="s">
        <v>966</v>
      </c>
      <c r="Q606" s="854"/>
      <c r="R606" s="854"/>
      <c r="S606" s="854"/>
      <c r="T606" s="855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20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956</v>
      </c>
      <c r="AG606" s="75"/>
      <c r="AJ606" s="79" t="s">
        <v>45</v>
      </c>
      <c r="AK606" s="79">
        <v>0</v>
      </c>
      <c r="BB606" s="722" t="s">
        <v>66</v>
      </c>
      <c r="BM606" s="75">
        <f t="shared" si="121"/>
        <v>0</v>
      </c>
      <c r="BN606" s="75">
        <f t="shared" si="122"/>
        <v>0</v>
      </c>
      <c r="BO606" s="75">
        <f t="shared" si="123"/>
        <v>0</v>
      </c>
      <c r="BP606" s="75">
        <f t="shared" si="124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4301011765</v>
      </c>
      <c r="D607" s="852">
        <v>4640242181172</v>
      </c>
      <c r="E607" s="852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139</v>
      </c>
      <c r="L607" s="35" t="s">
        <v>45</v>
      </c>
      <c r="M607" s="36" t="s">
        <v>133</v>
      </c>
      <c r="N607" s="36"/>
      <c r="O607" s="35">
        <v>55</v>
      </c>
      <c r="P607" s="1181" t="s">
        <v>969</v>
      </c>
      <c r="Q607" s="854"/>
      <c r="R607" s="854"/>
      <c r="S607" s="854"/>
      <c r="T607" s="855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20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960</v>
      </c>
      <c r="AG607" s="75"/>
      <c r="AJ607" s="79" t="s">
        <v>45</v>
      </c>
      <c r="AK607" s="79">
        <v>0</v>
      </c>
      <c r="BB607" s="724" t="s">
        <v>66</v>
      </c>
      <c r="BM607" s="75">
        <f t="shared" si="121"/>
        <v>0</v>
      </c>
      <c r="BN607" s="75">
        <f t="shared" si="122"/>
        <v>0</v>
      </c>
      <c r="BO607" s="75">
        <f t="shared" si="123"/>
        <v>0</v>
      </c>
      <c r="BP607" s="75">
        <f t="shared" si="124"/>
        <v>0</v>
      </c>
    </row>
    <row r="608" spans="1:68" x14ac:dyDescent="0.2">
      <c r="A608" s="859"/>
      <c r="B608" s="859"/>
      <c r="C608" s="859"/>
      <c r="D608" s="859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60"/>
      <c r="P608" s="856" t="s">
        <v>40</v>
      </c>
      <c r="Q608" s="857"/>
      <c r="R608" s="857"/>
      <c r="S608" s="857"/>
      <c r="T608" s="857"/>
      <c r="U608" s="857"/>
      <c r="V608" s="858"/>
      <c r="W608" s="40" t="s">
        <v>39</v>
      </c>
      <c r="X608" s="41">
        <f>IFERROR(X601/H601,"0")+IFERROR(X602/H602,"0")+IFERROR(X603/H603,"0")+IFERROR(X604/H604,"0")+IFERROR(X605/H605,"0")+IFERROR(X606/H606,"0")+IFERROR(X607/H607,"0")</f>
        <v>20</v>
      </c>
      <c r="Y608" s="41">
        <f>IFERROR(Y601/H601,"0")+IFERROR(Y602/H602,"0")+IFERROR(Y603/H603,"0")+IFERROR(Y604/H604,"0")+IFERROR(Y605/H605,"0")+IFERROR(Y606/H606,"0")+IFERROR(Y607/H607,"0")</f>
        <v>20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64"/>
      <c r="AB608" s="64"/>
      <c r="AC608" s="64"/>
    </row>
    <row r="609" spans="1:68" x14ac:dyDescent="0.2">
      <c r="A609" s="859"/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60"/>
      <c r="P609" s="856" t="s">
        <v>40</v>
      </c>
      <c r="Q609" s="857"/>
      <c r="R609" s="857"/>
      <c r="S609" s="857"/>
      <c r="T609" s="857"/>
      <c r="U609" s="857"/>
      <c r="V609" s="858"/>
      <c r="W609" s="40" t="s">
        <v>0</v>
      </c>
      <c r="X609" s="41">
        <f>IFERROR(SUM(X601:X607),"0")</f>
        <v>240</v>
      </c>
      <c r="Y609" s="41">
        <f>IFERROR(SUM(Y601:Y607),"0")</f>
        <v>240</v>
      </c>
      <c r="Z609" s="40"/>
      <c r="AA609" s="64"/>
      <c r="AB609" s="64"/>
      <c r="AC609" s="64"/>
    </row>
    <row r="610" spans="1:68" ht="14.25" customHeight="1" x14ac:dyDescent="0.25">
      <c r="A610" s="851" t="s">
        <v>183</v>
      </c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1"/>
      <c r="P610" s="851"/>
      <c r="Q610" s="851"/>
      <c r="R610" s="851"/>
      <c r="S610" s="851"/>
      <c r="T610" s="851"/>
      <c r="U610" s="851"/>
      <c r="V610" s="851"/>
      <c r="W610" s="851"/>
      <c r="X610" s="851"/>
      <c r="Y610" s="851"/>
      <c r="Z610" s="851"/>
      <c r="AA610" s="63"/>
      <c r="AB610" s="63"/>
      <c r="AC610" s="63"/>
    </row>
    <row r="611" spans="1:68" ht="16.5" customHeight="1" x14ac:dyDescent="0.25">
      <c r="A611" s="60" t="s">
        <v>970</v>
      </c>
      <c r="B611" s="60" t="s">
        <v>971</v>
      </c>
      <c r="C611" s="34">
        <v>4301020269</v>
      </c>
      <c r="D611" s="852">
        <v>4640242180519</v>
      </c>
      <c r="E611" s="852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130</v>
      </c>
      <c r="L611" s="35" t="s">
        <v>45</v>
      </c>
      <c r="M611" s="36" t="s">
        <v>88</v>
      </c>
      <c r="N611" s="36"/>
      <c r="O611" s="35">
        <v>50</v>
      </c>
      <c r="P611" s="1182" t="s">
        <v>972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973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974</v>
      </c>
      <c r="B612" s="60" t="s">
        <v>975</v>
      </c>
      <c r="C612" s="34">
        <v>4301020260</v>
      </c>
      <c r="D612" s="852">
        <v>4640242180526</v>
      </c>
      <c r="E612" s="852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130</v>
      </c>
      <c r="L612" s="35" t="s">
        <v>45</v>
      </c>
      <c r="M612" s="36" t="s">
        <v>133</v>
      </c>
      <c r="N612" s="36"/>
      <c r="O612" s="35">
        <v>50</v>
      </c>
      <c r="P612" s="1183" t="s">
        <v>976</v>
      </c>
      <c r="Q612" s="854"/>
      <c r="R612" s="854"/>
      <c r="S612" s="854"/>
      <c r="T612" s="85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973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977</v>
      </c>
      <c r="B613" s="60" t="s">
        <v>978</v>
      </c>
      <c r="C613" s="34">
        <v>4301020309</v>
      </c>
      <c r="D613" s="852">
        <v>4640242180090</v>
      </c>
      <c r="E613" s="852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130</v>
      </c>
      <c r="L613" s="35" t="s">
        <v>45</v>
      </c>
      <c r="M613" s="36" t="s">
        <v>133</v>
      </c>
      <c r="N613" s="36"/>
      <c r="O613" s="35">
        <v>50</v>
      </c>
      <c r="P613" s="1184" t="s">
        <v>979</v>
      </c>
      <c r="Q613" s="854"/>
      <c r="R613" s="854"/>
      <c r="S613" s="854"/>
      <c r="T613" s="85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980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981</v>
      </c>
      <c r="B614" s="60" t="s">
        <v>982</v>
      </c>
      <c r="C614" s="34">
        <v>4301020295</v>
      </c>
      <c r="D614" s="852">
        <v>4640242181363</v>
      </c>
      <c r="E614" s="852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139</v>
      </c>
      <c r="L614" s="35" t="s">
        <v>45</v>
      </c>
      <c r="M614" s="36" t="s">
        <v>133</v>
      </c>
      <c r="N614" s="36"/>
      <c r="O614" s="35">
        <v>50</v>
      </c>
      <c r="P614" s="1185" t="s">
        <v>983</v>
      </c>
      <c r="Q614" s="854"/>
      <c r="R614" s="854"/>
      <c r="S614" s="854"/>
      <c r="T614" s="85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980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59"/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60"/>
      <c r="P615" s="856" t="s">
        <v>40</v>
      </c>
      <c r="Q615" s="857"/>
      <c r="R615" s="857"/>
      <c r="S615" s="857"/>
      <c r="T615" s="857"/>
      <c r="U615" s="857"/>
      <c r="V615" s="858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859"/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60"/>
      <c r="P616" s="856" t="s">
        <v>40</v>
      </c>
      <c r="Q616" s="857"/>
      <c r="R616" s="857"/>
      <c r="S616" s="857"/>
      <c r="T616" s="857"/>
      <c r="U616" s="857"/>
      <c r="V616" s="858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851" t="s">
        <v>78</v>
      </c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1"/>
      <c r="P617" s="851"/>
      <c r="Q617" s="851"/>
      <c r="R617" s="851"/>
      <c r="S617" s="851"/>
      <c r="T617" s="851"/>
      <c r="U617" s="851"/>
      <c r="V617" s="851"/>
      <c r="W617" s="851"/>
      <c r="X617" s="851"/>
      <c r="Y617" s="851"/>
      <c r="Z617" s="851"/>
      <c r="AA617" s="63"/>
      <c r="AB617" s="63"/>
      <c r="AC617" s="63"/>
    </row>
    <row r="618" spans="1:68" ht="27" customHeight="1" x14ac:dyDescent="0.25">
      <c r="A618" s="60" t="s">
        <v>984</v>
      </c>
      <c r="B618" s="60" t="s">
        <v>985</v>
      </c>
      <c r="C618" s="34">
        <v>4301031280</v>
      </c>
      <c r="D618" s="852">
        <v>4640242180816</v>
      </c>
      <c r="E618" s="852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1186" t="s">
        <v>986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220</v>
      </c>
      <c r="Y618" s="53">
        <f t="shared" ref="Y618:Y624" si="125">IFERROR(IF(X618="",0,CEILING((X618/$H618),1)*$H618),"")</f>
        <v>222.60000000000002</v>
      </c>
      <c r="Z618" s="39">
        <f>IFERROR(IF(Y618=0,"",ROUNDUP(Y618/H618,0)*0.00753),"")</f>
        <v>0.39909</v>
      </c>
      <c r="AA618" s="65" t="s">
        <v>45</v>
      </c>
      <c r="AB618" s="66" t="s">
        <v>45</v>
      </c>
      <c r="AC618" s="733" t="s">
        <v>987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6">IFERROR(X618*I618/H618,"0")</f>
        <v>233.61904761904762</v>
      </c>
      <c r="BN618" s="75">
        <f t="shared" ref="BN618:BN624" si="127">IFERROR(Y618*I618/H618,"0")</f>
        <v>236.38</v>
      </c>
      <c r="BO618" s="75">
        <f t="shared" ref="BO618:BO624" si="128">IFERROR(1/J618*(X618/H618),"0")</f>
        <v>0.33577533577533575</v>
      </c>
      <c r="BP618" s="75">
        <f t="shared" ref="BP618:BP624" si="129">IFERROR(1/J618*(Y618/H618),"0")</f>
        <v>0.33974358974358976</v>
      </c>
    </row>
    <row r="619" spans="1:68" ht="27" customHeight="1" x14ac:dyDescent="0.25">
      <c r="A619" s="60" t="s">
        <v>988</v>
      </c>
      <c r="B619" s="60" t="s">
        <v>989</v>
      </c>
      <c r="C619" s="34">
        <v>4301031244</v>
      </c>
      <c r="D619" s="852">
        <v>4640242180595</v>
      </c>
      <c r="E619" s="852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139</v>
      </c>
      <c r="L619" s="35" t="s">
        <v>45</v>
      </c>
      <c r="M619" s="36" t="s">
        <v>82</v>
      </c>
      <c r="N619" s="36"/>
      <c r="O619" s="35">
        <v>40</v>
      </c>
      <c r="P619" s="1187" t="s">
        <v>990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150</v>
      </c>
      <c r="Y619" s="53">
        <f t="shared" si="125"/>
        <v>151.20000000000002</v>
      </c>
      <c r="Z619" s="39">
        <f>IFERROR(IF(Y619=0,"",ROUNDUP(Y619/H619,0)*0.00753),"")</f>
        <v>0.27107999999999999</v>
      </c>
      <c r="AA619" s="65" t="s">
        <v>45</v>
      </c>
      <c r="AB619" s="66" t="s">
        <v>45</v>
      </c>
      <c r="AC619" s="735" t="s">
        <v>991</v>
      </c>
      <c r="AG619" s="75"/>
      <c r="AJ619" s="79" t="s">
        <v>45</v>
      </c>
      <c r="AK619" s="79">
        <v>0</v>
      </c>
      <c r="BB619" s="736" t="s">
        <v>66</v>
      </c>
      <c r="BM619" s="75">
        <f t="shared" si="126"/>
        <v>159.28571428571428</v>
      </c>
      <c r="BN619" s="75">
        <f t="shared" si="127"/>
        <v>160.56</v>
      </c>
      <c r="BO619" s="75">
        <f t="shared" si="128"/>
        <v>0.22893772893772893</v>
      </c>
      <c r="BP619" s="75">
        <f t="shared" si="129"/>
        <v>0.23076923076923075</v>
      </c>
    </row>
    <row r="620" spans="1:68" ht="27" customHeight="1" x14ac:dyDescent="0.25">
      <c r="A620" s="60" t="s">
        <v>992</v>
      </c>
      <c r="B620" s="60" t="s">
        <v>993</v>
      </c>
      <c r="C620" s="34">
        <v>4301031289</v>
      </c>
      <c r="D620" s="852">
        <v>4640242181615</v>
      </c>
      <c r="E620" s="852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1188" t="s">
        <v>994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5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995</v>
      </c>
      <c r="AG620" s="75"/>
      <c r="AJ620" s="79" t="s">
        <v>45</v>
      </c>
      <c r="AK620" s="79">
        <v>0</v>
      </c>
      <c r="BB620" s="738" t="s">
        <v>66</v>
      </c>
      <c r="BM620" s="75">
        <f t="shared" si="126"/>
        <v>0</v>
      </c>
      <c r="BN620" s="75">
        <f t="shared" si="127"/>
        <v>0</v>
      </c>
      <c r="BO620" s="75">
        <f t="shared" si="128"/>
        <v>0</v>
      </c>
      <c r="BP620" s="75">
        <f t="shared" si="129"/>
        <v>0</v>
      </c>
    </row>
    <row r="621" spans="1:68" ht="27" customHeight="1" x14ac:dyDescent="0.25">
      <c r="A621" s="60" t="s">
        <v>996</v>
      </c>
      <c r="B621" s="60" t="s">
        <v>997</v>
      </c>
      <c r="C621" s="34">
        <v>4301031285</v>
      </c>
      <c r="D621" s="852">
        <v>4640242181639</v>
      </c>
      <c r="E621" s="852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1189" t="s">
        <v>998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5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999</v>
      </c>
      <c r="AG621" s="75"/>
      <c r="AJ621" s="79" t="s">
        <v>45</v>
      </c>
      <c r="AK621" s="79">
        <v>0</v>
      </c>
      <c r="BB621" s="740" t="s">
        <v>66</v>
      </c>
      <c r="BM621" s="75">
        <f t="shared" si="126"/>
        <v>0</v>
      </c>
      <c r="BN621" s="75">
        <f t="shared" si="127"/>
        <v>0</v>
      </c>
      <c r="BO621" s="75">
        <f t="shared" si="128"/>
        <v>0</v>
      </c>
      <c r="BP621" s="75">
        <f t="shared" si="129"/>
        <v>0</v>
      </c>
    </row>
    <row r="622" spans="1:68" ht="27" customHeight="1" x14ac:dyDescent="0.25">
      <c r="A622" s="60" t="s">
        <v>1000</v>
      </c>
      <c r="B622" s="60" t="s">
        <v>1001</v>
      </c>
      <c r="C622" s="34">
        <v>4301031287</v>
      </c>
      <c r="D622" s="852">
        <v>4640242181622</v>
      </c>
      <c r="E622" s="852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139</v>
      </c>
      <c r="L622" s="35" t="s">
        <v>45</v>
      </c>
      <c r="M622" s="36" t="s">
        <v>82</v>
      </c>
      <c r="N622" s="36"/>
      <c r="O622" s="35">
        <v>45</v>
      </c>
      <c r="P622" s="1190" t="s">
        <v>1002</v>
      </c>
      <c r="Q622" s="854"/>
      <c r="R622" s="854"/>
      <c r="S622" s="854"/>
      <c r="T622" s="85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5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1003</v>
      </c>
      <c r="AG622" s="75"/>
      <c r="AJ622" s="79" t="s">
        <v>45</v>
      </c>
      <c r="AK622" s="79">
        <v>0</v>
      </c>
      <c r="BB622" s="742" t="s">
        <v>66</v>
      </c>
      <c r="BM622" s="75">
        <f t="shared" si="126"/>
        <v>0</v>
      </c>
      <c r="BN622" s="75">
        <f t="shared" si="127"/>
        <v>0</v>
      </c>
      <c r="BO622" s="75">
        <f t="shared" si="128"/>
        <v>0</v>
      </c>
      <c r="BP622" s="75">
        <f t="shared" si="129"/>
        <v>0</v>
      </c>
    </row>
    <row r="623" spans="1:68" ht="27" customHeight="1" x14ac:dyDescent="0.25">
      <c r="A623" s="60" t="s">
        <v>1004</v>
      </c>
      <c r="B623" s="60" t="s">
        <v>1005</v>
      </c>
      <c r="C623" s="34">
        <v>4301031203</v>
      </c>
      <c r="D623" s="852">
        <v>4640242180908</v>
      </c>
      <c r="E623" s="852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1191" t="s">
        <v>1006</v>
      </c>
      <c r="Q623" s="854"/>
      <c r="R623" s="854"/>
      <c r="S623" s="854"/>
      <c r="T623" s="85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987</v>
      </c>
      <c r="AG623" s="75"/>
      <c r="AJ623" s="79" t="s">
        <v>45</v>
      </c>
      <c r="AK623" s="79">
        <v>0</v>
      </c>
      <c r="BB623" s="744" t="s">
        <v>66</v>
      </c>
      <c r="BM623" s="75">
        <f t="shared" si="126"/>
        <v>0</v>
      </c>
      <c r="BN623" s="75">
        <f t="shared" si="127"/>
        <v>0</v>
      </c>
      <c r="BO623" s="75">
        <f t="shared" si="128"/>
        <v>0</v>
      </c>
      <c r="BP623" s="75">
        <f t="shared" si="129"/>
        <v>0</v>
      </c>
    </row>
    <row r="624" spans="1:68" ht="27" customHeight="1" x14ac:dyDescent="0.25">
      <c r="A624" s="60" t="s">
        <v>1007</v>
      </c>
      <c r="B624" s="60" t="s">
        <v>1008</v>
      </c>
      <c r="C624" s="34">
        <v>4301031200</v>
      </c>
      <c r="D624" s="852">
        <v>4640242180489</v>
      </c>
      <c r="E624" s="852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1192" t="s">
        <v>1009</v>
      </c>
      <c r="Q624" s="854"/>
      <c r="R624" s="854"/>
      <c r="S624" s="854"/>
      <c r="T624" s="85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991</v>
      </c>
      <c r="AG624" s="75"/>
      <c r="AJ624" s="79" t="s">
        <v>45</v>
      </c>
      <c r="AK624" s="79">
        <v>0</v>
      </c>
      <c r="BB624" s="746" t="s">
        <v>66</v>
      </c>
      <c r="BM624" s="75">
        <f t="shared" si="126"/>
        <v>0</v>
      </c>
      <c r="BN624" s="75">
        <f t="shared" si="127"/>
        <v>0</v>
      </c>
      <c r="BO624" s="75">
        <f t="shared" si="128"/>
        <v>0</v>
      </c>
      <c r="BP624" s="75">
        <f t="shared" si="129"/>
        <v>0</v>
      </c>
    </row>
    <row r="625" spans="1:68" x14ac:dyDescent="0.2">
      <c r="A625" s="859"/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60"/>
      <c r="P625" s="856" t="s">
        <v>40</v>
      </c>
      <c r="Q625" s="857"/>
      <c r="R625" s="857"/>
      <c r="S625" s="857"/>
      <c r="T625" s="857"/>
      <c r="U625" s="857"/>
      <c r="V625" s="858"/>
      <c r="W625" s="40" t="s">
        <v>39</v>
      </c>
      <c r="X625" s="41">
        <f>IFERROR(X618/H618,"0")+IFERROR(X619/H619,"0")+IFERROR(X620/H620,"0")+IFERROR(X621/H621,"0")+IFERROR(X622/H622,"0")+IFERROR(X623/H623,"0")+IFERROR(X624/H624,"0")</f>
        <v>88.095238095238102</v>
      </c>
      <c r="Y625" s="41">
        <f>IFERROR(Y618/H618,"0")+IFERROR(Y619/H619,"0")+IFERROR(Y620/H620,"0")+IFERROR(Y621/H621,"0")+IFERROR(Y622/H622,"0")+IFERROR(Y623/H623,"0")+IFERROR(Y624/H624,"0")</f>
        <v>89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0.67016999999999993</v>
      </c>
      <c r="AA625" s="64"/>
      <c r="AB625" s="64"/>
      <c r="AC625" s="64"/>
    </row>
    <row r="626" spans="1:68" x14ac:dyDescent="0.2">
      <c r="A626" s="859"/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60"/>
      <c r="P626" s="856" t="s">
        <v>40</v>
      </c>
      <c r="Q626" s="857"/>
      <c r="R626" s="857"/>
      <c r="S626" s="857"/>
      <c r="T626" s="857"/>
      <c r="U626" s="857"/>
      <c r="V626" s="858"/>
      <c r="W626" s="40" t="s">
        <v>0</v>
      </c>
      <c r="X626" s="41">
        <f>IFERROR(SUM(X618:X624),"0")</f>
        <v>370</v>
      </c>
      <c r="Y626" s="41">
        <f>IFERROR(SUM(Y618:Y624),"0")</f>
        <v>373.80000000000007</v>
      </c>
      <c r="Z626" s="40"/>
      <c r="AA626" s="64"/>
      <c r="AB626" s="64"/>
      <c r="AC626" s="64"/>
    </row>
    <row r="627" spans="1:68" ht="14.25" customHeight="1" x14ac:dyDescent="0.25">
      <c r="A627" s="851" t="s">
        <v>84</v>
      </c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1"/>
      <c r="P627" s="851"/>
      <c r="Q627" s="851"/>
      <c r="R627" s="851"/>
      <c r="S627" s="851"/>
      <c r="T627" s="851"/>
      <c r="U627" s="851"/>
      <c r="V627" s="851"/>
      <c r="W627" s="851"/>
      <c r="X627" s="851"/>
      <c r="Y627" s="851"/>
      <c r="Z627" s="851"/>
      <c r="AA627" s="63"/>
      <c r="AB627" s="63"/>
      <c r="AC627" s="63"/>
    </row>
    <row r="628" spans="1:68" ht="27" customHeight="1" x14ac:dyDescent="0.25">
      <c r="A628" s="60" t="s">
        <v>1010</v>
      </c>
      <c r="B628" s="60" t="s">
        <v>1011</v>
      </c>
      <c r="C628" s="34">
        <v>4301051746</v>
      </c>
      <c r="D628" s="852">
        <v>4640242180533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88</v>
      </c>
      <c r="N628" s="36"/>
      <c r="O628" s="35">
        <v>40</v>
      </c>
      <c r="P628" s="1193" t="s">
        <v>1012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30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31">IFERROR(X628*I628/H628,"0")</f>
        <v>0</v>
      </c>
      <c r="BN628" s="75">
        <f t="shared" ref="BN628:BN635" si="132">IFERROR(Y628*I628/H628,"0")</f>
        <v>0</v>
      </c>
      <c r="BO628" s="75">
        <f t="shared" ref="BO628:BO635" si="133">IFERROR(1/J628*(X628/H628),"0")</f>
        <v>0</v>
      </c>
      <c r="BP628" s="75">
        <f t="shared" ref="BP628:BP635" si="134">IFERROR(1/J628*(Y628/H628),"0")</f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4301051887</v>
      </c>
      <c r="D629" s="852">
        <v>4640242180533</v>
      </c>
      <c r="E629" s="852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130</v>
      </c>
      <c r="L629" s="35" t="s">
        <v>45</v>
      </c>
      <c r="M629" s="36" t="s">
        <v>88</v>
      </c>
      <c r="N629" s="36"/>
      <c r="O629" s="35">
        <v>45</v>
      </c>
      <c r="P629" s="1194" t="s">
        <v>1015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30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31"/>
        <v>0</v>
      </c>
      <c r="BN629" s="75">
        <f t="shared" si="132"/>
        <v>0</v>
      </c>
      <c r="BO629" s="75">
        <f t="shared" si="133"/>
        <v>0</v>
      </c>
      <c r="BP629" s="75">
        <f t="shared" si="134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4301051510</v>
      </c>
      <c r="D630" s="852">
        <v>4640242180540</v>
      </c>
      <c r="E630" s="852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30</v>
      </c>
      <c r="P630" s="1195" t="s">
        <v>1018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30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1019</v>
      </c>
      <c r="AG630" s="75"/>
      <c r="AJ630" s="79" t="s">
        <v>45</v>
      </c>
      <c r="AK630" s="79">
        <v>0</v>
      </c>
      <c r="BB630" s="752" t="s">
        <v>66</v>
      </c>
      <c r="BM630" s="75">
        <f t="shared" si="131"/>
        <v>0</v>
      </c>
      <c r="BN630" s="75">
        <f t="shared" si="132"/>
        <v>0</v>
      </c>
      <c r="BO630" s="75">
        <f t="shared" si="133"/>
        <v>0</v>
      </c>
      <c r="BP630" s="75">
        <f t="shared" si="134"/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4301051933</v>
      </c>
      <c r="D631" s="852">
        <v>4640242180540</v>
      </c>
      <c r="E631" s="852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130</v>
      </c>
      <c r="L631" s="35" t="s">
        <v>45</v>
      </c>
      <c r="M631" s="36" t="s">
        <v>88</v>
      </c>
      <c r="N631" s="36"/>
      <c r="O631" s="35">
        <v>45</v>
      </c>
      <c r="P631" s="1196" t="s">
        <v>1021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30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1019</v>
      </c>
      <c r="AG631" s="75"/>
      <c r="AJ631" s="79" t="s">
        <v>45</v>
      </c>
      <c r="AK631" s="79">
        <v>0</v>
      </c>
      <c r="BB631" s="754" t="s">
        <v>66</v>
      </c>
      <c r="BM631" s="75">
        <f t="shared" si="131"/>
        <v>0</v>
      </c>
      <c r="BN631" s="75">
        <f t="shared" si="132"/>
        <v>0</v>
      </c>
      <c r="BO631" s="75">
        <f t="shared" si="133"/>
        <v>0</v>
      </c>
      <c r="BP631" s="75">
        <f t="shared" si="134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4301051390</v>
      </c>
      <c r="D632" s="852">
        <v>4640242181233</v>
      </c>
      <c r="E632" s="852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1197" t="s">
        <v>1024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30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31"/>
        <v>0</v>
      </c>
      <c r="BN632" s="75">
        <f t="shared" si="132"/>
        <v>0</v>
      </c>
      <c r="BO632" s="75">
        <f t="shared" si="133"/>
        <v>0</v>
      </c>
      <c r="BP632" s="75">
        <f t="shared" si="134"/>
        <v>0</v>
      </c>
    </row>
    <row r="633" spans="1:68" ht="27" customHeight="1" x14ac:dyDescent="0.25">
      <c r="A633" s="60" t="s">
        <v>1022</v>
      </c>
      <c r="B633" s="60" t="s">
        <v>1025</v>
      </c>
      <c r="C633" s="34">
        <v>4301051920</v>
      </c>
      <c r="D633" s="852">
        <v>4640242181233</v>
      </c>
      <c r="E633" s="852"/>
      <c r="F633" s="59">
        <v>0.3</v>
      </c>
      <c r="G633" s="35">
        <v>6</v>
      </c>
      <c r="H633" s="59">
        <v>1.8</v>
      </c>
      <c r="I633" s="59">
        <v>2.0640000000000001</v>
      </c>
      <c r="J633" s="35">
        <v>182</v>
      </c>
      <c r="K633" s="35" t="s">
        <v>89</v>
      </c>
      <c r="L633" s="35" t="s">
        <v>45</v>
      </c>
      <c r="M633" s="36" t="s">
        <v>176</v>
      </c>
      <c r="N633" s="36"/>
      <c r="O633" s="35">
        <v>45</v>
      </c>
      <c r="P633" s="1198" t="s">
        <v>1026</v>
      </c>
      <c r="Q633" s="854"/>
      <c r="R633" s="854"/>
      <c r="S633" s="854"/>
      <c r="T633" s="855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30"/>
        <v>0</v>
      </c>
      <c r="Z633" s="39" t="str">
        <f>IFERROR(IF(Y633=0,"",ROUNDUP(Y633/H633,0)*0.00651),"")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31"/>
        <v>0</v>
      </c>
      <c r="BN633" s="75">
        <f t="shared" si="132"/>
        <v>0</v>
      </c>
      <c r="BO633" s="75">
        <f t="shared" si="133"/>
        <v>0</v>
      </c>
      <c r="BP633" s="75">
        <f t="shared" si="134"/>
        <v>0</v>
      </c>
    </row>
    <row r="634" spans="1:68" ht="27" customHeight="1" x14ac:dyDescent="0.25">
      <c r="A634" s="60" t="s">
        <v>1027</v>
      </c>
      <c r="B634" s="60" t="s">
        <v>1028</v>
      </c>
      <c r="C634" s="34">
        <v>4301051448</v>
      </c>
      <c r="D634" s="852">
        <v>4640242181226</v>
      </c>
      <c r="E634" s="852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1199" t="s">
        <v>1029</v>
      </c>
      <c r="Q634" s="854"/>
      <c r="R634" s="854"/>
      <c r="S634" s="854"/>
      <c r="T634" s="855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30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1019</v>
      </c>
      <c r="AG634" s="75"/>
      <c r="AJ634" s="79" t="s">
        <v>45</v>
      </c>
      <c r="AK634" s="79">
        <v>0</v>
      </c>
      <c r="BB634" s="760" t="s">
        <v>66</v>
      </c>
      <c r="BM634" s="75">
        <f t="shared" si="131"/>
        <v>0</v>
      </c>
      <c r="BN634" s="75">
        <f t="shared" si="132"/>
        <v>0</v>
      </c>
      <c r="BO634" s="75">
        <f t="shared" si="133"/>
        <v>0</v>
      </c>
      <c r="BP634" s="75">
        <f t="shared" si="134"/>
        <v>0</v>
      </c>
    </row>
    <row r="635" spans="1:68" ht="27" customHeight="1" x14ac:dyDescent="0.25">
      <c r="A635" s="60" t="s">
        <v>1027</v>
      </c>
      <c r="B635" s="60" t="s">
        <v>1030</v>
      </c>
      <c r="C635" s="34">
        <v>4301051921</v>
      </c>
      <c r="D635" s="852">
        <v>4640242181226</v>
      </c>
      <c r="E635" s="852"/>
      <c r="F635" s="59">
        <v>0.3</v>
      </c>
      <c r="G635" s="35">
        <v>6</v>
      </c>
      <c r="H635" s="59">
        <v>1.8</v>
      </c>
      <c r="I635" s="59">
        <v>2.052</v>
      </c>
      <c r="J635" s="35">
        <v>182</v>
      </c>
      <c r="K635" s="35" t="s">
        <v>89</v>
      </c>
      <c r="L635" s="35" t="s">
        <v>45</v>
      </c>
      <c r="M635" s="36" t="s">
        <v>176</v>
      </c>
      <c r="N635" s="36"/>
      <c r="O635" s="35">
        <v>45</v>
      </c>
      <c r="P635" s="1200" t="s">
        <v>1031</v>
      </c>
      <c r="Q635" s="854"/>
      <c r="R635" s="854"/>
      <c r="S635" s="854"/>
      <c r="T635" s="855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30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61" t="s">
        <v>1019</v>
      </c>
      <c r="AG635" s="75"/>
      <c r="AJ635" s="79" t="s">
        <v>45</v>
      </c>
      <c r="AK635" s="79">
        <v>0</v>
      </c>
      <c r="BB635" s="762" t="s">
        <v>66</v>
      </c>
      <c r="BM635" s="75">
        <f t="shared" si="131"/>
        <v>0</v>
      </c>
      <c r="BN635" s="75">
        <f t="shared" si="132"/>
        <v>0</v>
      </c>
      <c r="BO635" s="75">
        <f t="shared" si="133"/>
        <v>0</v>
      </c>
      <c r="BP635" s="75">
        <f t="shared" si="134"/>
        <v>0</v>
      </c>
    </row>
    <row r="636" spans="1:68" x14ac:dyDescent="0.2">
      <c r="A636" s="859"/>
      <c r="B636" s="859"/>
      <c r="C636" s="859"/>
      <c r="D636" s="859"/>
      <c r="E636" s="859"/>
      <c r="F636" s="859"/>
      <c r="G636" s="859"/>
      <c r="H636" s="859"/>
      <c r="I636" s="859"/>
      <c r="J636" s="859"/>
      <c r="K636" s="859"/>
      <c r="L636" s="859"/>
      <c r="M636" s="859"/>
      <c r="N636" s="859"/>
      <c r="O636" s="860"/>
      <c r="P636" s="856" t="s">
        <v>40</v>
      </c>
      <c r="Q636" s="857"/>
      <c r="R636" s="857"/>
      <c r="S636" s="857"/>
      <c r="T636" s="857"/>
      <c r="U636" s="857"/>
      <c r="V636" s="858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59"/>
      <c r="B637" s="859"/>
      <c r="C637" s="859"/>
      <c r="D637" s="859"/>
      <c r="E637" s="859"/>
      <c r="F637" s="859"/>
      <c r="G637" s="859"/>
      <c r="H637" s="859"/>
      <c r="I637" s="859"/>
      <c r="J637" s="859"/>
      <c r="K637" s="859"/>
      <c r="L637" s="859"/>
      <c r="M637" s="859"/>
      <c r="N637" s="859"/>
      <c r="O637" s="860"/>
      <c r="P637" s="856" t="s">
        <v>40</v>
      </c>
      <c r="Q637" s="857"/>
      <c r="R637" s="857"/>
      <c r="S637" s="857"/>
      <c r="T637" s="857"/>
      <c r="U637" s="857"/>
      <c r="V637" s="858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851" t="s">
        <v>224</v>
      </c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1"/>
      <c r="P638" s="851"/>
      <c r="Q638" s="851"/>
      <c r="R638" s="851"/>
      <c r="S638" s="851"/>
      <c r="T638" s="851"/>
      <c r="U638" s="851"/>
      <c r="V638" s="851"/>
      <c r="W638" s="851"/>
      <c r="X638" s="851"/>
      <c r="Y638" s="851"/>
      <c r="Z638" s="851"/>
      <c r="AA638" s="63"/>
      <c r="AB638" s="63"/>
      <c r="AC638" s="63"/>
    </row>
    <row r="639" spans="1:68" ht="27" customHeight="1" x14ac:dyDescent="0.25">
      <c r="A639" s="60" t="s">
        <v>1032</v>
      </c>
      <c r="B639" s="60" t="s">
        <v>1033</v>
      </c>
      <c r="C639" s="34">
        <v>4301060354</v>
      </c>
      <c r="D639" s="852">
        <v>4640242180120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1" t="s">
        <v>1034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4301060408</v>
      </c>
      <c r="D640" s="852">
        <v>4640242180120</v>
      </c>
      <c r="E640" s="852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130</v>
      </c>
      <c r="L640" s="35" t="s">
        <v>45</v>
      </c>
      <c r="M640" s="36" t="s">
        <v>82</v>
      </c>
      <c r="N640" s="36"/>
      <c r="O640" s="35">
        <v>40</v>
      </c>
      <c r="P640" s="1202" t="s">
        <v>1037</v>
      </c>
      <c r="Q640" s="854"/>
      <c r="R640" s="854"/>
      <c r="S640" s="854"/>
      <c r="T640" s="855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1038</v>
      </c>
      <c r="B641" s="60" t="s">
        <v>1039</v>
      </c>
      <c r="C641" s="34">
        <v>4301060355</v>
      </c>
      <c r="D641" s="852">
        <v>4640242180137</v>
      </c>
      <c r="E641" s="852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130</v>
      </c>
      <c r="L641" s="35" t="s">
        <v>45</v>
      </c>
      <c r="M641" s="36" t="s">
        <v>82</v>
      </c>
      <c r="N641" s="36"/>
      <c r="O641" s="35">
        <v>40</v>
      </c>
      <c r="P641" s="1203" t="s">
        <v>1040</v>
      </c>
      <c r="Q641" s="854"/>
      <c r="R641" s="854"/>
      <c r="S641" s="854"/>
      <c r="T641" s="855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1041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4301060407</v>
      </c>
      <c r="D642" s="852">
        <v>4640242180137</v>
      </c>
      <c r="E642" s="852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130</v>
      </c>
      <c r="L642" s="35" t="s">
        <v>45</v>
      </c>
      <c r="M642" s="36" t="s">
        <v>82</v>
      </c>
      <c r="N642" s="36"/>
      <c r="O642" s="35">
        <v>40</v>
      </c>
      <c r="P642" s="1204" t="s">
        <v>1043</v>
      </c>
      <c r="Q642" s="854"/>
      <c r="R642" s="854"/>
      <c r="S642" s="854"/>
      <c r="T642" s="855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1041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859"/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60"/>
      <c r="P643" s="856" t="s">
        <v>40</v>
      </c>
      <c r="Q643" s="857"/>
      <c r="R643" s="857"/>
      <c r="S643" s="857"/>
      <c r="T643" s="857"/>
      <c r="U643" s="857"/>
      <c r="V643" s="858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59"/>
      <c r="B644" s="859"/>
      <c r="C644" s="859"/>
      <c r="D644" s="859"/>
      <c r="E644" s="859"/>
      <c r="F644" s="859"/>
      <c r="G644" s="859"/>
      <c r="H644" s="859"/>
      <c r="I644" s="859"/>
      <c r="J644" s="859"/>
      <c r="K644" s="859"/>
      <c r="L644" s="859"/>
      <c r="M644" s="859"/>
      <c r="N644" s="859"/>
      <c r="O644" s="860"/>
      <c r="P644" s="856" t="s">
        <v>40</v>
      </c>
      <c r="Q644" s="857"/>
      <c r="R644" s="857"/>
      <c r="S644" s="857"/>
      <c r="T644" s="857"/>
      <c r="U644" s="857"/>
      <c r="V644" s="858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50" t="s">
        <v>1044</v>
      </c>
      <c r="B645" s="850"/>
      <c r="C645" s="850"/>
      <c r="D645" s="850"/>
      <c r="E645" s="85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  <c r="AA645" s="62"/>
      <c r="AB645" s="62"/>
      <c r="AC645" s="62"/>
    </row>
    <row r="646" spans="1:68" ht="14.25" customHeight="1" x14ac:dyDescent="0.25">
      <c r="A646" s="851" t="s">
        <v>126</v>
      </c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1"/>
      <c r="P646" s="851"/>
      <c r="Q646" s="851"/>
      <c r="R646" s="851"/>
      <c r="S646" s="851"/>
      <c r="T646" s="851"/>
      <c r="U646" s="851"/>
      <c r="V646" s="851"/>
      <c r="W646" s="851"/>
      <c r="X646" s="851"/>
      <c r="Y646" s="851"/>
      <c r="Z646" s="851"/>
      <c r="AA646" s="63"/>
      <c r="AB646" s="63"/>
      <c r="AC646" s="63"/>
    </row>
    <row r="647" spans="1:68" ht="27" customHeight="1" x14ac:dyDescent="0.25">
      <c r="A647" s="60" t="s">
        <v>1045</v>
      </c>
      <c r="B647" s="60" t="s">
        <v>1046</v>
      </c>
      <c r="C647" s="34">
        <v>4301011951</v>
      </c>
      <c r="D647" s="852">
        <v>4640242180045</v>
      </c>
      <c r="E647" s="852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130</v>
      </c>
      <c r="L647" s="35" t="s">
        <v>45</v>
      </c>
      <c r="M647" s="36" t="s">
        <v>133</v>
      </c>
      <c r="N647" s="36"/>
      <c r="O647" s="35">
        <v>55</v>
      </c>
      <c r="P647" s="1205" t="s">
        <v>1047</v>
      </c>
      <c r="Q647" s="854"/>
      <c r="R647" s="854"/>
      <c r="S647" s="854"/>
      <c r="T647" s="855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1048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1049</v>
      </c>
      <c r="B648" s="60" t="s">
        <v>1050</v>
      </c>
      <c r="C648" s="34">
        <v>4301011950</v>
      </c>
      <c r="D648" s="852">
        <v>4640242180601</v>
      </c>
      <c r="E648" s="852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130</v>
      </c>
      <c r="L648" s="35" t="s">
        <v>45</v>
      </c>
      <c r="M648" s="36" t="s">
        <v>133</v>
      </c>
      <c r="N648" s="36"/>
      <c r="O648" s="35">
        <v>55</v>
      </c>
      <c r="P648" s="1206" t="s">
        <v>1051</v>
      </c>
      <c r="Q648" s="854"/>
      <c r="R648" s="854"/>
      <c r="S648" s="854"/>
      <c r="T648" s="855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1052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859"/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60"/>
      <c r="P649" s="856" t="s">
        <v>40</v>
      </c>
      <c r="Q649" s="857"/>
      <c r="R649" s="857"/>
      <c r="S649" s="857"/>
      <c r="T649" s="857"/>
      <c r="U649" s="857"/>
      <c r="V649" s="858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851" t="s">
        <v>183</v>
      </c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1"/>
      <c r="P651" s="851"/>
      <c r="Q651" s="851"/>
      <c r="R651" s="851"/>
      <c r="S651" s="851"/>
      <c r="T651" s="851"/>
      <c r="U651" s="851"/>
      <c r="V651" s="851"/>
      <c r="W651" s="851"/>
      <c r="X651" s="851"/>
      <c r="Y651" s="851"/>
      <c r="Z651" s="851"/>
      <c r="AA651" s="63"/>
      <c r="AB651" s="63"/>
      <c r="AC651" s="63"/>
    </row>
    <row r="652" spans="1:68" ht="27" customHeight="1" x14ac:dyDescent="0.25">
      <c r="A652" s="60" t="s">
        <v>1053</v>
      </c>
      <c r="B652" s="60" t="s">
        <v>1054</v>
      </c>
      <c r="C652" s="34">
        <v>4301020314</v>
      </c>
      <c r="D652" s="852">
        <v>4640242180090</v>
      </c>
      <c r="E652" s="852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130</v>
      </c>
      <c r="L652" s="35" t="s">
        <v>45</v>
      </c>
      <c r="M652" s="36" t="s">
        <v>133</v>
      </c>
      <c r="N652" s="36"/>
      <c r="O652" s="35">
        <v>50</v>
      </c>
      <c r="P652" s="1207" t="s">
        <v>1055</v>
      </c>
      <c r="Q652" s="854"/>
      <c r="R652" s="854"/>
      <c r="S652" s="854"/>
      <c r="T652" s="855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1056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59"/>
      <c r="B653" s="859"/>
      <c r="C653" s="859"/>
      <c r="D653" s="859"/>
      <c r="E653" s="859"/>
      <c r="F653" s="859"/>
      <c r="G653" s="859"/>
      <c r="H653" s="859"/>
      <c r="I653" s="859"/>
      <c r="J653" s="859"/>
      <c r="K653" s="859"/>
      <c r="L653" s="859"/>
      <c r="M653" s="859"/>
      <c r="N653" s="859"/>
      <c r="O653" s="860"/>
      <c r="P653" s="856" t="s">
        <v>40</v>
      </c>
      <c r="Q653" s="857"/>
      <c r="R653" s="857"/>
      <c r="S653" s="857"/>
      <c r="T653" s="857"/>
      <c r="U653" s="857"/>
      <c r="V653" s="858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851" t="s">
        <v>78</v>
      </c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1"/>
      <c r="P655" s="851"/>
      <c r="Q655" s="851"/>
      <c r="R655" s="851"/>
      <c r="S655" s="851"/>
      <c r="T655" s="851"/>
      <c r="U655" s="851"/>
      <c r="V655" s="851"/>
      <c r="W655" s="851"/>
      <c r="X655" s="851"/>
      <c r="Y655" s="851"/>
      <c r="Z655" s="851"/>
      <c r="AA655" s="63"/>
      <c r="AB655" s="63"/>
      <c r="AC655" s="63"/>
    </row>
    <row r="656" spans="1:68" ht="27" customHeight="1" x14ac:dyDescent="0.25">
      <c r="A656" s="60" t="s">
        <v>1057</v>
      </c>
      <c r="B656" s="60" t="s">
        <v>1058</v>
      </c>
      <c r="C656" s="34">
        <v>4301031321</v>
      </c>
      <c r="D656" s="852">
        <v>4640242180076</v>
      </c>
      <c r="E656" s="852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139</v>
      </c>
      <c r="L656" s="35" t="s">
        <v>45</v>
      </c>
      <c r="M656" s="36" t="s">
        <v>82</v>
      </c>
      <c r="N656" s="36"/>
      <c r="O656" s="35">
        <v>40</v>
      </c>
      <c r="P656" s="1209" t="s">
        <v>1059</v>
      </c>
      <c r="Q656" s="854"/>
      <c r="R656" s="854"/>
      <c r="S656" s="854"/>
      <c r="T656" s="855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1060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59"/>
      <c r="B657" s="859"/>
      <c r="C657" s="859"/>
      <c r="D657" s="859"/>
      <c r="E657" s="859"/>
      <c r="F657" s="859"/>
      <c r="G657" s="859"/>
      <c r="H657" s="859"/>
      <c r="I657" s="859"/>
      <c r="J657" s="859"/>
      <c r="K657" s="859"/>
      <c r="L657" s="859"/>
      <c r="M657" s="859"/>
      <c r="N657" s="859"/>
      <c r="O657" s="860"/>
      <c r="P657" s="856" t="s">
        <v>40</v>
      </c>
      <c r="Q657" s="857"/>
      <c r="R657" s="857"/>
      <c r="S657" s="857"/>
      <c r="T657" s="857"/>
      <c r="U657" s="857"/>
      <c r="V657" s="858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1" t="s">
        <v>84</v>
      </c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1"/>
      <c r="P659" s="851"/>
      <c r="Q659" s="851"/>
      <c r="R659" s="851"/>
      <c r="S659" s="851"/>
      <c r="T659" s="851"/>
      <c r="U659" s="851"/>
      <c r="V659" s="851"/>
      <c r="W659" s="851"/>
      <c r="X659" s="851"/>
      <c r="Y659" s="851"/>
      <c r="Z659" s="851"/>
      <c r="AA659" s="63"/>
      <c r="AB659" s="63"/>
      <c r="AC659" s="63"/>
    </row>
    <row r="660" spans="1:68" ht="27" customHeight="1" x14ac:dyDescent="0.25">
      <c r="A660" s="60" t="s">
        <v>1061</v>
      </c>
      <c r="B660" s="60" t="s">
        <v>1062</v>
      </c>
      <c r="C660" s="34">
        <v>4301051780</v>
      </c>
      <c r="D660" s="852">
        <v>4640242180106</v>
      </c>
      <c r="E660" s="85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130</v>
      </c>
      <c r="L660" s="35" t="s">
        <v>45</v>
      </c>
      <c r="M660" s="36" t="s">
        <v>82</v>
      </c>
      <c r="N660" s="36"/>
      <c r="O660" s="35">
        <v>45</v>
      </c>
      <c r="P660" s="1210" t="s">
        <v>1063</v>
      </c>
      <c r="Q660" s="854"/>
      <c r="R660" s="854"/>
      <c r="S660" s="854"/>
      <c r="T660" s="85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1064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60"/>
      <c r="P661" s="856" t="s">
        <v>40</v>
      </c>
      <c r="Q661" s="857"/>
      <c r="R661" s="857"/>
      <c r="S661" s="857"/>
      <c r="T661" s="857"/>
      <c r="U661" s="857"/>
      <c r="V661" s="858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60"/>
      <c r="P662" s="856" t="s">
        <v>40</v>
      </c>
      <c r="Q662" s="857"/>
      <c r="R662" s="857"/>
      <c r="S662" s="857"/>
      <c r="T662" s="857"/>
      <c r="U662" s="857"/>
      <c r="V662" s="858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4"/>
      <c r="P663" s="1211" t="s">
        <v>33</v>
      </c>
      <c r="Q663" s="1212"/>
      <c r="R663" s="1212"/>
      <c r="S663" s="1212"/>
      <c r="T663" s="1212"/>
      <c r="U663" s="1212"/>
      <c r="V663" s="1213"/>
      <c r="W663" s="40" t="s">
        <v>0</v>
      </c>
      <c r="X663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17994</v>
      </c>
      <c r="Y663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18111.84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4"/>
      <c r="P664" s="1211" t="s">
        <v>34</v>
      </c>
      <c r="Q664" s="1212"/>
      <c r="R664" s="1212"/>
      <c r="S664" s="1212"/>
      <c r="T664" s="1212"/>
      <c r="U664" s="1212"/>
      <c r="V664" s="1213"/>
      <c r="W664" s="40" t="s">
        <v>0</v>
      </c>
      <c r="X664" s="41">
        <f>IFERROR(SUM(BM22:BM660),"0")</f>
        <v>18799.978073562048</v>
      </c>
      <c r="Y664" s="41">
        <f>IFERROR(SUM(BN22:BN660),"0")</f>
        <v>18924.514000000003</v>
      </c>
      <c r="Z664" s="40"/>
      <c r="AA664" s="64"/>
      <c r="AB664" s="64"/>
      <c r="AC664" s="64"/>
    </row>
    <row r="665" spans="1:68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4"/>
      <c r="P665" s="1211" t="s">
        <v>35</v>
      </c>
      <c r="Q665" s="1212"/>
      <c r="R665" s="1212"/>
      <c r="S665" s="1212"/>
      <c r="T665" s="1212"/>
      <c r="U665" s="1212"/>
      <c r="V665" s="1213"/>
      <c r="W665" s="40" t="s">
        <v>20</v>
      </c>
      <c r="X665" s="42">
        <f>ROUNDUP(SUM(BO22:BO660),0)</f>
        <v>29</v>
      </c>
      <c r="Y665" s="42">
        <f>ROUNDUP(SUM(BP22:BP660),0)</f>
        <v>29</v>
      </c>
      <c r="Z665" s="40"/>
      <c r="AA665" s="64"/>
      <c r="AB665" s="64"/>
      <c r="AC665" s="64"/>
    </row>
    <row r="666" spans="1:68" x14ac:dyDescent="0.2">
      <c r="A666" s="859"/>
      <c r="B666" s="859"/>
      <c r="C666" s="859"/>
      <c r="D666" s="859"/>
      <c r="E666" s="859"/>
      <c r="F666" s="859"/>
      <c r="G666" s="859"/>
      <c r="H666" s="859"/>
      <c r="I666" s="859"/>
      <c r="J666" s="859"/>
      <c r="K666" s="859"/>
      <c r="L666" s="859"/>
      <c r="M666" s="859"/>
      <c r="N666" s="859"/>
      <c r="O666" s="1214"/>
      <c r="P666" s="1211" t="s">
        <v>36</v>
      </c>
      <c r="Q666" s="1212"/>
      <c r="R666" s="1212"/>
      <c r="S666" s="1212"/>
      <c r="T666" s="1212"/>
      <c r="U666" s="1212"/>
      <c r="V666" s="1213"/>
      <c r="W666" s="40" t="s">
        <v>0</v>
      </c>
      <c r="X666" s="41">
        <f>GrossWeightTotal+PalletQtyTotal*25</f>
        <v>19524.978073562048</v>
      </c>
      <c r="Y666" s="41">
        <f>GrossWeightTotalR+PalletQtyTotalR*25</f>
        <v>19649.514000000003</v>
      </c>
      <c r="Z666" s="40"/>
      <c r="AA666" s="64"/>
      <c r="AB666" s="64"/>
      <c r="AC666" s="64"/>
    </row>
    <row r="667" spans="1:68" x14ac:dyDescent="0.2">
      <c r="A667" s="859"/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1214"/>
      <c r="P667" s="1211" t="s">
        <v>37</v>
      </c>
      <c r="Q667" s="1212"/>
      <c r="R667" s="1212"/>
      <c r="S667" s="1212"/>
      <c r="T667" s="1212"/>
      <c r="U667" s="1212"/>
      <c r="V667" s="1213"/>
      <c r="W667" s="40" t="s">
        <v>20</v>
      </c>
      <c r="X667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2235.6812164520402</v>
      </c>
      <c r="Y667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2253</v>
      </c>
      <c r="Z667" s="40"/>
      <c r="AA667" s="64"/>
      <c r="AB667" s="64"/>
      <c r="AC667" s="64"/>
    </row>
    <row r="668" spans="1:68" ht="14.25" x14ac:dyDescent="0.2">
      <c r="A668" s="859"/>
      <c r="B668" s="859"/>
      <c r="C668" s="859"/>
      <c r="D668" s="859"/>
      <c r="E668" s="859"/>
      <c r="F668" s="859"/>
      <c r="G668" s="859"/>
      <c r="H668" s="859"/>
      <c r="I668" s="859"/>
      <c r="J668" s="859"/>
      <c r="K668" s="859"/>
      <c r="L668" s="859"/>
      <c r="M668" s="859"/>
      <c r="N668" s="859"/>
      <c r="O668" s="1214"/>
      <c r="P668" s="1211" t="s">
        <v>38</v>
      </c>
      <c r="Q668" s="1212"/>
      <c r="R668" s="1212"/>
      <c r="S668" s="1212"/>
      <c r="T668" s="1212"/>
      <c r="U668" s="1212"/>
      <c r="V668" s="1213"/>
      <c r="W668" s="43" t="s">
        <v>51</v>
      </c>
      <c r="X668" s="40"/>
      <c r="Y668" s="40"/>
      <c r="Z668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32.045300000000005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1208" t="s">
        <v>124</v>
      </c>
      <c r="D670" s="1208" t="s">
        <v>124</v>
      </c>
      <c r="E670" s="1208" t="s">
        <v>124</v>
      </c>
      <c r="F670" s="1208" t="s">
        <v>124</v>
      </c>
      <c r="G670" s="1208" t="s">
        <v>124</v>
      </c>
      <c r="H670" s="1208" t="s">
        <v>124</v>
      </c>
      <c r="I670" s="1208" t="s">
        <v>336</v>
      </c>
      <c r="J670" s="1208" t="s">
        <v>336</v>
      </c>
      <c r="K670" s="1208" t="s">
        <v>336</v>
      </c>
      <c r="L670" s="1208" t="s">
        <v>336</v>
      </c>
      <c r="M670" s="1208" t="s">
        <v>336</v>
      </c>
      <c r="N670" s="1215"/>
      <c r="O670" s="1208" t="s">
        <v>336</v>
      </c>
      <c r="P670" s="1208" t="s">
        <v>336</v>
      </c>
      <c r="Q670" s="1208" t="s">
        <v>336</v>
      </c>
      <c r="R670" s="1208" t="s">
        <v>336</v>
      </c>
      <c r="S670" s="1208" t="s">
        <v>336</v>
      </c>
      <c r="T670" s="1208" t="s">
        <v>336</v>
      </c>
      <c r="U670" s="1208" t="s">
        <v>336</v>
      </c>
      <c r="V670" s="1208" t="s">
        <v>336</v>
      </c>
      <c r="W670" s="1208" t="s">
        <v>673</v>
      </c>
      <c r="X670" s="1208" t="s">
        <v>673</v>
      </c>
      <c r="Y670" s="1208" t="s">
        <v>762</v>
      </c>
      <c r="Z670" s="1208" t="s">
        <v>762</v>
      </c>
      <c r="AA670" s="1208" t="s">
        <v>762</v>
      </c>
      <c r="AB670" s="1208" t="s">
        <v>762</v>
      </c>
      <c r="AC670" s="80" t="s">
        <v>872</v>
      </c>
      <c r="AD670" s="1208" t="s">
        <v>944</v>
      </c>
      <c r="AE670" s="1208" t="s">
        <v>944</v>
      </c>
      <c r="AF670" s="1"/>
    </row>
    <row r="671" spans="1:68" ht="14.25" customHeight="1" thickTop="1" x14ac:dyDescent="0.2">
      <c r="A671" s="1216" t="s">
        <v>10</v>
      </c>
      <c r="B671" s="1208" t="s">
        <v>77</v>
      </c>
      <c r="C671" s="1208" t="s">
        <v>125</v>
      </c>
      <c r="D671" s="1208" t="s">
        <v>152</v>
      </c>
      <c r="E671" s="1208" t="s">
        <v>232</v>
      </c>
      <c r="F671" s="1208" t="s">
        <v>256</v>
      </c>
      <c r="G671" s="1208" t="s">
        <v>302</v>
      </c>
      <c r="H671" s="1208" t="s">
        <v>124</v>
      </c>
      <c r="I671" s="1208" t="s">
        <v>337</v>
      </c>
      <c r="J671" s="1208" t="s">
        <v>361</v>
      </c>
      <c r="K671" s="1208" t="s">
        <v>439</v>
      </c>
      <c r="L671" s="1208" t="s">
        <v>460</v>
      </c>
      <c r="M671" s="1208" t="s">
        <v>484</v>
      </c>
      <c r="N671" s="1"/>
      <c r="O671" s="1208" t="s">
        <v>511</v>
      </c>
      <c r="P671" s="1208" t="s">
        <v>514</v>
      </c>
      <c r="Q671" s="1208" t="s">
        <v>523</v>
      </c>
      <c r="R671" s="1208" t="s">
        <v>539</v>
      </c>
      <c r="S671" s="1208" t="s">
        <v>549</v>
      </c>
      <c r="T671" s="1208" t="s">
        <v>562</v>
      </c>
      <c r="U671" s="1208" t="s">
        <v>573</v>
      </c>
      <c r="V671" s="1208" t="s">
        <v>660</v>
      </c>
      <c r="W671" s="1208" t="s">
        <v>674</v>
      </c>
      <c r="X671" s="1208" t="s">
        <v>718</v>
      </c>
      <c r="Y671" s="1208" t="s">
        <v>763</v>
      </c>
      <c r="Z671" s="1208" t="s">
        <v>831</v>
      </c>
      <c r="AA671" s="1208" t="s">
        <v>856</v>
      </c>
      <c r="AB671" s="1208" t="s">
        <v>868</v>
      </c>
      <c r="AC671" s="1208" t="s">
        <v>872</v>
      </c>
      <c r="AD671" s="1208" t="s">
        <v>944</v>
      </c>
      <c r="AE671" s="1208" t="s">
        <v>1044</v>
      </c>
      <c r="AF671" s="1"/>
    </row>
    <row r="672" spans="1:68" ht="13.5" thickBot="1" x14ac:dyDescent="0.25">
      <c r="A672" s="1217"/>
      <c r="B672" s="1208"/>
      <c r="C672" s="1208"/>
      <c r="D672" s="1208"/>
      <c r="E672" s="1208"/>
      <c r="F672" s="1208"/>
      <c r="G672" s="1208"/>
      <c r="H672" s="1208"/>
      <c r="I672" s="1208"/>
      <c r="J672" s="1208"/>
      <c r="K672" s="1208"/>
      <c r="L672" s="1208"/>
      <c r="M672" s="1208"/>
      <c r="N672" s="1"/>
      <c r="O672" s="1208"/>
      <c r="P672" s="1208"/>
      <c r="Q672" s="1208"/>
      <c r="R672" s="1208"/>
      <c r="S672" s="1208"/>
      <c r="T672" s="1208"/>
      <c r="U672" s="1208"/>
      <c r="V672" s="1208"/>
      <c r="W672" s="1208"/>
      <c r="X672" s="1208"/>
      <c r="Y672" s="1208"/>
      <c r="Z672" s="1208"/>
      <c r="AA672" s="1208"/>
      <c r="AB672" s="1208"/>
      <c r="AC672" s="1208"/>
      <c r="AD672" s="1208"/>
      <c r="AE672" s="1208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0">
        <f>IFERROR(Y48*1,"0")+IFERROR(Y49*1,"0")+IFERROR(Y50*1,"0")+IFERROR(Y51*1,"0")+IFERROR(Y52*1,"0")+IFERROR(Y53*1,"0")+IFERROR(Y57*1,"0")+IFERROR(Y58*1,"0")</f>
        <v>0</v>
      </c>
      <c r="D673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118.2</v>
      </c>
      <c r="E673" s="50">
        <f>IFERROR(Y107*1,"0")+IFERROR(Y108*1,"0")+IFERROR(Y109*1,"0")+IFERROR(Y113*1,"0")+IFERROR(Y114*1,"0")+IFERROR(Y115*1,"0")+IFERROR(Y116*1,"0")+IFERROR(Y117*1,"0")+IFERROR(Y118*1,"0")</f>
        <v>97.199999999999989</v>
      </c>
      <c r="F673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56.699999999999996</v>
      </c>
      <c r="G673" s="50">
        <f>IFERROR(Y154*1,"0")+IFERROR(Y155*1,"0")+IFERROR(Y159*1,"0")+IFERROR(Y160*1,"0")+IFERROR(Y164*1,"0")+IFERROR(Y165*1,"0")</f>
        <v>0</v>
      </c>
      <c r="H673" s="50">
        <f>IFERROR(Y170*1,"0")+IFERROR(Y174*1,"0")+IFERROR(Y175*1,"0")+IFERROR(Y176*1,"0")+IFERROR(Y177*1,"0")+IFERROR(Y178*1,"0")+IFERROR(Y182*1,"0")+IFERROR(Y183*1,"0")</f>
        <v>0</v>
      </c>
      <c r="I673" s="50">
        <f>IFERROR(Y189*1,"0")+IFERROR(Y193*1,"0")+IFERROR(Y194*1,"0")+IFERROR(Y195*1,"0")+IFERROR(Y196*1,"0")+IFERROR(Y197*1,"0")+IFERROR(Y198*1,"0")+IFERROR(Y199*1,"0")+IFERROR(Y200*1,"0")</f>
        <v>424.20000000000005</v>
      </c>
      <c r="J673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3165.6000000000008</v>
      </c>
      <c r="K673" s="50">
        <f>IFERROR(Y250*1,"0")+IFERROR(Y251*1,"0")+IFERROR(Y252*1,"0")+IFERROR(Y253*1,"0")+IFERROR(Y254*1,"0")+IFERROR(Y255*1,"0")+IFERROR(Y256*1,"0")+IFERROR(Y257*1,"0")</f>
        <v>0</v>
      </c>
      <c r="L673" s="50">
        <f>IFERROR(Y262*1,"0")+IFERROR(Y263*1,"0")+IFERROR(Y264*1,"0")+IFERROR(Y265*1,"0")+IFERROR(Y266*1,"0")+IFERROR(Y267*1,"0")+IFERROR(Y268*1,"0")+IFERROR(Y269*1,"0")+IFERROR(Y270*1,"0")+IFERROR(Y274*1,"0")</f>
        <v>0</v>
      </c>
      <c r="M673" s="50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0">
        <f>IFERROR(Y293*1,"0")</f>
        <v>0</v>
      </c>
      <c r="P673" s="50">
        <f>IFERROR(Y298*1,"0")+IFERROR(Y299*1,"0")+IFERROR(Y300*1,"0")</f>
        <v>0</v>
      </c>
      <c r="Q673" s="50">
        <f>IFERROR(Y305*1,"0")+IFERROR(Y306*1,"0")+IFERROR(Y307*1,"0")+IFERROR(Y308*1,"0")+IFERROR(Y309*1,"0")+IFERROR(Y310*1,"0")</f>
        <v>0</v>
      </c>
      <c r="R673" s="50">
        <f>IFERROR(Y315*1,"0")+IFERROR(Y319*1,"0")+IFERROR(Y323*1,"0")</f>
        <v>0</v>
      </c>
      <c r="S673" s="50">
        <f>IFERROR(Y328*1,"0")+IFERROR(Y332*1,"0")+IFERROR(Y336*1,"0")+IFERROR(Y337*1,"0")</f>
        <v>0</v>
      </c>
      <c r="T673" s="50">
        <f>IFERROR(Y342*1,"0")+IFERROR(Y346*1,"0")+IFERROR(Y347*1,"0")+IFERROR(Y351*1,"0")</f>
        <v>0</v>
      </c>
      <c r="U673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627</v>
      </c>
      <c r="V673" s="50">
        <f>IFERROR(Y405*1,"0")+IFERROR(Y409*1,"0")+IFERROR(Y410*1,"0")+IFERROR(Y411*1,"0")</f>
        <v>42</v>
      </c>
      <c r="W673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9966</v>
      </c>
      <c r="X673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246.54000000000002</v>
      </c>
      <c r="Y673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253.8</v>
      </c>
      <c r="Z673" s="50">
        <f>IFERROR(Y519*1,"0")+IFERROR(Y523*1,"0")+IFERROR(Y524*1,"0")+IFERROR(Y525*1,"0")+IFERROR(Y526*1,"0")+IFERROR(Y527*1,"0")+IFERROR(Y528*1,"0")+IFERROR(Y532*1,"0")+IFERROR(Y536*1,"0")</f>
        <v>151.20000000000002</v>
      </c>
      <c r="AA673" s="50">
        <f>IFERROR(Y541*1,"0")+IFERROR(Y542*1,"0")+IFERROR(Y543*1,"0")+IFERROR(Y544*1,"0")</f>
        <v>0</v>
      </c>
      <c r="AB673" s="50">
        <f>IFERROR(Y549*1,"0")</f>
        <v>0</v>
      </c>
      <c r="AC673" s="50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2349.6000000000004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613.80000000000007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309 X125 X109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7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1" t="s">
        <v>1066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1068</v>
      </c>
      <c r="D6" s="51" t="s">
        <v>1069</v>
      </c>
      <c r="E6" s="51" t="s">
        <v>45</v>
      </c>
    </row>
    <row r="8" spans="2:8" x14ac:dyDescent="0.2">
      <c r="B8" s="51" t="s">
        <v>76</v>
      </c>
      <c r="C8" s="51" t="s">
        <v>1068</v>
      </c>
      <c r="D8" s="51" t="s">
        <v>45</v>
      </c>
      <c r="E8" s="51" t="s">
        <v>45</v>
      </c>
    </row>
    <row r="10" spans="2:8" x14ac:dyDescent="0.2">
      <c r="B10" s="51" t="s">
        <v>1070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1080</v>
      </c>
      <c r="C20" s="51" t="s">
        <v>45</v>
      </c>
      <c r="D20" s="51" t="s">
        <v>45</v>
      </c>
      <c r="E20" s="51" t="s">
        <v>45</v>
      </c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2024-12-17T08:48:13Z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