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ушкарный\1 машина\"/>
    </mc:Choice>
  </mc:AlternateContent>
  <xr:revisionPtr revIDLastSave="0" documentId="13_ncr:1_{6A309621-495F-4577-AE9A-89B650A61E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O566" i="1"/>
  <c r="BM566" i="1"/>
  <c r="Y566" i="1"/>
  <c r="BP566" i="1" s="1"/>
  <c r="P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BP563" i="1" s="1"/>
  <c r="P563" i="1"/>
  <c r="BO562" i="1"/>
  <c r="BM562" i="1"/>
  <c r="Y562" i="1"/>
  <c r="BP562" i="1" s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AC673" i="1" s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6" i="1"/>
  <c r="X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AA673" i="1" s="1"/>
  <c r="P541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Z673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Y455" i="1" s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Y434" i="1" s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5" i="1" s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2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Y366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Y290" i="1" s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Y271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5" i="1"/>
  <c r="BP49" i="1"/>
  <c r="BN49" i="1"/>
  <c r="Z49" i="1"/>
  <c r="Y55" i="1"/>
  <c r="F9" i="1"/>
  <c r="J9" i="1"/>
  <c r="Z22" i="1"/>
  <c r="Z23" i="1" s="1"/>
  <c r="BN22" i="1"/>
  <c r="BP22" i="1"/>
  <c r="Y23" i="1"/>
  <c r="Z26" i="1"/>
  <c r="Z35" i="1" s="1"/>
  <c r="BN26" i="1"/>
  <c r="BP26" i="1"/>
  <c r="Z28" i="1"/>
  <c r="BN28" i="1"/>
  <c r="Z29" i="1"/>
  <c r="BN29" i="1"/>
  <c r="Z30" i="1"/>
  <c r="BN30" i="1"/>
  <c r="Z31" i="1"/>
  <c r="BN31" i="1"/>
  <c r="BP33" i="1"/>
  <c r="BN33" i="1"/>
  <c r="Z33" i="1"/>
  <c r="BP51" i="1"/>
  <c r="BN51" i="1"/>
  <c r="Z51" i="1"/>
  <c r="Z54" i="1" s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95" i="1"/>
  <c r="Y302" i="1"/>
  <c r="Y311" i="1"/>
  <c r="Y339" i="1"/>
  <c r="Y344" i="1"/>
  <c r="Y348" i="1"/>
  <c r="Y372" i="1"/>
  <c r="Y373" i="1"/>
  <c r="BP368" i="1"/>
  <c r="BN368" i="1"/>
  <c r="Z368" i="1"/>
  <c r="C673" i="1"/>
  <c r="Z53" i="1"/>
  <c r="BN53" i="1"/>
  <c r="Y54" i="1"/>
  <c r="Z57" i="1"/>
  <c r="Z59" i="1" s="1"/>
  <c r="BN57" i="1"/>
  <c r="BP57" i="1"/>
  <c r="D673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Z88" i="1" s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BN100" i="1"/>
  <c r="BP100" i="1"/>
  <c r="Z102" i="1"/>
  <c r="BN102" i="1"/>
  <c r="Z107" i="1"/>
  <c r="Z110" i="1" s="1"/>
  <c r="BN107" i="1"/>
  <c r="BP107" i="1"/>
  <c r="Z109" i="1"/>
  <c r="BN109" i="1"/>
  <c r="Y110" i="1"/>
  <c r="Z113" i="1"/>
  <c r="Z119" i="1" s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1" i="1"/>
  <c r="BN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Z265" i="1"/>
  <c r="BN265" i="1"/>
  <c r="Z267" i="1"/>
  <c r="BN267" i="1"/>
  <c r="Z269" i="1"/>
  <c r="BN269" i="1"/>
  <c r="Y272" i="1"/>
  <c r="M673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3" i="1"/>
  <c r="Y365" i="1"/>
  <c r="Z357" i="1"/>
  <c r="Z365" i="1" s="1"/>
  <c r="BN357" i="1"/>
  <c r="Z359" i="1"/>
  <c r="BN359" i="1"/>
  <c r="Z361" i="1"/>
  <c r="BN361" i="1"/>
  <c r="Z363" i="1"/>
  <c r="BN363" i="1"/>
  <c r="BP364" i="1"/>
  <c r="BN364" i="1"/>
  <c r="Z370" i="1"/>
  <c r="BN370" i="1"/>
  <c r="Z376" i="1"/>
  <c r="Z381" i="1" s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Z395" i="1" s="1"/>
  <c r="BN393" i="1"/>
  <c r="Y396" i="1"/>
  <c r="Z399" i="1"/>
  <c r="Z401" i="1" s="1"/>
  <c r="BN399" i="1"/>
  <c r="BP399" i="1"/>
  <c r="V673" i="1"/>
  <c r="Y407" i="1"/>
  <c r="Z410" i="1"/>
  <c r="Z412" i="1" s="1"/>
  <c r="BN410" i="1"/>
  <c r="BP410" i="1"/>
  <c r="W673" i="1"/>
  <c r="Z418" i="1"/>
  <c r="Z428" i="1" s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BN446" i="1"/>
  <c r="BP446" i="1"/>
  <c r="Z448" i="1"/>
  <c r="BN448" i="1"/>
  <c r="BP453" i="1"/>
  <c r="BN453" i="1"/>
  <c r="Z453" i="1"/>
  <c r="Y460" i="1"/>
  <c r="BP457" i="1"/>
  <c r="BN457" i="1"/>
  <c r="Z457" i="1"/>
  <c r="Z459" i="1" s="1"/>
  <c r="BP463" i="1"/>
  <c r="BN463" i="1"/>
  <c r="Z463" i="1"/>
  <c r="Y428" i="1"/>
  <c r="Y454" i="1"/>
  <c r="X673" i="1"/>
  <c r="BP451" i="1"/>
  <c r="BN451" i="1"/>
  <c r="Z451" i="1"/>
  <c r="Y459" i="1"/>
  <c r="Y468" i="1"/>
  <c r="BP462" i="1"/>
  <c r="BN462" i="1"/>
  <c r="Z462" i="1"/>
  <c r="Z467" i="1" s="1"/>
  <c r="Y467" i="1"/>
  <c r="Y472" i="1"/>
  <c r="Y478" i="1"/>
  <c r="Y505" i="1"/>
  <c r="Y511" i="1"/>
  <c r="Y515" i="1"/>
  <c r="Y530" i="1"/>
  <c r="Y534" i="1"/>
  <c r="Y538" i="1"/>
  <c r="Y545" i="1"/>
  <c r="Z562" i="1"/>
  <c r="BN562" i="1"/>
  <c r="Z564" i="1"/>
  <c r="BN564" i="1"/>
  <c r="Z566" i="1"/>
  <c r="BN566" i="1"/>
  <c r="Y567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Z505" i="1" s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Y521" i="1"/>
  <c r="Z523" i="1"/>
  <c r="Z529" i="1" s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Z536" i="1"/>
  <c r="Z537" i="1" s="1"/>
  <c r="BN536" i="1"/>
  <c r="BP536" i="1"/>
  <c r="Z541" i="1"/>
  <c r="BN541" i="1"/>
  <c r="BP541" i="1"/>
  <c r="Z543" i="1"/>
  <c r="BN543" i="1"/>
  <c r="Y546" i="1"/>
  <c r="Z555" i="1"/>
  <c r="BN555" i="1"/>
  <c r="BP555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15" i="1" l="1"/>
  <c r="Z567" i="1"/>
  <c r="Z545" i="1"/>
  <c r="Z636" i="1"/>
  <c r="Z454" i="1"/>
  <c r="Z388" i="1"/>
  <c r="Z311" i="1"/>
  <c r="Z301" i="1"/>
  <c r="Z258" i="1"/>
  <c r="Z237" i="1"/>
  <c r="Z201" i="1"/>
  <c r="Z135" i="1"/>
  <c r="Z128" i="1"/>
  <c r="Z103" i="1"/>
  <c r="Z372" i="1"/>
  <c r="Y667" i="1"/>
  <c r="Y664" i="1"/>
  <c r="Y665" i="1"/>
  <c r="Z668" i="1"/>
  <c r="Y663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<sst xmlns="http://schemas.openxmlformats.org/spreadsheetml/2006/main" count="3138" uniqueCount="1080">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</sst>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2"/>
      <c r="B1" s="42"/>
      <c r="C1" s="42"/>
      <c r="D1" s="858" t="s">
        <v>0</v>
      </c>
      <c r="E1" s="810"/>
      <c r="F1" s="810"/>
      <c r="G1" s="13" t="s">
        <v>1</v>
      </c>
      <c r="H1" s="858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7"/>
      <c r="Y2" s="17"/>
      <c r="Z2" s="17"/>
      <c r="AA2" s="17"/>
      <c r="AB2" s="52"/>
      <c r="AC2" s="52"/>
      <c r="AD2" s="52"/>
      <c r="AE2" s="52"/>
    </row>
    <row r="3" spans="1:32" s="77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8"/>
      <c r="Q3" s="788"/>
      <c r="R3" s="788"/>
      <c r="S3" s="788"/>
      <c r="T3" s="788"/>
      <c r="U3" s="788"/>
      <c r="V3" s="788"/>
      <c r="W3" s="788"/>
      <c r="X3" s="17"/>
      <c r="Y3" s="17"/>
      <c r="Z3" s="17"/>
      <c r="AA3" s="17"/>
      <c r="AB3" s="52"/>
      <c r="AC3" s="52"/>
      <c r="AD3" s="52"/>
      <c r="AE3" s="52"/>
    </row>
    <row r="4" spans="1:32" s="77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4" customFormat="1" ht="23.45" customHeight="1" x14ac:dyDescent="0.2">
      <c r="A5" s="923" t="s">
        <v>8</v>
      </c>
      <c r="B5" s="924"/>
      <c r="C5" s="925"/>
      <c r="D5" s="863"/>
      <c r="E5" s="864"/>
      <c r="F5" s="1163" t="s">
        <v>9</v>
      </c>
      <c r="G5" s="925"/>
      <c r="H5" s="863"/>
      <c r="I5" s="1083"/>
      <c r="J5" s="1083"/>
      <c r="K5" s="1083"/>
      <c r="L5" s="1083"/>
      <c r="M5" s="864"/>
      <c r="N5" s="58"/>
      <c r="P5" s="24" t="s">
        <v>10</v>
      </c>
      <c r="Q5" s="1182">
        <v>45642</v>
      </c>
      <c r="R5" s="920"/>
      <c r="T5" s="981" t="s">
        <v>11</v>
      </c>
      <c r="U5" s="965"/>
      <c r="V5" s="983" t="s">
        <v>12</v>
      </c>
      <c r="W5" s="920"/>
      <c r="AB5" s="52"/>
      <c r="AC5" s="52"/>
      <c r="AD5" s="52"/>
      <c r="AE5" s="52"/>
    </row>
    <row r="6" spans="1:32" s="774" customFormat="1" ht="24" customHeight="1" x14ac:dyDescent="0.2">
      <c r="A6" s="923" t="s">
        <v>13</v>
      </c>
      <c r="B6" s="924"/>
      <c r="C6" s="925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0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990" t="s">
        <v>16</v>
      </c>
      <c r="U6" s="965"/>
      <c r="V6" s="1062" t="s">
        <v>17</v>
      </c>
      <c r="W6" s="829"/>
      <c r="AB6" s="52"/>
      <c r="AC6" s="52"/>
      <c r="AD6" s="52"/>
      <c r="AE6" s="52"/>
    </row>
    <row r="7" spans="1:32" s="774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3"/>
      <c r="R7" s="43"/>
      <c r="T7" s="788"/>
      <c r="U7" s="965"/>
      <c r="V7" s="1063"/>
      <c r="W7" s="1064"/>
      <c r="AB7" s="52"/>
      <c r="AC7" s="52"/>
      <c r="AD7" s="52"/>
      <c r="AE7" s="52"/>
    </row>
    <row r="8" spans="1:32" s="774" customFormat="1" ht="25.5" customHeight="1" x14ac:dyDescent="0.2">
      <c r="A8" s="1210" t="s">
        <v>18</v>
      </c>
      <c r="B8" s="796"/>
      <c r="C8" s="797"/>
      <c r="D8" s="846" t="s">
        <v>19</v>
      </c>
      <c r="E8" s="847"/>
      <c r="F8" s="847"/>
      <c r="G8" s="847"/>
      <c r="H8" s="847"/>
      <c r="I8" s="847"/>
      <c r="J8" s="847"/>
      <c r="K8" s="847"/>
      <c r="L8" s="847"/>
      <c r="M8" s="848"/>
      <c r="N8" s="61"/>
      <c r="P8" s="24" t="s">
        <v>20</v>
      </c>
      <c r="Q8" s="932">
        <v>0.41666666666666669</v>
      </c>
      <c r="R8" s="837"/>
      <c r="T8" s="788"/>
      <c r="U8" s="965"/>
      <c r="V8" s="1063"/>
      <c r="W8" s="1064"/>
      <c r="AB8" s="52"/>
      <c r="AC8" s="52"/>
      <c r="AD8" s="52"/>
      <c r="AE8" s="52"/>
    </row>
    <row r="9" spans="1:32" s="774" customFormat="1" ht="39.950000000000003" customHeight="1" x14ac:dyDescent="0.2">
      <c r="A9" s="9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6"/>
      <c r="E9" s="799"/>
      <c r="F9" s="9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5"/>
      <c r="P9" s="27" t="s">
        <v>21</v>
      </c>
      <c r="Q9" s="916"/>
      <c r="R9" s="917"/>
      <c r="T9" s="788"/>
      <c r="U9" s="965"/>
      <c r="V9" s="1065"/>
      <c r="W9" s="1066"/>
      <c r="X9" s="44"/>
      <c r="Y9" s="44"/>
      <c r="Z9" s="44"/>
      <c r="AA9" s="44"/>
      <c r="AB9" s="52"/>
      <c r="AC9" s="52"/>
      <c r="AD9" s="52"/>
      <c r="AE9" s="52"/>
    </row>
    <row r="10" spans="1:32" s="774" customFormat="1" ht="26.45" customHeight="1" x14ac:dyDescent="0.2">
      <c r="A10" s="9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6"/>
      <c r="E10" s="799"/>
      <c r="F10" s="9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3" t="str">
        <f>IFERROR(VLOOKUP($D$10,Proxy,2,FALSE),"")</f>
        <v/>
      </c>
      <c r="I10" s="788"/>
      <c r="J10" s="788"/>
      <c r="K10" s="788"/>
      <c r="L10" s="788"/>
      <c r="M10" s="788"/>
      <c r="N10" s="773"/>
      <c r="P10" s="27" t="s">
        <v>22</v>
      </c>
      <c r="Q10" s="992"/>
      <c r="R10" s="993"/>
      <c r="U10" s="24" t="s">
        <v>23</v>
      </c>
      <c r="V10" s="828" t="s">
        <v>24</v>
      </c>
      <c r="W10" s="829"/>
      <c r="X10" s="45"/>
      <c r="Y10" s="45"/>
      <c r="Z10" s="45"/>
      <c r="AA10" s="45"/>
      <c r="AB10" s="52"/>
      <c r="AC10" s="52"/>
      <c r="AD10" s="52"/>
      <c r="AE10" s="52"/>
    </row>
    <row r="11" spans="1:32" s="77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19"/>
      <c r="R11" s="920"/>
      <c r="U11" s="24" t="s">
        <v>27</v>
      </c>
      <c r="V11" s="1118" t="s">
        <v>28</v>
      </c>
      <c r="W11" s="917"/>
      <c r="X11" s="46"/>
      <c r="Y11" s="46"/>
      <c r="Z11" s="46"/>
      <c r="AA11" s="46"/>
      <c r="AB11" s="52"/>
      <c r="AC11" s="52"/>
      <c r="AD11" s="52"/>
      <c r="AE11" s="52"/>
    </row>
    <row r="12" spans="1:32" s="774" customFormat="1" ht="18.600000000000001" customHeight="1" x14ac:dyDescent="0.2">
      <c r="A12" s="975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2"/>
      <c r="R12" s="837"/>
      <c r="S12" s="25"/>
      <c r="U12" s="24"/>
      <c r="V12" s="810"/>
      <c r="W12" s="788"/>
      <c r="AB12" s="52"/>
      <c r="AC12" s="52"/>
      <c r="AD12" s="52"/>
      <c r="AE12" s="52"/>
    </row>
    <row r="13" spans="1:32" s="774" customFormat="1" ht="23.25" customHeight="1" x14ac:dyDescent="0.2">
      <c r="A13" s="975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7"/>
      <c r="P13" s="27" t="s">
        <v>32</v>
      </c>
      <c r="Q13" s="1118"/>
      <c r="R13" s="917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4" customFormat="1" ht="18.600000000000001" customHeight="1" x14ac:dyDescent="0.2">
      <c r="A14" s="975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4" customFormat="1" ht="22.5" customHeight="1" x14ac:dyDescent="0.2">
      <c r="A15" s="1014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59" t="s">
        <v>35</v>
      </c>
      <c r="Q15" s="810"/>
      <c r="R15" s="810"/>
      <c r="S15" s="810"/>
      <c r="T15" s="81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5" t="s">
        <v>36</v>
      </c>
      <c r="B17" s="825" t="s">
        <v>37</v>
      </c>
      <c r="C17" s="938" t="s">
        <v>38</v>
      </c>
      <c r="D17" s="825" t="s">
        <v>39</v>
      </c>
      <c r="E17" s="894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93"/>
      <c r="R17" s="893"/>
      <c r="S17" s="893"/>
      <c r="T17" s="894"/>
      <c r="U17" s="1207" t="s">
        <v>51</v>
      </c>
      <c r="V17" s="925"/>
      <c r="W17" s="825" t="s">
        <v>52</v>
      </c>
      <c r="X17" s="825" t="s">
        <v>53</v>
      </c>
      <c r="Y17" s="1208" t="s">
        <v>54</v>
      </c>
      <c r="Z17" s="1079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95"/>
      <c r="E18" s="897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6"/>
      <c r="X18" s="826"/>
      <c r="Y18" s="1209"/>
      <c r="Z18" s="1080"/>
      <c r="AA18" s="1055"/>
      <c r="AB18" s="1055"/>
      <c r="AC18" s="1055"/>
      <c r="AD18" s="1160"/>
      <c r="AE18" s="1161"/>
      <c r="AF18" s="1162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9"/>
      <c r="AB19" s="49"/>
      <c r="AC19" s="49"/>
    </row>
    <row r="20" spans="1:68" ht="16.5" customHeight="1" x14ac:dyDescent="0.25">
      <c r="A20" s="808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2"/>
      <c r="AB20" s="772"/>
      <c r="AC20" s="772"/>
    </row>
    <row r="21" spans="1:68" ht="14.25" customHeight="1" x14ac:dyDescent="0.25">
      <c r="A21" s="800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91">
        <v>4680115885004</v>
      </c>
      <c r="E22" s="792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5" t="s">
        <v>71</v>
      </c>
      <c r="Q23" s="796"/>
      <c r="R23" s="796"/>
      <c r="S23" s="796"/>
      <c r="T23" s="796"/>
      <c r="U23" s="796"/>
      <c r="V23" s="797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5" t="s">
        <v>71</v>
      </c>
      <c r="Q24" s="796"/>
      <c r="R24" s="796"/>
      <c r="S24" s="796"/>
      <c r="T24" s="796"/>
      <c r="U24" s="796"/>
      <c r="V24" s="797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customHeight="1" x14ac:dyDescent="0.25">
      <c r="A25" s="800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91">
        <v>4607091383881</v>
      </c>
      <c r="E26" s="792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91">
        <v>4680115885912</v>
      </c>
      <c r="E27" s="792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91">
        <v>4607091388237</v>
      </c>
      <c r="E28" s="792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91">
        <v>4680115886230</v>
      </c>
      <c r="E29" s="792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2" t="s">
        <v>86</v>
      </c>
      <c r="Q29" s="782"/>
      <c r="R29" s="782"/>
      <c r="S29" s="782"/>
      <c r="T29" s="783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91">
        <v>4680115886278</v>
      </c>
      <c r="E30" s="792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3" t="s">
        <v>90</v>
      </c>
      <c r="Q30" s="782"/>
      <c r="R30" s="782"/>
      <c r="S30" s="782"/>
      <c r="T30" s="783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91">
        <v>4680115886247</v>
      </c>
      <c r="E31" s="792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2" t="s">
        <v>94</v>
      </c>
      <c r="Q31" s="782"/>
      <c r="R31" s="782"/>
      <c r="S31" s="782"/>
      <c r="T31" s="783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4301051593</v>
      </c>
      <c r="D32" s="791">
        <v>4607091383911</v>
      </c>
      <c r="E32" s="792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2">
        <v>4301051861</v>
      </c>
      <c r="D33" s="791">
        <v>4680115885905</v>
      </c>
      <c r="E33" s="792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2">
        <v>4301051592</v>
      </c>
      <c r="D34" s="791">
        <v>4607091388244</v>
      </c>
      <c r="E34" s="792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5" t="s">
        <v>71</v>
      </c>
      <c r="Q35" s="796"/>
      <c r="R35" s="796"/>
      <c r="S35" s="796"/>
      <c r="T35" s="796"/>
      <c r="U35" s="796"/>
      <c r="V35" s="797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5" t="s">
        <v>71</v>
      </c>
      <c r="Q36" s="796"/>
      <c r="R36" s="796"/>
      <c r="S36" s="796"/>
      <c r="T36" s="796"/>
      <c r="U36" s="796"/>
      <c r="V36" s="797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customHeight="1" x14ac:dyDescent="0.25">
      <c r="A37" s="800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2">
        <v>4301032013</v>
      </c>
      <c r="D38" s="791">
        <v>4607091388503</v>
      </c>
      <c r="E38" s="792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5" t="s">
        <v>71</v>
      </c>
      <c r="Q39" s="796"/>
      <c r="R39" s="796"/>
      <c r="S39" s="796"/>
      <c r="T39" s="796"/>
      <c r="U39" s="796"/>
      <c r="V39" s="797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5" t="s">
        <v>71</v>
      </c>
      <c r="Q40" s="796"/>
      <c r="R40" s="796"/>
      <c r="S40" s="796"/>
      <c r="T40" s="796"/>
      <c r="U40" s="796"/>
      <c r="V40" s="797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customHeight="1" x14ac:dyDescent="0.25">
      <c r="A41" s="800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2">
        <v>4301170002</v>
      </c>
      <c r="D42" s="791">
        <v>4607091389111</v>
      </c>
      <c r="E42" s="792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5" t="s">
        <v>71</v>
      </c>
      <c r="Q43" s="796"/>
      <c r="R43" s="796"/>
      <c r="S43" s="796"/>
      <c r="T43" s="796"/>
      <c r="U43" s="796"/>
      <c r="V43" s="797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5" t="s">
        <v>71</v>
      </c>
      <c r="Q44" s="796"/>
      <c r="R44" s="796"/>
      <c r="S44" s="796"/>
      <c r="T44" s="796"/>
      <c r="U44" s="796"/>
      <c r="V44" s="797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9"/>
      <c r="AB45" s="49"/>
      <c r="AC45" s="49"/>
    </row>
    <row r="46" spans="1:68" ht="16.5" customHeight="1" x14ac:dyDescent="0.25">
      <c r="A46" s="808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2"/>
      <c r="AB46" s="772"/>
      <c r="AC46" s="772"/>
    </row>
    <row r="47" spans="1:68" ht="14.25" customHeight="1" x14ac:dyDescent="0.25">
      <c r="A47" s="800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2">
        <v>4301011540</v>
      </c>
      <c r="D48" s="791">
        <v>4607091385670</v>
      </c>
      <c r="E48" s="792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5"/>
      <c r="V48" s="35"/>
      <c r="W48" s="36" t="s">
        <v>69</v>
      </c>
      <c r="X48" s="777">
        <v>0</v>
      </c>
      <c r="Y48" s="778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2">
        <v>4301011380</v>
      </c>
      <c r="D49" s="791">
        <v>4607091385670</v>
      </c>
      <c r="E49" s="792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2">
        <v>4301011625</v>
      </c>
      <c r="D50" s="791">
        <v>4680115883956</v>
      </c>
      <c r="E50" s="792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2">
        <v>4301011565</v>
      </c>
      <c r="D51" s="791">
        <v>4680115882539</v>
      </c>
      <c r="E51" s="792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10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2">
        <v>4301011382</v>
      </c>
      <c r="D52" s="791">
        <v>4607091385687</v>
      </c>
      <c r="E52" s="792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9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5"/>
      <c r="V52" s="35"/>
      <c r="W52" s="36" t="s">
        <v>69</v>
      </c>
      <c r="X52" s="777">
        <v>0</v>
      </c>
      <c r="Y52" s="77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2">
        <v>4301011624</v>
      </c>
      <c r="D53" s="791">
        <v>4680115883949</v>
      </c>
      <c r="E53" s="792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9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5" t="s">
        <v>71</v>
      </c>
      <c r="Q54" s="796"/>
      <c r="R54" s="796"/>
      <c r="S54" s="796"/>
      <c r="T54" s="796"/>
      <c r="U54" s="796"/>
      <c r="V54" s="797"/>
      <c r="W54" s="38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5" t="s">
        <v>71</v>
      </c>
      <c r="Q55" s="796"/>
      <c r="R55" s="796"/>
      <c r="S55" s="796"/>
      <c r="T55" s="796"/>
      <c r="U55" s="796"/>
      <c r="V55" s="797"/>
      <c r="W55" s="38" t="s">
        <v>69</v>
      </c>
      <c r="X55" s="779">
        <f>IFERROR(SUM(X48:X53),"0")</f>
        <v>0</v>
      </c>
      <c r="Y55" s="779">
        <f>IFERROR(SUM(Y48:Y53),"0")</f>
        <v>0</v>
      </c>
      <c r="Z55" s="38"/>
      <c r="AA55" s="780"/>
      <c r="AB55" s="780"/>
      <c r="AC55" s="780"/>
    </row>
    <row r="56" spans="1:68" ht="14.25" customHeight="1" x14ac:dyDescent="0.25">
      <c r="A56" s="800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2">
        <v>4301051842</v>
      </c>
      <c r="D57" s="791">
        <v>4680115885233</v>
      </c>
      <c r="E57" s="792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2">
        <v>4301051820</v>
      </c>
      <c r="D58" s="791">
        <v>4680115884915</v>
      </c>
      <c r="E58" s="792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12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5" t="s">
        <v>71</v>
      </c>
      <c r="Q59" s="796"/>
      <c r="R59" s="796"/>
      <c r="S59" s="796"/>
      <c r="T59" s="796"/>
      <c r="U59" s="796"/>
      <c r="V59" s="797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5" t="s">
        <v>71</v>
      </c>
      <c r="Q60" s="796"/>
      <c r="R60" s="796"/>
      <c r="S60" s="796"/>
      <c r="T60" s="796"/>
      <c r="U60" s="796"/>
      <c r="V60" s="797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customHeight="1" x14ac:dyDescent="0.25">
      <c r="A61" s="808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2"/>
      <c r="AB61" s="772"/>
      <c r="AC61" s="772"/>
    </row>
    <row r="62" spans="1:68" ht="14.25" customHeight="1" x14ac:dyDescent="0.25">
      <c r="A62" s="800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2">
        <v>4301012030</v>
      </c>
      <c r="D63" s="791">
        <v>4680115885882</v>
      </c>
      <c r="E63" s="792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5"/>
      <c r="V63" s="35"/>
      <c r="W63" s="36" t="s">
        <v>69</v>
      </c>
      <c r="X63" s="777">
        <v>0</v>
      </c>
      <c r="Y63" s="778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2">
        <v>4301011816</v>
      </c>
      <c r="D64" s="791">
        <v>4680115881426</v>
      </c>
      <c r="E64" s="792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2">
        <v>4301011948</v>
      </c>
      <c r="D65" s="791">
        <v>4680115881426</v>
      </c>
      <c r="E65" s="792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5"/>
      <c r="V65" s="35"/>
      <c r="W65" s="36" t="s">
        <v>69</v>
      </c>
      <c r="X65" s="777">
        <v>0</v>
      </c>
      <c r="Y65" s="778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4301011386</v>
      </c>
      <c r="D66" s="791">
        <v>4680115880283</v>
      </c>
      <c r="E66" s="792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9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4301011432</v>
      </c>
      <c r="D67" s="791">
        <v>4680115882720</v>
      </c>
      <c r="E67" s="792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2">
        <v>4301011806</v>
      </c>
      <c r="D68" s="791">
        <v>4680115881525</v>
      </c>
      <c r="E68" s="792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9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2">
        <v>4301011589</v>
      </c>
      <c r="D69" s="791">
        <v>4680115885899</v>
      </c>
      <c r="E69" s="792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9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2">
        <v>4301011192</v>
      </c>
      <c r="D70" s="791">
        <v>4607091382952</v>
      </c>
      <c r="E70" s="792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11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4301011802</v>
      </c>
      <c r="D71" s="791">
        <v>4680115881419</v>
      </c>
      <c r="E71" s="792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5"/>
      <c r="V71" s="35"/>
      <c r="W71" s="36" t="s">
        <v>69</v>
      </c>
      <c r="X71" s="777">
        <v>0</v>
      </c>
      <c r="Y71" s="778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5" t="s">
        <v>71</v>
      </c>
      <c r="Q72" s="796"/>
      <c r="R72" s="796"/>
      <c r="S72" s="796"/>
      <c r="T72" s="796"/>
      <c r="U72" s="796"/>
      <c r="V72" s="797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5" t="s">
        <v>71</v>
      </c>
      <c r="Q73" s="796"/>
      <c r="R73" s="796"/>
      <c r="S73" s="796"/>
      <c r="T73" s="796"/>
      <c r="U73" s="796"/>
      <c r="V73" s="797"/>
      <c r="W73" s="38" t="s">
        <v>69</v>
      </c>
      <c r="X73" s="779">
        <f>IFERROR(SUM(X63:X71),"0")</f>
        <v>0</v>
      </c>
      <c r="Y73" s="779">
        <f>IFERROR(SUM(Y63:Y71),"0")</f>
        <v>0</v>
      </c>
      <c r="Z73" s="38"/>
      <c r="AA73" s="780"/>
      <c r="AB73" s="780"/>
      <c r="AC73" s="780"/>
    </row>
    <row r="74" spans="1:68" ht="14.25" customHeight="1" x14ac:dyDescent="0.25">
      <c r="A74" s="800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91">
        <v>4680115881440</v>
      </c>
      <c r="E75" s="792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5"/>
      <c r="V75" s="35"/>
      <c r="W75" s="36" t="s">
        <v>69</v>
      </c>
      <c r="X75" s="777">
        <v>30</v>
      </c>
      <c r="Y75" s="778">
        <f>IFERROR(IF(X75="",0,CEILING((X75/$H75),1)*$H75),"")</f>
        <v>32.400000000000006</v>
      </c>
      <c r="Z75" s="37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customHeight="1" x14ac:dyDescent="0.25">
      <c r="A76" s="54" t="s">
        <v>176</v>
      </c>
      <c r="B76" s="54" t="s">
        <v>177</v>
      </c>
      <c r="C76" s="32">
        <v>4301020228</v>
      </c>
      <c r="D76" s="791">
        <v>4680115882751</v>
      </c>
      <c r="E76" s="792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2">
        <v>4301020358</v>
      </c>
      <c r="D77" s="791">
        <v>4680115885950</v>
      </c>
      <c r="E77" s="792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2">
        <v>4301020296</v>
      </c>
      <c r="D78" s="791">
        <v>4680115881433</v>
      </c>
      <c r="E78" s="792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5" t="s">
        <v>71</v>
      </c>
      <c r="Q79" s="796"/>
      <c r="R79" s="796"/>
      <c r="S79" s="796"/>
      <c r="T79" s="796"/>
      <c r="U79" s="796"/>
      <c r="V79" s="797"/>
      <c r="W79" s="38" t="s">
        <v>72</v>
      </c>
      <c r="X79" s="779">
        <f>IFERROR(X75/H75,"0")+IFERROR(X76/H76,"0")+IFERROR(X77/H77,"0")+IFERROR(X78/H78,"0")</f>
        <v>2.7777777777777777</v>
      </c>
      <c r="Y79" s="779">
        <f>IFERROR(Y75/H75,"0")+IFERROR(Y76/H76,"0")+IFERROR(Y77/H77,"0")+IFERROR(Y78/H78,"0")</f>
        <v>3.0000000000000004</v>
      </c>
      <c r="Z79" s="779">
        <f>IFERROR(IF(Z75="",0,Z75),"0")+IFERROR(IF(Z76="",0,Z76),"0")+IFERROR(IF(Z77="",0,Z77),"0")+IFERROR(IF(Z78="",0,Z78),"0")</f>
        <v>6.5250000000000002E-2</v>
      </c>
      <c r="AA79" s="780"/>
      <c r="AB79" s="780"/>
      <c r="AC79" s="780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5" t="s">
        <v>71</v>
      </c>
      <c r="Q80" s="796"/>
      <c r="R80" s="796"/>
      <c r="S80" s="796"/>
      <c r="T80" s="796"/>
      <c r="U80" s="796"/>
      <c r="V80" s="797"/>
      <c r="W80" s="38" t="s">
        <v>69</v>
      </c>
      <c r="X80" s="779">
        <f>IFERROR(SUM(X75:X78),"0")</f>
        <v>30</v>
      </c>
      <c r="Y80" s="779">
        <f>IFERROR(SUM(Y75:Y78),"0")</f>
        <v>32.400000000000006</v>
      </c>
      <c r="Z80" s="38"/>
      <c r="AA80" s="780"/>
      <c r="AB80" s="780"/>
      <c r="AC80" s="780"/>
    </row>
    <row r="81" spans="1:68" ht="14.25" customHeight="1" x14ac:dyDescent="0.25">
      <c r="A81" s="800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2">
        <v>4301031242</v>
      </c>
      <c r="D82" s="791">
        <v>4680115885066</v>
      </c>
      <c r="E82" s="792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2">
        <v>4301031240</v>
      </c>
      <c r="D83" s="791">
        <v>4680115885042</v>
      </c>
      <c r="E83" s="792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2">
        <v>4301031315</v>
      </c>
      <c r="D84" s="791">
        <v>4680115885080</v>
      </c>
      <c r="E84" s="792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2">
        <v>4301031243</v>
      </c>
      <c r="D85" s="791">
        <v>4680115885073</v>
      </c>
      <c r="E85" s="792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2">
        <v>4301031241</v>
      </c>
      <c r="D86" s="791">
        <v>4680115885059</v>
      </c>
      <c r="E86" s="792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2">
        <v>4301031316</v>
      </c>
      <c r="D87" s="791">
        <v>4680115885097</v>
      </c>
      <c r="E87" s="792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5" t="s">
        <v>71</v>
      </c>
      <c r="Q88" s="796"/>
      <c r="R88" s="796"/>
      <c r="S88" s="796"/>
      <c r="T88" s="796"/>
      <c r="U88" s="796"/>
      <c r="V88" s="797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5" t="s">
        <v>71</v>
      </c>
      <c r="Q89" s="796"/>
      <c r="R89" s="796"/>
      <c r="S89" s="796"/>
      <c r="T89" s="796"/>
      <c r="U89" s="796"/>
      <c r="V89" s="797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customHeight="1" x14ac:dyDescent="0.25">
      <c r="A90" s="800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2">
        <v>4301051823</v>
      </c>
      <c r="D91" s="791">
        <v>4680115881891</v>
      </c>
      <c r="E91" s="792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2">
        <v>4301051846</v>
      </c>
      <c r="D92" s="791">
        <v>4680115885769</v>
      </c>
      <c r="E92" s="792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2">
        <v>4301051822</v>
      </c>
      <c r="D93" s="791">
        <v>4680115884410</v>
      </c>
      <c r="E93" s="792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5"/>
      <c r="V93" s="35"/>
      <c r="W93" s="36" t="s">
        <v>69</v>
      </c>
      <c r="X93" s="777">
        <v>0</v>
      </c>
      <c r="Y93" s="778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2">
        <v>4301051837</v>
      </c>
      <c r="D94" s="791">
        <v>4680115884311</v>
      </c>
      <c r="E94" s="792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2">
        <v>4301051844</v>
      </c>
      <c r="D95" s="791">
        <v>4680115885929</v>
      </c>
      <c r="E95" s="792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2">
        <v>4301051827</v>
      </c>
      <c r="D96" s="791">
        <v>4680115884403</v>
      </c>
      <c r="E96" s="792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5" t="s">
        <v>71</v>
      </c>
      <c r="Q97" s="796"/>
      <c r="R97" s="796"/>
      <c r="S97" s="796"/>
      <c r="T97" s="796"/>
      <c r="U97" s="796"/>
      <c r="V97" s="797"/>
      <c r="W97" s="38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5" t="s">
        <v>71</v>
      </c>
      <c r="Q98" s="796"/>
      <c r="R98" s="796"/>
      <c r="S98" s="796"/>
      <c r="T98" s="796"/>
      <c r="U98" s="796"/>
      <c r="V98" s="797"/>
      <c r="W98" s="38" t="s">
        <v>69</v>
      </c>
      <c r="X98" s="779">
        <f>IFERROR(SUM(X91:X96),"0")</f>
        <v>0</v>
      </c>
      <c r="Y98" s="779">
        <f>IFERROR(SUM(Y91:Y96),"0")</f>
        <v>0</v>
      </c>
      <c r="Z98" s="38"/>
      <c r="AA98" s="780"/>
      <c r="AB98" s="780"/>
      <c r="AC98" s="780"/>
    </row>
    <row r="99" spans="1:68" ht="14.25" customHeight="1" x14ac:dyDescent="0.25">
      <c r="A99" s="800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2">
        <v>4301060366</v>
      </c>
      <c r="D100" s="791">
        <v>4680115881532</v>
      </c>
      <c r="E100" s="792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5"/>
      <c r="V100" s="35"/>
      <c r="W100" s="36" t="s">
        <v>69</v>
      </c>
      <c r="X100" s="777">
        <v>80</v>
      </c>
      <c r="Y100" s="778">
        <f>IFERROR(IF(X100="",0,CEILING((X100/$H100),1)*$H100),"")</f>
        <v>85.8</v>
      </c>
      <c r="Z100" s="37">
        <f>IFERROR(IF(Y100=0,"",ROUNDUP(Y100/H100,0)*0.02175),"")</f>
        <v>0.23924999999999999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84.92307692307692</v>
      </c>
      <c r="BN100" s="64">
        <f>IFERROR(Y100*I100/H100,"0")</f>
        <v>91.08</v>
      </c>
      <c r="BO100" s="64">
        <f>IFERROR(1/J100*(X100/H100),"0")</f>
        <v>0.18315018315018317</v>
      </c>
      <c r="BP100" s="64">
        <f>IFERROR(1/J100*(Y100/H100),"0")</f>
        <v>0.19642857142857142</v>
      </c>
    </row>
    <row r="101" spans="1:68" ht="37.5" customHeight="1" x14ac:dyDescent="0.25">
      <c r="A101" s="54" t="s">
        <v>214</v>
      </c>
      <c r="B101" s="54" t="s">
        <v>217</v>
      </c>
      <c r="C101" s="32">
        <v>4301060371</v>
      </c>
      <c r="D101" s="791">
        <v>4680115881532</v>
      </c>
      <c r="E101" s="792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2">
        <v>4301060351</v>
      </c>
      <c r="D102" s="791">
        <v>4680115881464</v>
      </c>
      <c r="E102" s="792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11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5" t="s">
        <v>71</v>
      </c>
      <c r="Q103" s="796"/>
      <c r="R103" s="796"/>
      <c r="S103" s="796"/>
      <c r="T103" s="796"/>
      <c r="U103" s="796"/>
      <c r="V103" s="797"/>
      <c r="W103" s="38" t="s">
        <v>72</v>
      </c>
      <c r="X103" s="779">
        <f>IFERROR(X100/H100,"0")+IFERROR(X101/H101,"0")+IFERROR(X102/H102,"0")</f>
        <v>10.256410256410257</v>
      </c>
      <c r="Y103" s="779">
        <f>IFERROR(Y100/H100,"0")+IFERROR(Y101/H101,"0")+IFERROR(Y102/H102,"0")</f>
        <v>11</v>
      </c>
      <c r="Z103" s="779">
        <f>IFERROR(IF(Z100="",0,Z100),"0")+IFERROR(IF(Z101="",0,Z101),"0")+IFERROR(IF(Z102="",0,Z102),"0")</f>
        <v>0.23924999999999999</v>
      </c>
      <c r="AA103" s="780"/>
      <c r="AB103" s="780"/>
      <c r="AC103" s="780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5" t="s">
        <v>71</v>
      </c>
      <c r="Q104" s="796"/>
      <c r="R104" s="796"/>
      <c r="S104" s="796"/>
      <c r="T104" s="796"/>
      <c r="U104" s="796"/>
      <c r="V104" s="797"/>
      <c r="W104" s="38" t="s">
        <v>69</v>
      </c>
      <c r="X104" s="779">
        <f>IFERROR(SUM(X100:X102),"0")</f>
        <v>80</v>
      </c>
      <c r="Y104" s="779">
        <f>IFERROR(SUM(Y100:Y102),"0")</f>
        <v>85.8</v>
      </c>
      <c r="Z104" s="38"/>
      <c r="AA104" s="780"/>
      <c r="AB104" s="780"/>
      <c r="AC104" s="780"/>
    </row>
    <row r="105" spans="1:68" ht="16.5" customHeight="1" x14ac:dyDescent="0.25">
      <c r="A105" s="808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2"/>
      <c r="AB105" s="772"/>
      <c r="AC105" s="772"/>
    </row>
    <row r="106" spans="1:68" ht="14.25" customHeight="1" x14ac:dyDescent="0.25">
      <c r="A106" s="800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2">
        <v>4301011468</v>
      </c>
      <c r="D107" s="791">
        <v>4680115881327</v>
      </c>
      <c r="E107" s="792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5"/>
      <c r="V107" s="35"/>
      <c r="W107" s="36" t="s">
        <v>69</v>
      </c>
      <c r="X107" s="777">
        <v>0</v>
      </c>
      <c r="Y107" s="778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2">
        <v>4301011476</v>
      </c>
      <c r="D108" s="791">
        <v>4680115881518</v>
      </c>
      <c r="E108" s="792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2">
        <v>4301011443</v>
      </c>
      <c r="D109" s="791">
        <v>4680115881303</v>
      </c>
      <c r="E109" s="792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5"/>
      <c r="V109" s="35"/>
      <c r="W109" s="36" t="s">
        <v>69</v>
      </c>
      <c r="X109" s="777">
        <v>0</v>
      </c>
      <c r="Y109" s="778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5" t="s">
        <v>71</v>
      </c>
      <c r="Q110" s="796"/>
      <c r="R110" s="796"/>
      <c r="S110" s="796"/>
      <c r="T110" s="796"/>
      <c r="U110" s="796"/>
      <c r="V110" s="797"/>
      <c r="W110" s="38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5" t="s">
        <v>71</v>
      </c>
      <c r="Q111" s="796"/>
      <c r="R111" s="796"/>
      <c r="S111" s="796"/>
      <c r="T111" s="796"/>
      <c r="U111" s="796"/>
      <c r="V111" s="797"/>
      <c r="W111" s="38" t="s">
        <v>69</v>
      </c>
      <c r="X111" s="779">
        <f>IFERROR(SUM(X107:X109),"0")</f>
        <v>0</v>
      </c>
      <c r="Y111" s="779">
        <f>IFERROR(SUM(Y107:Y109),"0")</f>
        <v>0</v>
      </c>
      <c r="Z111" s="38"/>
      <c r="AA111" s="780"/>
      <c r="AB111" s="780"/>
      <c r="AC111" s="780"/>
    </row>
    <row r="112" spans="1:68" ht="14.25" customHeight="1" x14ac:dyDescent="0.25">
      <c r="A112" s="800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2">
        <v>4301051437</v>
      </c>
      <c r="D113" s="791">
        <v>4607091386967</v>
      </c>
      <c r="E113" s="792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5"/>
      <c r="V113" s="35"/>
      <c r="W113" s="36" t="s">
        <v>69</v>
      </c>
      <c r="X113" s="777">
        <v>90</v>
      </c>
      <c r="Y113" s="778">
        <f t="shared" ref="Y113:Y118" si="26">IFERROR(IF(X113="",0,CEILING((X113/$H113),1)*$H113),"")</f>
        <v>97.199999999999989</v>
      </c>
      <c r="Z113" s="37">
        <f>IFERROR(IF(Y113=0,"",ROUNDUP(Y113/H113,0)*0.02175),"")</f>
        <v>0.26100000000000001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96.266666666666666</v>
      </c>
      <c r="BN113" s="64">
        <f t="shared" ref="BN113:BN118" si="28">IFERROR(Y113*I113/H113,"0")</f>
        <v>103.96799999999999</v>
      </c>
      <c r="BO113" s="64">
        <f t="shared" ref="BO113:BO118" si="29">IFERROR(1/J113*(X113/H113),"0")</f>
        <v>0.1984126984126984</v>
      </c>
      <c r="BP113" s="64">
        <f t="shared" ref="BP113:BP118" si="30">IFERROR(1/J113*(Y113/H113),"0")</f>
        <v>0.21428571428571427</v>
      </c>
    </row>
    <row r="114" spans="1:68" ht="27" customHeight="1" x14ac:dyDescent="0.25">
      <c r="A114" s="54" t="s">
        <v>230</v>
      </c>
      <c r="B114" s="54" t="s">
        <v>233</v>
      </c>
      <c r="C114" s="32">
        <v>4301051546</v>
      </c>
      <c r="D114" s="791">
        <v>4607091386967</v>
      </c>
      <c r="E114" s="792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2">
        <v>4301051436</v>
      </c>
      <c r="D115" s="791">
        <v>4607091385731</v>
      </c>
      <c r="E115" s="792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2">
        <v>4301051438</v>
      </c>
      <c r="D116" s="791">
        <v>4680115880894</v>
      </c>
      <c r="E116" s="792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2">
        <v>4301051439</v>
      </c>
      <c r="D117" s="791">
        <v>4680115880214</v>
      </c>
      <c r="E117" s="792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2">
        <v>4301051687</v>
      </c>
      <c r="D118" s="791">
        <v>4680115880214</v>
      </c>
      <c r="E118" s="792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926" t="s">
        <v>243</v>
      </c>
      <c r="Q118" s="782"/>
      <c r="R118" s="782"/>
      <c r="S118" s="782"/>
      <c r="T118" s="783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5" t="s">
        <v>71</v>
      </c>
      <c r="Q119" s="796"/>
      <c r="R119" s="796"/>
      <c r="S119" s="796"/>
      <c r="T119" s="796"/>
      <c r="U119" s="796"/>
      <c r="V119" s="797"/>
      <c r="W119" s="38" t="s">
        <v>72</v>
      </c>
      <c r="X119" s="779">
        <f>IFERROR(X113/H113,"0")+IFERROR(X114/H114,"0")+IFERROR(X115/H115,"0")+IFERROR(X116/H116,"0")+IFERROR(X117/H117,"0")+IFERROR(X118/H118,"0")</f>
        <v>11.111111111111111</v>
      </c>
      <c r="Y119" s="779">
        <f>IFERROR(Y113/H113,"0")+IFERROR(Y114/H114,"0")+IFERROR(Y115/H115,"0")+IFERROR(Y116/H116,"0")+IFERROR(Y117/H117,"0")+IFERROR(Y118/H118,"0")</f>
        <v>12</v>
      </c>
      <c r="Z119" s="779">
        <f>IFERROR(IF(Z113="",0,Z113),"0")+IFERROR(IF(Z114="",0,Z114),"0")+IFERROR(IF(Z115="",0,Z115),"0")+IFERROR(IF(Z116="",0,Z116),"0")+IFERROR(IF(Z117="",0,Z117),"0")+IFERROR(IF(Z118="",0,Z118),"0")</f>
        <v>0.26100000000000001</v>
      </c>
      <c r="AA119" s="780"/>
      <c r="AB119" s="780"/>
      <c r="AC119" s="780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5" t="s">
        <v>71</v>
      </c>
      <c r="Q120" s="796"/>
      <c r="R120" s="796"/>
      <c r="S120" s="796"/>
      <c r="T120" s="796"/>
      <c r="U120" s="796"/>
      <c r="V120" s="797"/>
      <c r="W120" s="38" t="s">
        <v>69</v>
      </c>
      <c r="X120" s="779">
        <f>IFERROR(SUM(X113:X118),"0")</f>
        <v>90</v>
      </c>
      <c r="Y120" s="779">
        <f>IFERROR(SUM(Y113:Y118),"0")</f>
        <v>97.199999999999989</v>
      </c>
      <c r="Z120" s="38"/>
      <c r="AA120" s="780"/>
      <c r="AB120" s="780"/>
      <c r="AC120" s="780"/>
    </row>
    <row r="121" spans="1:68" ht="16.5" customHeight="1" x14ac:dyDescent="0.25">
      <c r="A121" s="808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2"/>
      <c r="AB121" s="772"/>
      <c r="AC121" s="772"/>
    </row>
    <row r="122" spans="1:68" ht="14.25" customHeight="1" x14ac:dyDescent="0.25">
      <c r="A122" s="800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2">
        <v>4301011514</v>
      </c>
      <c r="D123" s="791">
        <v>4680115882133</v>
      </c>
      <c r="E123" s="792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2">
        <v>4301011703</v>
      </c>
      <c r="D124" s="791">
        <v>4680115882133</v>
      </c>
      <c r="E124" s="792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2">
        <v>4301011417</v>
      </c>
      <c r="D125" s="791">
        <v>4680115880269</v>
      </c>
      <c r="E125" s="792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2">
        <v>4301011415</v>
      </c>
      <c r="D126" s="791">
        <v>4680115880429</v>
      </c>
      <c r="E126" s="792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2">
        <v>4301011462</v>
      </c>
      <c r="D127" s="791">
        <v>4680115881457</v>
      </c>
      <c r="E127" s="792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5" t="s">
        <v>71</v>
      </c>
      <c r="Q128" s="796"/>
      <c r="R128" s="796"/>
      <c r="S128" s="796"/>
      <c r="T128" s="796"/>
      <c r="U128" s="796"/>
      <c r="V128" s="797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5" t="s">
        <v>71</v>
      </c>
      <c r="Q129" s="796"/>
      <c r="R129" s="796"/>
      <c r="S129" s="796"/>
      <c r="T129" s="796"/>
      <c r="U129" s="796"/>
      <c r="V129" s="797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customHeight="1" x14ac:dyDescent="0.25">
      <c r="A130" s="800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2">
        <v>4301020345</v>
      </c>
      <c r="D131" s="791">
        <v>4680115881488</v>
      </c>
      <c r="E131" s="792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2">
        <v>4301020258</v>
      </c>
      <c r="D132" s="791">
        <v>4680115882775</v>
      </c>
      <c r="E132" s="792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95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2">
        <v>4301020346</v>
      </c>
      <c r="D133" s="791">
        <v>4680115882775</v>
      </c>
      <c r="E133" s="792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2">
        <v>4301020344</v>
      </c>
      <c r="D134" s="791">
        <v>4680115880658</v>
      </c>
      <c r="E134" s="792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5" t="s">
        <v>71</v>
      </c>
      <c r="Q135" s="796"/>
      <c r="R135" s="796"/>
      <c r="S135" s="796"/>
      <c r="T135" s="796"/>
      <c r="U135" s="796"/>
      <c r="V135" s="797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5" t="s">
        <v>71</v>
      </c>
      <c r="Q136" s="796"/>
      <c r="R136" s="796"/>
      <c r="S136" s="796"/>
      <c r="T136" s="796"/>
      <c r="U136" s="796"/>
      <c r="V136" s="797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customHeight="1" x14ac:dyDescent="0.25">
      <c r="A137" s="800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91">
        <v>4607091385168</v>
      </c>
      <c r="E138" s="792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5"/>
      <c r="V138" s="35"/>
      <c r="W138" s="36" t="s">
        <v>69</v>
      </c>
      <c r="X138" s="777">
        <v>50</v>
      </c>
      <c r="Y138" s="778">
        <f t="shared" ref="Y138:Y144" si="31">IFERROR(IF(X138="",0,CEILING((X138/$H138),1)*$H138),"")</f>
        <v>56.699999999999996</v>
      </c>
      <c r="Z138" s="37">
        <f>IFERROR(IF(Y138=0,"",ROUNDUP(Y138/H138,0)*0.02175),"")</f>
        <v>0.15225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53.444444444444443</v>
      </c>
      <c r="BN138" s="64">
        <f t="shared" ref="BN138:BN144" si="33">IFERROR(Y138*I138/H138,"0")</f>
        <v>60.605999999999995</v>
      </c>
      <c r="BO138" s="64">
        <f t="shared" ref="BO138:BO144" si="34">IFERROR(1/J138*(X138/H138),"0")</f>
        <v>0.11022927689594356</v>
      </c>
      <c r="BP138" s="64">
        <f t="shared" ref="BP138:BP144" si="35">IFERROR(1/J138*(Y138/H138),"0")</f>
        <v>0.125</v>
      </c>
    </row>
    <row r="139" spans="1:68" ht="27" customHeight="1" x14ac:dyDescent="0.25">
      <c r="A139" s="54" t="s">
        <v>266</v>
      </c>
      <c r="B139" s="54" t="s">
        <v>269</v>
      </c>
      <c r="C139" s="32">
        <v>4301051625</v>
      </c>
      <c r="D139" s="791">
        <v>4607091385168</v>
      </c>
      <c r="E139" s="792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2">
        <v>4301051742</v>
      </c>
      <c r="D140" s="791">
        <v>4680115884540</v>
      </c>
      <c r="E140" s="792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98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2">
        <v>4301051362</v>
      </c>
      <c r="D141" s="791">
        <v>4607091383256</v>
      </c>
      <c r="E141" s="792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2">
        <v>4301051358</v>
      </c>
      <c r="D142" s="791">
        <v>4607091385748</v>
      </c>
      <c r="E142" s="792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9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2">
        <v>4301051740</v>
      </c>
      <c r="D143" s="791">
        <v>4680115884533</v>
      </c>
      <c r="E143" s="792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2">
        <v>4301051480</v>
      </c>
      <c r="D144" s="791">
        <v>4680115882645</v>
      </c>
      <c r="E144" s="792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5" t="s">
        <v>71</v>
      </c>
      <c r="Q145" s="796"/>
      <c r="R145" s="796"/>
      <c r="S145" s="796"/>
      <c r="T145" s="796"/>
      <c r="U145" s="796"/>
      <c r="V145" s="797"/>
      <c r="W145" s="38" t="s">
        <v>72</v>
      </c>
      <c r="X145" s="779">
        <f>IFERROR(X138/H138,"0")+IFERROR(X139/H139,"0")+IFERROR(X140/H140,"0")+IFERROR(X141/H141,"0")+IFERROR(X142/H142,"0")+IFERROR(X143/H143,"0")+IFERROR(X144/H144,"0")</f>
        <v>6.1728395061728394</v>
      </c>
      <c r="Y145" s="779">
        <f>IFERROR(Y138/H138,"0")+IFERROR(Y139/H139,"0")+IFERROR(Y140/H140,"0")+IFERROR(Y141/H141,"0")+IFERROR(Y142/H142,"0")+IFERROR(Y143/H143,"0")+IFERROR(Y144/H144,"0")</f>
        <v>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0.15225</v>
      </c>
      <c r="AA145" s="780"/>
      <c r="AB145" s="780"/>
      <c r="AC145" s="780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5" t="s">
        <v>71</v>
      </c>
      <c r="Q146" s="796"/>
      <c r="R146" s="796"/>
      <c r="S146" s="796"/>
      <c r="T146" s="796"/>
      <c r="U146" s="796"/>
      <c r="V146" s="797"/>
      <c r="W146" s="38" t="s">
        <v>69</v>
      </c>
      <c r="X146" s="779">
        <f>IFERROR(SUM(X138:X144),"0")</f>
        <v>50</v>
      </c>
      <c r="Y146" s="779">
        <f>IFERROR(SUM(Y138:Y144),"0")</f>
        <v>56.699999999999996</v>
      </c>
      <c r="Z146" s="38"/>
      <c r="AA146" s="780"/>
      <c r="AB146" s="780"/>
      <c r="AC146" s="780"/>
    </row>
    <row r="147" spans="1:68" ht="14.25" customHeight="1" x14ac:dyDescent="0.25">
      <c r="A147" s="800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2">
        <v>4301060356</v>
      </c>
      <c r="D148" s="791">
        <v>4680115882652</v>
      </c>
      <c r="E148" s="792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2">
        <v>4301060309</v>
      </c>
      <c r="D149" s="791">
        <v>4680115880238</v>
      </c>
      <c r="E149" s="792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12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5" t="s">
        <v>71</v>
      </c>
      <c r="Q150" s="796"/>
      <c r="R150" s="796"/>
      <c r="S150" s="796"/>
      <c r="T150" s="796"/>
      <c r="U150" s="796"/>
      <c r="V150" s="797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5" t="s">
        <v>71</v>
      </c>
      <c r="Q151" s="796"/>
      <c r="R151" s="796"/>
      <c r="S151" s="796"/>
      <c r="T151" s="796"/>
      <c r="U151" s="796"/>
      <c r="V151" s="797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customHeight="1" x14ac:dyDescent="0.25">
      <c r="A152" s="808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2"/>
      <c r="AB152" s="772"/>
      <c r="AC152" s="772"/>
    </row>
    <row r="153" spans="1:68" ht="14.25" customHeight="1" x14ac:dyDescent="0.25">
      <c r="A153" s="800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2">
        <v>4301011564</v>
      </c>
      <c r="D154" s="791">
        <v>4680115882577</v>
      </c>
      <c r="E154" s="792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2">
        <v>4301011562</v>
      </c>
      <c r="D155" s="791">
        <v>4680115882577</v>
      </c>
      <c r="E155" s="792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5" t="s">
        <v>71</v>
      </c>
      <c r="Q156" s="796"/>
      <c r="R156" s="796"/>
      <c r="S156" s="796"/>
      <c r="T156" s="796"/>
      <c r="U156" s="796"/>
      <c r="V156" s="797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5" t="s">
        <v>71</v>
      </c>
      <c r="Q157" s="796"/>
      <c r="R157" s="796"/>
      <c r="S157" s="796"/>
      <c r="T157" s="796"/>
      <c r="U157" s="796"/>
      <c r="V157" s="797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customHeight="1" x14ac:dyDescent="0.25">
      <c r="A158" s="800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2">
        <v>4301031234</v>
      </c>
      <c r="D159" s="791">
        <v>4680115883444</v>
      </c>
      <c r="E159" s="792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0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2">
        <v>4301031235</v>
      </c>
      <c r="D160" s="791">
        <v>4680115883444</v>
      </c>
      <c r="E160" s="792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5" t="s">
        <v>71</v>
      </c>
      <c r="Q161" s="796"/>
      <c r="R161" s="796"/>
      <c r="S161" s="796"/>
      <c r="T161" s="796"/>
      <c r="U161" s="796"/>
      <c r="V161" s="797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5" t="s">
        <v>71</v>
      </c>
      <c r="Q162" s="796"/>
      <c r="R162" s="796"/>
      <c r="S162" s="796"/>
      <c r="T162" s="796"/>
      <c r="U162" s="796"/>
      <c r="V162" s="797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customHeight="1" x14ac:dyDescent="0.25">
      <c r="A163" s="800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2">
        <v>4301051477</v>
      </c>
      <c r="D164" s="791">
        <v>4680115882584</v>
      </c>
      <c r="E164" s="792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10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2">
        <v>4301051476</v>
      </c>
      <c r="D165" s="791">
        <v>4680115882584</v>
      </c>
      <c r="E165" s="792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5" t="s">
        <v>71</v>
      </c>
      <c r="Q166" s="796"/>
      <c r="R166" s="796"/>
      <c r="S166" s="796"/>
      <c r="T166" s="796"/>
      <c r="U166" s="796"/>
      <c r="V166" s="797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5" t="s">
        <v>71</v>
      </c>
      <c r="Q167" s="796"/>
      <c r="R167" s="796"/>
      <c r="S167" s="796"/>
      <c r="T167" s="796"/>
      <c r="U167" s="796"/>
      <c r="V167" s="797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customHeight="1" x14ac:dyDescent="0.25">
      <c r="A168" s="808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2"/>
      <c r="AB168" s="772"/>
      <c r="AC168" s="772"/>
    </row>
    <row r="169" spans="1:68" ht="14.25" customHeight="1" x14ac:dyDescent="0.25">
      <c r="A169" s="800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2">
        <v>4301011705</v>
      </c>
      <c r="D170" s="791">
        <v>4607091384604</v>
      </c>
      <c r="E170" s="792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5" t="s">
        <v>71</v>
      </c>
      <c r="Q171" s="796"/>
      <c r="R171" s="796"/>
      <c r="S171" s="796"/>
      <c r="T171" s="796"/>
      <c r="U171" s="796"/>
      <c r="V171" s="797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5" t="s">
        <v>71</v>
      </c>
      <c r="Q172" s="796"/>
      <c r="R172" s="796"/>
      <c r="S172" s="796"/>
      <c r="T172" s="796"/>
      <c r="U172" s="796"/>
      <c r="V172" s="797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customHeight="1" x14ac:dyDescent="0.25">
      <c r="A173" s="800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2">
        <v>4301030895</v>
      </c>
      <c r="D174" s="791">
        <v>4607091387667</v>
      </c>
      <c r="E174" s="792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2">
        <v>4301030961</v>
      </c>
      <c r="D175" s="791">
        <v>4607091387636</v>
      </c>
      <c r="E175" s="792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2">
        <v>4301030963</v>
      </c>
      <c r="D176" s="791">
        <v>4607091382426</v>
      </c>
      <c r="E176" s="792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5"/>
      <c r="V176" s="35"/>
      <c r="W176" s="36" t="s">
        <v>69</v>
      </c>
      <c r="X176" s="777">
        <v>0</v>
      </c>
      <c r="Y176" s="77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2">
        <v>4301030962</v>
      </c>
      <c r="D177" s="791">
        <v>4607091386547</v>
      </c>
      <c r="E177" s="792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2">
        <v>4301030964</v>
      </c>
      <c r="D178" s="791">
        <v>4607091382464</v>
      </c>
      <c r="E178" s="792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5" t="s">
        <v>71</v>
      </c>
      <c r="Q179" s="796"/>
      <c r="R179" s="796"/>
      <c r="S179" s="796"/>
      <c r="T179" s="796"/>
      <c r="U179" s="796"/>
      <c r="V179" s="797"/>
      <c r="W179" s="38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5" t="s">
        <v>71</v>
      </c>
      <c r="Q180" s="796"/>
      <c r="R180" s="796"/>
      <c r="S180" s="796"/>
      <c r="T180" s="796"/>
      <c r="U180" s="796"/>
      <c r="V180" s="797"/>
      <c r="W180" s="38" t="s">
        <v>69</v>
      </c>
      <c r="X180" s="779">
        <f>IFERROR(SUM(X174:X178),"0")</f>
        <v>0</v>
      </c>
      <c r="Y180" s="779">
        <f>IFERROR(SUM(Y174:Y178),"0")</f>
        <v>0</v>
      </c>
      <c r="Z180" s="38"/>
      <c r="AA180" s="780"/>
      <c r="AB180" s="780"/>
      <c r="AC180" s="780"/>
    </row>
    <row r="181" spans="1:68" ht="14.25" customHeight="1" x14ac:dyDescent="0.25">
      <c r="A181" s="800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2">
        <v>4301051653</v>
      </c>
      <c r="D182" s="791">
        <v>4607091386264</v>
      </c>
      <c r="E182" s="792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2">
        <v>4301051313</v>
      </c>
      <c r="D183" s="791">
        <v>4607091385427</v>
      </c>
      <c r="E183" s="792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5" t="s">
        <v>71</v>
      </c>
      <c r="Q184" s="796"/>
      <c r="R184" s="796"/>
      <c r="S184" s="796"/>
      <c r="T184" s="796"/>
      <c r="U184" s="796"/>
      <c r="V184" s="797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5" t="s">
        <v>71</v>
      </c>
      <c r="Q185" s="796"/>
      <c r="R185" s="796"/>
      <c r="S185" s="796"/>
      <c r="T185" s="796"/>
      <c r="U185" s="796"/>
      <c r="V185" s="797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9"/>
      <c r="AB186" s="49"/>
      <c r="AC186" s="49"/>
    </row>
    <row r="187" spans="1:68" ht="16.5" customHeight="1" x14ac:dyDescent="0.25">
      <c r="A187" s="808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2"/>
      <c r="AB187" s="772"/>
      <c r="AC187" s="772"/>
    </row>
    <row r="188" spans="1:68" ht="14.25" customHeight="1" x14ac:dyDescent="0.25">
      <c r="A188" s="800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2">
        <v>4301020323</v>
      </c>
      <c r="D189" s="791">
        <v>4680115886223</v>
      </c>
      <c r="E189" s="792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5" t="s">
        <v>71</v>
      </c>
      <c r="Q190" s="796"/>
      <c r="R190" s="796"/>
      <c r="S190" s="796"/>
      <c r="T190" s="796"/>
      <c r="U190" s="796"/>
      <c r="V190" s="797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5" t="s">
        <v>71</v>
      </c>
      <c r="Q191" s="796"/>
      <c r="R191" s="796"/>
      <c r="S191" s="796"/>
      <c r="T191" s="796"/>
      <c r="U191" s="796"/>
      <c r="V191" s="797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customHeight="1" x14ac:dyDescent="0.25">
      <c r="A192" s="800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2">
        <v>4301031191</v>
      </c>
      <c r="D193" s="791">
        <v>4680115880993</v>
      </c>
      <c r="E193" s="792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2">
        <v>4301031204</v>
      </c>
      <c r="D194" s="791">
        <v>4680115881761</v>
      </c>
      <c r="E194" s="792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5"/>
      <c r="V194" s="35"/>
      <c r="W194" s="36" t="s">
        <v>69</v>
      </c>
      <c r="X194" s="777">
        <v>50</v>
      </c>
      <c r="Y194" s="778">
        <f t="shared" si="36"/>
        <v>50.400000000000006</v>
      </c>
      <c r="Z194" s="37">
        <f>IFERROR(IF(Y194=0,"",ROUNDUP(Y194/H194,0)*0.00753),"")</f>
        <v>9.0359999999999996E-2</v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53.095238095238095</v>
      </c>
      <c r="BN194" s="64">
        <f t="shared" si="38"/>
        <v>53.52</v>
      </c>
      <c r="BO194" s="64">
        <f t="shared" si="39"/>
        <v>7.6312576312576319E-2</v>
      </c>
      <c r="BP194" s="64">
        <f t="shared" si="40"/>
        <v>7.6923076923076927E-2</v>
      </c>
    </row>
    <row r="195" spans="1:68" ht="27" customHeight="1" x14ac:dyDescent="0.25">
      <c r="A195" s="54" t="s">
        <v>336</v>
      </c>
      <c r="B195" s="54" t="s">
        <v>337</v>
      </c>
      <c r="C195" s="32">
        <v>4301031201</v>
      </c>
      <c r="D195" s="791">
        <v>4680115881563</v>
      </c>
      <c r="E195" s="792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5"/>
      <c r="V195" s="35"/>
      <c r="W195" s="36" t="s">
        <v>69</v>
      </c>
      <c r="X195" s="777">
        <v>270</v>
      </c>
      <c r="Y195" s="778">
        <f t="shared" si="36"/>
        <v>273</v>
      </c>
      <c r="Z195" s="37">
        <f>IFERROR(IF(Y195=0,"",ROUNDUP(Y195/H195,0)*0.00753),"")</f>
        <v>0.48945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282.85714285714283</v>
      </c>
      <c r="BN195" s="64">
        <f t="shared" si="38"/>
        <v>286</v>
      </c>
      <c r="BO195" s="64">
        <f t="shared" si="39"/>
        <v>0.41208791208791201</v>
      </c>
      <c r="BP195" s="64">
        <f t="shared" si="40"/>
        <v>0.41666666666666663</v>
      </c>
    </row>
    <row r="196" spans="1:68" ht="27" customHeight="1" x14ac:dyDescent="0.25">
      <c r="A196" s="54" t="s">
        <v>339</v>
      </c>
      <c r="B196" s="54" t="s">
        <v>340</v>
      </c>
      <c r="C196" s="32">
        <v>4301031199</v>
      </c>
      <c r="D196" s="791">
        <v>4680115880986</v>
      </c>
      <c r="E196" s="792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2">
        <v>4301031205</v>
      </c>
      <c r="D197" s="791">
        <v>4680115881785</v>
      </c>
      <c r="E197" s="792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2">
        <v>4301031202</v>
      </c>
      <c r="D198" s="791">
        <v>4680115881679</v>
      </c>
      <c r="E198" s="792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2">
        <v>4301031158</v>
      </c>
      <c r="D199" s="791">
        <v>4680115880191</v>
      </c>
      <c r="E199" s="792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2">
        <v>4301031245</v>
      </c>
      <c r="D200" s="791">
        <v>4680115883963</v>
      </c>
      <c r="E200" s="792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5" t="s">
        <v>71</v>
      </c>
      <c r="Q201" s="796"/>
      <c r="R201" s="796"/>
      <c r="S201" s="796"/>
      <c r="T201" s="796"/>
      <c r="U201" s="796"/>
      <c r="V201" s="797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76.190476190476176</v>
      </c>
      <c r="Y201" s="779">
        <f>IFERROR(Y193/H193,"0")+IFERROR(Y194/H194,"0")+IFERROR(Y195/H195,"0")+IFERROR(Y196/H196,"0")+IFERROR(Y197/H197,"0")+IFERROR(Y198/H198,"0")+IFERROR(Y199/H199,"0")+IFERROR(Y200/H200,"0")</f>
        <v>77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0.57980999999999994</v>
      </c>
      <c r="AA201" s="780"/>
      <c r="AB201" s="780"/>
      <c r="AC201" s="780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5" t="s">
        <v>71</v>
      </c>
      <c r="Q202" s="796"/>
      <c r="R202" s="796"/>
      <c r="S202" s="796"/>
      <c r="T202" s="796"/>
      <c r="U202" s="796"/>
      <c r="V202" s="797"/>
      <c r="W202" s="38" t="s">
        <v>69</v>
      </c>
      <c r="X202" s="779">
        <f>IFERROR(SUM(X193:X200),"0")</f>
        <v>320</v>
      </c>
      <c r="Y202" s="779">
        <f>IFERROR(SUM(Y193:Y200),"0")</f>
        <v>323.39999999999998</v>
      </c>
      <c r="Z202" s="38"/>
      <c r="AA202" s="780"/>
      <c r="AB202" s="780"/>
      <c r="AC202" s="780"/>
    </row>
    <row r="203" spans="1:68" ht="16.5" customHeight="1" x14ac:dyDescent="0.25">
      <c r="A203" s="808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2"/>
      <c r="AB203" s="772"/>
      <c r="AC203" s="772"/>
    </row>
    <row r="204" spans="1:68" ht="14.25" customHeight="1" x14ac:dyDescent="0.25">
      <c r="A204" s="800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2">
        <v>4301011450</v>
      </c>
      <c r="D205" s="791">
        <v>4680115881402</v>
      </c>
      <c r="E205" s="792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9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2">
        <v>4301011767</v>
      </c>
      <c r="D206" s="791">
        <v>4680115881396</v>
      </c>
      <c r="E206" s="792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5" t="s">
        <v>71</v>
      </c>
      <c r="Q207" s="796"/>
      <c r="R207" s="796"/>
      <c r="S207" s="796"/>
      <c r="T207" s="796"/>
      <c r="U207" s="796"/>
      <c r="V207" s="797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5" t="s">
        <v>71</v>
      </c>
      <c r="Q208" s="796"/>
      <c r="R208" s="796"/>
      <c r="S208" s="796"/>
      <c r="T208" s="796"/>
      <c r="U208" s="796"/>
      <c r="V208" s="797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customHeight="1" x14ac:dyDescent="0.25">
      <c r="A209" s="800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2">
        <v>4301020262</v>
      </c>
      <c r="D210" s="791">
        <v>4680115882935</v>
      </c>
      <c r="E210" s="792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2">
        <v>4301020220</v>
      </c>
      <c r="D211" s="791">
        <v>4680115880764</v>
      </c>
      <c r="E211" s="792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5" t="s">
        <v>71</v>
      </c>
      <c r="Q212" s="796"/>
      <c r="R212" s="796"/>
      <c r="S212" s="796"/>
      <c r="T212" s="796"/>
      <c r="U212" s="796"/>
      <c r="V212" s="797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5" t="s">
        <v>71</v>
      </c>
      <c r="Q213" s="796"/>
      <c r="R213" s="796"/>
      <c r="S213" s="796"/>
      <c r="T213" s="796"/>
      <c r="U213" s="796"/>
      <c r="V213" s="797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customHeight="1" x14ac:dyDescent="0.25">
      <c r="A214" s="800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91">
        <v>4680115882683</v>
      </c>
      <c r="E215" s="792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5"/>
      <c r="V215" s="35"/>
      <c r="W215" s="36" t="s">
        <v>69</v>
      </c>
      <c r="X215" s="777">
        <v>830</v>
      </c>
      <c r="Y215" s="778">
        <f t="shared" ref="Y215:Y222" si="41">IFERROR(IF(X215="",0,CEILING((X215/$H215),1)*$H215),"")</f>
        <v>831.6</v>
      </c>
      <c r="Z215" s="37">
        <f>IFERROR(IF(Y215=0,"",ROUNDUP(Y215/H215,0)*0.00902),"")</f>
        <v>1.3890800000000001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862.27777777777771</v>
      </c>
      <c r="BN215" s="64">
        <f t="shared" ref="BN215:BN222" si="43">IFERROR(Y215*I215/H215,"0")</f>
        <v>863.94</v>
      </c>
      <c r="BO215" s="64">
        <f t="shared" ref="BO215:BO222" si="44">IFERROR(1/J215*(X215/H215),"0")</f>
        <v>1.164421997755331</v>
      </c>
      <c r="BP215" s="64">
        <f t="shared" ref="BP215:BP222" si="45">IFERROR(1/J215*(Y215/H215),"0")</f>
        <v>1.1666666666666667</v>
      </c>
    </row>
    <row r="216" spans="1:68" ht="27" customHeight="1" x14ac:dyDescent="0.25">
      <c r="A216" s="54" t="s">
        <v>365</v>
      </c>
      <c r="B216" s="54" t="s">
        <v>366</v>
      </c>
      <c r="C216" s="32">
        <v>4301031230</v>
      </c>
      <c r="D216" s="791">
        <v>4680115882690</v>
      </c>
      <c r="E216" s="792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5"/>
      <c r="V216" s="35"/>
      <c r="W216" s="36" t="s">
        <v>69</v>
      </c>
      <c r="X216" s="777">
        <v>510</v>
      </c>
      <c r="Y216" s="778">
        <f t="shared" si="41"/>
        <v>513</v>
      </c>
      <c r="Z216" s="37">
        <f>IFERROR(IF(Y216=0,"",ROUNDUP(Y216/H216,0)*0.00902),"")</f>
        <v>0.8569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529.83333333333337</v>
      </c>
      <c r="BN216" s="64">
        <f t="shared" si="43"/>
        <v>532.95000000000005</v>
      </c>
      <c r="BO216" s="64">
        <f t="shared" si="44"/>
        <v>0.71548821548821551</v>
      </c>
      <c r="BP216" s="64">
        <f t="shared" si="45"/>
        <v>0.71969696969696972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91">
        <v>4680115882669</v>
      </c>
      <c r="E217" s="792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5"/>
      <c r="V217" s="35"/>
      <c r="W217" s="36" t="s">
        <v>69</v>
      </c>
      <c r="X217" s="777">
        <v>600</v>
      </c>
      <c r="Y217" s="778">
        <f t="shared" si="41"/>
        <v>604.80000000000007</v>
      </c>
      <c r="Z217" s="37">
        <f>IFERROR(IF(Y217=0,"",ROUNDUP(Y217/H217,0)*0.00902),"")</f>
        <v>1.01024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623.33333333333326</v>
      </c>
      <c r="BN217" s="64">
        <f t="shared" si="43"/>
        <v>628.32000000000005</v>
      </c>
      <c r="BO217" s="64">
        <f t="shared" si="44"/>
        <v>0.84175084175084169</v>
      </c>
      <c r="BP217" s="64">
        <f t="shared" si="45"/>
        <v>0.84848484848484851</v>
      </c>
    </row>
    <row r="218" spans="1:68" ht="27" customHeight="1" x14ac:dyDescent="0.25">
      <c r="A218" s="54" t="s">
        <v>371</v>
      </c>
      <c r="B218" s="54" t="s">
        <v>372</v>
      </c>
      <c r="C218" s="32">
        <v>4301031221</v>
      </c>
      <c r="D218" s="791">
        <v>4680115882676</v>
      </c>
      <c r="E218" s="792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5"/>
      <c r="V218" s="35"/>
      <c r="W218" s="36" t="s">
        <v>69</v>
      </c>
      <c r="X218" s="777">
        <v>850</v>
      </c>
      <c r="Y218" s="778">
        <f t="shared" si="41"/>
        <v>853.2</v>
      </c>
      <c r="Z218" s="37">
        <f>IFERROR(IF(Y218=0,"",ROUNDUP(Y218/H218,0)*0.00902),"")</f>
        <v>1.42516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883.05555555555554</v>
      </c>
      <c r="BN218" s="64">
        <f t="shared" si="43"/>
        <v>886.38</v>
      </c>
      <c r="BO218" s="64">
        <f t="shared" si="44"/>
        <v>1.1924803591470257</v>
      </c>
      <c r="BP218" s="64">
        <f t="shared" si="45"/>
        <v>1.196969696969697</v>
      </c>
    </row>
    <row r="219" spans="1:68" ht="27" customHeight="1" x14ac:dyDescent="0.25">
      <c r="A219" s="54" t="s">
        <v>374</v>
      </c>
      <c r="B219" s="54" t="s">
        <v>375</v>
      </c>
      <c r="C219" s="32">
        <v>4301031223</v>
      </c>
      <c r="D219" s="791">
        <v>4680115884014</v>
      </c>
      <c r="E219" s="792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2">
        <v>4301031222</v>
      </c>
      <c r="D220" s="791">
        <v>4680115884007</v>
      </c>
      <c r="E220" s="792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2">
        <v>4301031229</v>
      </c>
      <c r="D221" s="791">
        <v>4680115884038</v>
      </c>
      <c r="E221" s="792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2">
        <v>4301031225</v>
      </c>
      <c r="D222" s="791">
        <v>4680115884021</v>
      </c>
      <c r="E222" s="792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5" t="s">
        <v>71</v>
      </c>
      <c r="Q223" s="796"/>
      <c r="R223" s="796"/>
      <c r="S223" s="796"/>
      <c r="T223" s="796"/>
      <c r="U223" s="796"/>
      <c r="V223" s="797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516.66666666666663</v>
      </c>
      <c r="Y223" s="779">
        <f>IFERROR(Y215/H215,"0")+IFERROR(Y216/H216,"0")+IFERROR(Y217/H217,"0")+IFERROR(Y218/H218,"0")+IFERROR(Y219/H219,"0")+IFERROR(Y220/H220,"0")+IFERROR(Y221/H221,"0")+IFERROR(Y222/H222,"0")</f>
        <v>519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4.6813800000000008</v>
      </c>
      <c r="AA223" s="780"/>
      <c r="AB223" s="780"/>
      <c r="AC223" s="780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5" t="s">
        <v>71</v>
      </c>
      <c r="Q224" s="796"/>
      <c r="R224" s="796"/>
      <c r="S224" s="796"/>
      <c r="T224" s="796"/>
      <c r="U224" s="796"/>
      <c r="V224" s="797"/>
      <c r="W224" s="38" t="s">
        <v>69</v>
      </c>
      <c r="X224" s="779">
        <f>IFERROR(SUM(X215:X222),"0")</f>
        <v>2790</v>
      </c>
      <c r="Y224" s="779">
        <f>IFERROR(SUM(Y215:Y222),"0")</f>
        <v>2802.6000000000004</v>
      </c>
      <c r="Z224" s="38"/>
      <c r="AA224" s="780"/>
      <c r="AB224" s="780"/>
      <c r="AC224" s="780"/>
    </row>
    <row r="225" spans="1:68" ht="14.25" customHeight="1" x14ac:dyDescent="0.25">
      <c r="A225" s="800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2">
        <v>4301051408</v>
      </c>
      <c r="D226" s="791">
        <v>4680115881594</v>
      </c>
      <c r="E226" s="792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2">
        <v>4301051754</v>
      </c>
      <c r="D227" s="791">
        <v>4680115880962</v>
      </c>
      <c r="E227" s="792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2">
        <v>4301051411</v>
      </c>
      <c r="D228" s="791">
        <v>4680115881617</v>
      </c>
      <c r="E228" s="792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5"/>
      <c r="V228" s="35"/>
      <c r="W228" s="36" t="s">
        <v>69</v>
      </c>
      <c r="X228" s="777">
        <v>20</v>
      </c>
      <c r="Y228" s="778">
        <f t="shared" si="46"/>
        <v>24.299999999999997</v>
      </c>
      <c r="Z228" s="37">
        <f>IFERROR(IF(Y228=0,"",ROUNDUP(Y228/H228,0)*0.02175),"")</f>
        <v>6.5250000000000002E-2</v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21.348148148148152</v>
      </c>
      <c r="BN228" s="64">
        <f t="shared" si="48"/>
        <v>25.938000000000002</v>
      </c>
      <c r="BO228" s="64">
        <f t="shared" si="49"/>
        <v>4.409171075837743E-2</v>
      </c>
      <c r="BP228" s="64">
        <f t="shared" si="50"/>
        <v>5.3571428571428568E-2</v>
      </c>
    </row>
    <row r="229" spans="1:68" ht="27" customHeight="1" x14ac:dyDescent="0.25">
      <c r="A229" s="54" t="s">
        <v>391</v>
      </c>
      <c r="B229" s="54" t="s">
        <v>392</v>
      </c>
      <c r="C229" s="32">
        <v>4301051632</v>
      </c>
      <c r="D229" s="791">
        <v>4680115880573</v>
      </c>
      <c r="E229" s="792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5"/>
      <c r="V229" s="35"/>
      <c r="W229" s="36" t="s">
        <v>69</v>
      </c>
      <c r="X229" s="777">
        <v>160</v>
      </c>
      <c r="Y229" s="778">
        <f t="shared" si="46"/>
        <v>165.29999999999998</v>
      </c>
      <c r="Z229" s="37">
        <f>IFERROR(IF(Y229=0,"",ROUNDUP(Y229/H229,0)*0.02175),"")</f>
        <v>0.41324999999999995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170.37241379310345</v>
      </c>
      <c r="BN229" s="64">
        <f t="shared" si="48"/>
        <v>176.01599999999996</v>
      </c>
      <c r="BO229" s="64">
        <f t="shared" si="49"/>
        <v>0.32840722495894914</v>
      </c>
      <c r="BP229" s="64">
        <f t="shared" si="50"/>
        <v>0.33928571428571425</v>
      </c>
    </row>
    <row r="230" spans="1:68" ht="37.5" customHeight="1" x14ac:dyDescent="0.25">
      <c r="A230" s="54" t="s">
        <v>394</v>
      </c>
      <c r="B230" s="54" t="s">
        <v>395</v>
      </c>
      <c r="C230" s="32">
        <v>4301051407</v>
      </c>
      <c r="D230" s="791">
        <v>4680115882195</v>
      </c>
      <c r="E230" s="792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2">
        <v>4301051752</v>
      </c>
      <c r="D231" s="791">
        <v>4680115882607</v>
      </c>
      <c r="E231" s="792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2">
        <v>4301051630</v>
      </c>
      <c r="D232" s="791">
        <v>4680115880092</v>
      </c>
      <c r="E232" s="792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2">
        <v>4301051631</v>
      </c>
      <c r="D233" s="791">
        <v>4680115880221</v>
      </c>
      <c r="E233" s="792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2">
        <v>4301051749</v>
      </c>
      <c r="D234" s="791">
        <v>4680115882942</v>
      </c>
      <c r="E234" s="792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2">
        <v>4301051753</v>
      </c>
      <c r="D235" s="791">
        <v>4680115880504</v>
      </c>
      <c r="E235" s="792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2">
        <v>4301051410</v>
      </c>
      <c r="D236" s="791">
        <v>4680115882164</v>
      </c>
      <c r="E236" s="792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5" t="s">
        <v>71</v>
      </c>
      <c r="Q237" s="796"/>
      <c r="R237" s="796"/>
      <c r="S237" s="796"/>
      <c r="T237" s="796"/>
      <c r="U237" s="796"/>
      <c r="V237" s="797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20.859940400170288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0.47849999999999993</v>
      </c>
      <c r="AA237" s="780"/>
      <c r="AB237" s="780"/>
      <c r="AC237" s="780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5" t="s">
        <v>71</v>
      </c>
      <c r="Q238" s="796"/>
      <c r="R238" s="796"/>
      <c r="S238" s="796"/>
      <c r="T238" s="796"/>
      <c r="U238" s="796"/>
      <c r="V238" s="797"/>
      <c r="W238" s="38" t="s">
        <v>69</v>
      </c>
      <c r="X238" s="779">
        <f>IFERROR(SUM(X226:X236),"0")</f>
        <v>180</v>
      </c>
      <c r="Y238" s="779">
        <f>IFERROR(SUM(Y226:Y236),"0")</f>
        <v>189.59999999999997</v>
      </c>
      <c r="Z238" s="38"/>
      <c r="AA238" s="780"/>
      <c r="AB238" s="780"/>
      <c r="AC238" s="780"/>
    </row>
    <row r="239" spans="1:68" ht="14.25" customHeight="1" x14ac:dyDescent="0.25">
      <c r="A239" s="800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2">
        <v>4301060360</v>
      </c>
      <c r="D240" s="791">
        <v>4680115882874</v>
      </c>
      <c r="E240" s="792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2">
        <v>4301060460</v>
      </c>
      <c r="D241" s="791">
        <v>4680115882874</v>
      </c>
      <c r="E241" s="792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1123" t="s">
        <v>415</v>
      </c>
      <c r="Q241" s="782"/>
      <c r="R241" s="782"/>
      <c r="S241" s="782"/>
      <c r="T241" s="783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2">
        <v>4301060404</v>
      </c>
      <c r="D242" s="791">
        <v>4680115882874</v>
      </c>
      <c r="E242" s="792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2">
        <v>4301060359</v>
      </c>
      <c r="D243" s="791">
        <v>4680115884434</v>
      </c>
      <c r="E243" s="792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2">
        <v>4301060375</v>
      </c>
      <c r="D244" s="791">
        <v>4680115880818</v>
      </c>
      <c r="E244" s="792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5"/>
      <c r="V244" s="35"/>
      <c r="W244" s="36" t="s">
        <v>69</v>
      </c>
      <c r="X244" s="777">
        <v>72</v>
      </c>
      <c r="Y244" s="778">
        <f t="shared" si="52"/>
        <v>72</v>
      </c>
      <c r="Z244" s="37">
        <f>IFERROR(IF(Y244=0,"",ROUNDUP(Y244/H244,0)*0.00651),"")</f>
        <v>0.1953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79.560000000000016</v>
      </c>
      <c r="BN244" s="64">
        <f t="shared" si="54"/>
        <v>79.560000000000016</v>
      </c>
      <c r="BO244" s="64">
        <f t="shared" si="55"/>
        <v>0.16483516483516486</v>
      </c>
      <c r="BP244" s="64">
        <f t="shared" si="56"/>
        <v>0.16483516483516486</v>
      </c>
    </row>
    <row r="245" spans="1:68" ht="37.5" customHeight="1" x14ac:dyDescent="0.25">
      <c r="A245" s="54" t="s">
        <v>425</v>
      </c>
      <c r="B245" s="54" t="s">
        <v>426</v>
      </c>
      <c r="C245" s="32">
        <v>4301060389</v>
      </c>
      <c r="D245" s="791">
        <v>4680115880801</v>
      </c>
      <c r="E245" s="792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5" t="s">
        <v>71</v>
      </c>
      <c r="Q246" s="796"/>
      <c r="R246" s="796"/>
      <c r="S246" s="796"/>
      <c r="T246" s="796"/>
      <c r="U246" s="796"/>
      <c r="V246" s="797"/>
      <c r="W246" s="38" t="s">
        <v>72</v>
      </c>
      <c r="X246" s="779">
        <f>IFERROR(X240/H240,"0")+IFERROR(X241/H241,"0")+IFERROR(X242/H242,"0")+IFERROR(X243/H243,"0")+IFERROR(X244/H244,"0")+IFERROR(X245/H245,"0")</f>
        <v>30</v>
      </c>
      <c r="Y246" s="779">
        <f>IFERROR(Y240/H240,"0")+IFERROR(Y241/H241,"0")+IFERROR(Y242/H242,"0")+IFERROR(Y243/H243,"0")+IFERROR(Y244/H244,"0")+IFERROR(Y245/H245,"0")</f>
        <v>30</v>
      </c>
      <c r="Z246" s="779">
        <f>IFERROR(IF(Z240="",0,Z240),"0")+IFERROR(IF(Z241="",0,Z241),"0")+IFERROR(IF(Z242="",0,Z242),"0")+IFERROR(IF(Z243="",0,Z243),"0")+IFERROR(IF(Z244="",0,Z244),"0")+IFERROR(IF(Z245="",0,Z245),"0")</f>
        <v>0.1953</v>
      </c>
      <c r="AA246" s="780"/>
      <c r="AB246" s="780"/>
      <c r="AC246" s="780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5" t="s">
        <v>71</v>
      </c>
      <c r="Q247" s="796"/>
      <c r="R247" s="796"/>
      <c r="S247" s="796"/>
      <c r="T247" s="796"/>
      <c r="U247" s="796"/>
      <c r="V247" s="797"/>
      <c r="W247" s="38" t="s">
        <v>69</v>
      </c>
      <c r="X247" s="779">
        <f>IFERROR(SUM(X240:X245),"0")</f>
        <v>72</v>
      </c>
      <c r="Y247" s="779">
        <f>IFERROR(SUM(Y240:Y245),"0")</f>
        <v>72</v>
      </c>
      <c r="Z247" s="38"/>
      <c r="AA247" s="780"/>
      <c r="AB247" s="780"/>
      <c r="AC247" s="780"/>
    </row>
    <row r="248" spans="1:68" ht="16.5" customHeight="1" x14ac:dyDescent="0.25">
      <c r="A248" s="808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2"/>
      <c r="AB248" s="772"/>
      <c r="AC248" s="772"/>
    </row>
    <row r="249" spans="1:68" ht="14.25" customHeight="1" x14ac:dyDescent="0.25">
      <c r="A249" s="800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2">
        <v>4301011717</v>
      </c>
      <c r="D250" s="791">
        <v>4680115884274</v>
      </c>
      <c r="E250" s="792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9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2">
        <v>4301011945</v>
      </c>
      <c r="D251" s="791">
        <v>4680115884274</v>
      </c>
      <c r="E251" s="792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2">
        <v>4301011719</v>
      </c>
      <c r="D252" s="791">
        <v>4680115884298</v>
      </c>
      <c r="E252" s="792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2">
        <v>4301011733</v>
      </c>
      <c r="D253" s="791">
        <v>4680115884250</v>
      </c>
      <c r="E253" s="792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11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2">
        <v>4301011944</v>
      </c>
      <c r="D254" s="791">
        <v>4680115884250</v>
      </c>
      <c r="E254" s="792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2">
        <v>4301011718</v>
      </c>
      <c r="D255" s="791">
        <v>4680115884281</v>
      </c>
      <c r="E255" s="792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2">
        <v>4301011720</v>
      </c>
      <c r="D256" s="791">
        <v>4680115884199</v>
      </c>
      <c r="E256" s="792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2">
        <v>4301011716</v>
      </c>
      <c r="D257" s="791">
        <v>4680115884267</v>
      </c>
      <c r="E257" s="792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10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5" t="s">
        <v>71</v>
      </c>
      <c r="Q258" s="796"/>
      <c r="R258" s="796"/>
      <c r="S258" s="796"/>
      <c r="T258" s="796"/>
      <c r="U258" s="796"/>
      <c r="V258" s="797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5" t="s">
        <v>71</v>
      </c>
      <c r="Q259" s="796"/>
      <c r="R259" s="796"/>
      <c r="S259" s="796"/>
      <c r="T259" s="796"/>
      <c r="U259" s="796"/>
      <c r="V259" s="797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customHeight="1" x14ac:dyDescent="0.25">
      <c r="A260" s="808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2"/>
      <c r="AB260" s="772"/>
      <c r="AC260" s="772"/>
    </row>
    <row r="261" spans="1:68" ht="14.25" customHeight="1" x14ac:dyDescent="0.25">
      <c r="A261" s="800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2">
        <v>4301011826</v>
      </c>
      <c r="D262" s="791">
        <v>4680115884137</v>
      </c>
      <c r="E262" s="792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2">
        <v>4301011942</v>
      </c>
      <c r="D263" s="791">
        <v>4680115884137</v>
      </c>
      <c r="E263" s="792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11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2">
        <v>4301011724</v>
      </c>
      <c r="D264" s="791">
        <v>4680115884236</v>
      </c>
      <c r="E264" s="792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2">
        <v>4301011721</v>
      </c>
      <c r="D265" s="791">
        <v>4680115884175</v>
      </c>
      <c r="E265" s="792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2">
        <v>4301011941</v>
      </c>
      <c r="D266" s="791">
        <v>4680115884175</v>
      </c>
      <c r="E266" s="792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2">
        <v>4301011824</v>
      </c>
      <c r="D267" s="791">
        <v>4680115884144</v>
      </c>
      <c r="E267" s="792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2">
        <v>4301011963</v>
      </c>
      <c r="D268" s="791">
        <v>4680115885288</v>
      </c>
      <c r="E268" s="792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2">
        <v>4301011726</v>
      </c>
      <c r="D269" s="791">
        <v>4680115884182</v>
      </c>
      <c r="E269" s="792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10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2">
        <v>4301011722</v>
      </c>
      <c r="D270" s="791">
        <v>4680115884205</v>
      </c>
      <c r="E270" s="792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5" t="s">
        <v>71</v>
      </c>
      <c r="Q271" s="796"/>
      <c r="R271" s="796"/>
      <c r="S271" s="796"/>
      <c r="T271" s="796"/>
      <c r="U271" s="796"/>
      <c r="V271" s="797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5" t="s">
        <v>71</v>
      </c>
      <c r="Q272" s="796"/>
      <c r="R272" s="796"/>
      <c r="S272" s="796"/>
      <c r="T272" s="796"/>
      <c r="U272" s="796"/>
      <c r="V272" s="797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customHeight="1" x14ac:dyDescent="0.25">
      <c r="A273" s="800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2">
        <v>4301020340</v>
      </c>
      <c r="D274" s="791">
        <v>4680115885721</v>
      </c>
      <c r="E274" s="792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5" t="s">
        <v>71</v>
      </c>
      <c r="Q275" s="796"/>
      <c r="R275" s="796"/>
      <c r="S275" s="796"/>
      <c r="T275" s="796"/>
      <c r="U275" s="796"/>
      <c r="V275" s="797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5" t="s">
        <v>71</v>
      </c>
      <c r="Q276" s="796"/>
      <c r="R276" s="796"/>
      <c r="S276" s="796"/>
      <c r="T276" s="796"/>
      <c r="U276" s="796"/>
      <c r="V276" s="797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customHeight="1" x14ac:dyDescent="0.25">
      <c r="A277" s="808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2"/>
      <c r="AB277" s="772"/>
      <c r="AC277" s="772"/>
    </row>
    <row r="278" spans="1:68" ht="14.25" customHeight="1" x14ac:dyDescent="0.25">
      <c r="A278" s="800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2">
        <v>4301011855</v>
      </c>
      <c r="D279" s="791">
        <v>4680115885837</v>
      </c>
      <c r="E279" s="792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2">
        <v>4301011322</v>
      </c>
      <c r="D280" s="791">
        <v>4607091387452</v>
      </c>
      <c r="E280" s="792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93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2">
        <v>4301011850</v>
      </c>
      <c r="D281" s="791">
        <v>4680115885806</v>
      </c>
      <c r="E281" s="792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9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2">
        <v>4301011910</v>
      </c>
      <c r="D282" s="791">
        <v>4680115885806</v>
      </c>
      <c r="E282" s="792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2">
        <v>4301011853</v>
      </c>
      <c r="D283" s="791">
        <v>4680115885851</v>
      </c>
      <c r="E283" s="792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9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2">
        <v>4301011313</v>
      </c>
      <c r="D284" s="791">
        <v>4607091385984</v>
      </c>
      <c r="E284" s="792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2">
        <v>4301011852</v>
      </c>
      <c r="D285" s="791">
        <v>4680115885844</v>
      </c>
      <c r="E285" s="792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2">
        <v>4301011319</v>
      </c>
      <c r="D286" s="791">
        <v>4607091387469</v>
      </c>
      <c r="E286" s="792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9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2">
        <v>4301011851</v>
      </c>
      <c r="D287" s="791">
        <v>4680115885820</v>
      </c>
      <c r="E287" s="792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9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2">
        <v>4301011316</v>
      </c>
      <c r="D288" s="791">
        <v>4607091387438</v>
      </c>
      <c r="E288" s="792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5" t="s">
        <v>71</v>
      </c>
      <c r="Q289" s="796"/>
      <c r="R289" s="796"/>
      <c r="S289" s="796"/>
      <c r="T289" s="796"/>
      <c r="U289" s="796"/>
      <c r="V289" s="797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5" t="s">
        <v>71</v>
      </c>
      <c r="Q290" s="796"/>
      <c r="R290" s="796"/>
      <c r="S290" s="796"/>
      <c r="T290" s="796"/>
      <c r="U290" s="796"/>
      <c r="V290" s="797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customHeight="1" x14ac:dyDescent="0.25">
      <c r="A291" s="808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2"/>
      <c r="AB291" s="772"/>
      <c r="AC291" s="772"/>
    </row>
    <row r="292" spans="1:68" ht="14.25" customHeight="1" x14ac:dyDescent="0.25">
      <c r="A292" s="800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2">
        <v>4301011876</v>
      </c>
      <c r="D293" s="791">
        <v>4680115885707</v>
      </c>
      <c r="E293" s="792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5" t="s">
        <v>71</v>
      </c>
      <c r="Q294" s="796"/>
      <c r="R294" s="796"/>
      <c r="S294" s="796"/>
      <c r="T294" s="796"/>
      <c r="U294" s="796"/>
      <c r="V294" s="797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5" t="s">
        <v>71</v>
      </c>
      <c r="Q295" s="796"/>
      <c r="R295" s="796"/>
      <c r="S295" s="796"/>
      <c r="T295" s="796"/>
      <c r="U295" s="796"/>
      <c r="V295" s="797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customHeight="1" x14ac:dyDescent="0.25">
      <c r="A296" s="808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2"/>
      <c r="AB296" s="772"/>
      <c r="AC296" s="772"/>
    </row>
    <row r="297" spans="1:68" ht="14.25" customHeight="1" x14ac:dyDescent="0.25">
      <c r="A297" s="800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2">
        <v>4301011223</v>
      </c>
      <c r="D298" s="791">
        <v>4607091383423</v>
      </c>
      <c r="E298" s="792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2">
        <v>4301011879</v>
      </c>
      <c r="D299" s="791">
        <v>4680115885691</v>
      </c>
      <c r="E299" s="792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2">
        <v>4301011878</v>
      </c>
      <c r="D300" s="791">
        <v>4680115885660</v>
      </c>
      <c r="E300" s="792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5" t="s">
        <v>71</v>
      </c>
      <c r="Q301" s="796"/>
      <c r="R301" s="796"/>
      <c r="S301" s="796"/>
      <c r="T301" s="796"/>
      <c r="U301" s="796"/>
      <c r="V301" s="797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5" t="s">
        <v>71</v>
      </c>
      <c r="Q302" s="796"/>
      <c r="R302" s="796"/>
      <c r="S302" s="796"/>
      <c r="T302" s="796"/>
      <c r="U302" s="796"/>
      <c r="V302" s="797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customHeight="1" x14ac:dyDescent="0.25">
      <c r="A303" s="808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2"/>
      <c r="AB303" s="772"/>
      <c r="AC303" s="772"/>
    </row>
    <row r="304" spans="1:68" ht="14.25" customHeight="1" x14ac:dyDescent="0.25">
      <c r="A304" s="800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2">
        <v>4301051409</v>
      </c>
      <c r="D305" s="791">
        <v>4680115881556</v>
      </c>
      <c r="E305" s="792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2">
        <v>4301051506</v>
      </c>
      <c r="D306" s="791">
        <v>4680115881037</v>
      </c>
      <c r="E306" s="792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2">
        <v>4301051893</v>
      </c>
      <c r="D307" s="791">
        <v>4680115886186</v>
      </c>
      <c r="E307" s="792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2">
        <v>4301051487</v>
      </c>
      <c r="D308" s="791">
        <v>4680115881228</v>
      </c>
      <c r="E308" s="792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2">
        <v>4301051384</v>
      </c>
      <c r="D309" s="791">
        <v>4680115881211</v>
      </c>
      <c r="E309" s="792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2">
        <v>4301051378</v>
      </c>
      <c r="D310" s="791">
        <v>4680115881020</v>
      </c>
      <c r="E310" s="792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9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5" t="s">
        <v>71</v>
      </c>
      <c r="Q311" s="796"/>
      <c r="R311" s="796"/>
      <c r="S311" s="796"/>
      <c r="T311" s="796"/>
      <c r="U311" s="796"/>
      <c r="V311" s="797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5" t="s">
        <v>71</v>
      </c>
      <c r="Q312" s="796"/>
      <c r="R312" s="796"/>
      <c r="S312" s="796"/>
      <c r="T312" s="796"/>
      <c r="U312" s="796"/>
      <c r="V312" s="797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customHeight="1" x14ac:dyDescent="0.25">
      <c r="A313" s="808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2"/>
      <c r="AB313" s="772"/>
      <c r="AC313" s="772"/>
    </row>
    <row r="314" spans="1:68" ht="14.25" customHeight="1" x14ac:dyDescent="0.25">
      <c r="A314" s="800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2">
        <v>4301011306</v>
      </c>
      <c r="D315" s="791">
        <v>4607091389296</v>
      </c>
      <c r="E315" s="792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5" t="s">
        <v>71</v>
      </c>
      <c r="Q316" s="796"/>
      <c r="R316" s="796"/>
      <c r="S316" s="796"/>
      <c r="T316" s="796"/>
      <c r="U316" s="796"/>
      <c r="V316" s="797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5" t="s">
        <v>71</v>
      </c>
      <c r="Q317" s="796"/>
      <c r="R317" s="796"/>
      <c r="S317" s="796"/>
      <c r="T317" s="796"/>
      <c r="U317" s="796"/>
      <c r="V317" s="797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customHeight="1" x14ac:dyDescent="0.25">
      <c r="A318" s="800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2">
        <v>4301031163</v>
      </c>
      <c r="D319" s="791">
        <v>4680115880344</v>
      </c>
      <c r="E319" s="792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5" t="s">
        <v>71</v>
      </c>
      <c r="Q320" s="796"/>
      <c r="R320" s="796"/>
      <c r="S320" s="796"/>
      <c r="T320" s="796"/>
      <c r="U320" s="796"/>
      <c r="V320" s="797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5" t="s">
        <v>71</v>
      </c>
      <c r="Q321" s="796"/>
      <c r="R321" s="796"/>
      <c r="S321" s="796"/>
      <c r="T321" s="796"/>
      <c r="U321" s="796"/>
      <c r="V321" s="797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customHeight="1" x14ac:dyDescent="0.25">
      <c r="A322" s="800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2">
        <v>4301051731</v>
      </c>
      <c r="D323" s="791">
        <v>4680115884618</v>
      </c>
      <c r="E323" s="792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5" t="s">
        <v>71</v>
      </c>
      <c r="Q324" s="796"/>
      <c r="R324" s="796"/>
      <c r="S324" s="796"/>
      <c r="T324" s="796"/>
      <c r="U324" s="796"/>
      <c r="V324" s="797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5" t="s">
        <v>71</v>
      </c>
      <c r="Q325" s="796"/>
      <c r="R325" s="796"/>
      <c r="S325" s="796"/>
      <c r="T325" s="796"/>
      <c r="U325" s="796"/>
      <c r="V325" s="797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customHeight="1" x14ac:dyDescent="0.25">
      <c r="A326" s="808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2"/>
      <c r="AB326" s="772"/>
      <c r="AC326" s="772"/>
    </row>
    <row r="327" spans="1:68" ht="14.25" customHeight="1" x14ac:dyDescent="0.25">
      <c r="A327" s="800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2">
        <v>4301011353</v>
      </c>
      <c r="D328" s="791">
        <v>4607091389807</v>
      </c>
      <c r="E328" s="792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5" t="s">
        <v>71</v>
      </c>
      <c r="Q329" s="796"/>
      <c r="R329" s="796"/>
      <c r="S329" s="796"/>
      <c r="T329" s="796"/>
      <c r="U329" s="796"/>
      <c r="V329" s="797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5" t="s">
        <v>71</v>
      </c>
      <c r="Q330" s="796"/>
      <c r="R330" s="796"/>
      <c r="S330" s="796"/>
      <c r="T330" s="796"/>
      <c r="U330" s="796"/>
      <c r="V330" s="797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customHeight="1" x14ac:dyDescent="0.25">
      <c r="A331" s="800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2">
        <v>4301031164</v>
      </c>
      <c r="D332" s="791">
        <v>4680115880481</v>
      </c>
      <c r="E332" s="792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5" t="s">
        <v>71</v>
      </c>
      <c r="Q333" s="796"/>
      <c r="R333" s="796"/>
      <c r="S333" s="796"/>
      <c r="T333" s="796"/>
      <c r="U333" s="796"/>
      <c r="V333" s="797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5" t="s">
        <v>71</v>
      </c>
      <c r="Q334" s="796"/>
      <c r="R334" s="796"/>
      <c r="S334" s="796"/>
      <c r="T334" s="796"/>
      <c r="U334" s="796"/>
      <c r="V334" s="797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customHeight="1" x14ac:dyDescent="0.25">
      <c r="A335" s="800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2">
        <v>4301051344</v>
      </c>
      <c r="D336" s="791">
        <v>4680115880412</v>
      </c>
      <c r="E336" s="792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2">
        <v>4301051277</v>
      </c>
      <c r="D337" s="791">
        <v>4680115880511</v>
      </c>
      <c r="E337" s="792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5" t="s">
        <v>71</v>
      </c>
      <c r="Q338" s="796"/>
      <c r="R338" s="796"/>
      <c r="S338" s="796"/>
      <c r="T338" s="796"/>
      <c r="U338" s="796"/>
      <c r="V338" s="797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5" t="s">
        <v>71</v>
      </c>
      <c r="Q339" s="796"/>
      <c r="R339" s="796"/>
      <c r="S339" s="796"/>
      <c r="T339" s="796"/>
      <c r="U339" s="796"/>
      <c r="V339" s="797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customHeight="1" x14ac:dyDescent="0.25">
      <c r="A340" s="808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2"/>
      <c r="AB340" s="772"/>
      <c r="AC340" s="772"/>
    </row>
    <row r="341" spans="1:68" ht="14.25" customHeight="1" x14ac:dyDescent="0.25">
      <c r="A341" s="800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2">
        <v>4301011593</v>
      </c>
      <c r="D342" s="791">
        <v>4680115882973</v>
      </c>
      <c r="E342" s="792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5" t="s">
        <v>71</v>
      </c>
      <c r="Q343" s="796"/>
      <c r="R343" s="796"/>
      <c r="S343" s="796"/>
      <c r="T343" s="796"/>
      <c r="U343" s="796"/>
      <c r="V343" s="797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5" t="s">
        <v>71</v>
      </c>
      <c r="Q344" s="796"/>
      <c r="R344" s="796"/>
      <c r="S344" s="796"/>
      <c r="T344" s="796"/>
      <c r="U344" s="796"/>
      <c r="V344" s="797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customHeight="1" x14ac:dyDescent="0.25">
      <c r="A345" s="800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2">
        <v>4301031305</v>
      </c>
      <c r="D346" s="791">
        <v>4607091389845</v>
      </c>
      <c r="E346" s="792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2">
        <v>4301031306</v>
      </c>
      <c r="D347" s="791">
        <v>4680115882881</v>
      </c>
      <c r="E347" s="792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5" t="s">
        <v>71</v>
      </c>
      <c r="Q348" s="796"/>
      <c r="R348" s="796"/>
      <c r="S348" s="796"/>
      <c r="T348" s="796"/>
      <c r="U348" s="796"/>
      <c r="V348" s="797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5" t="s">
        <v>71</v>
      </c>
      <c r="Q349" s="796"/>
      <c r="R349" s="796"/>
      <c r="S349" s="796"/>
      <c r="T349" s="796"/>
      <c r="U349" s="796"/>
      <c r="V349" s="797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customHeight="1" x14ac:dyDescent="0.25">
      <c r="A350" s="800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2">
        <v>4301051517</v>
      </c>
      <c r="D351" s="791">
        <v>4680115883390</v>
      </c>
      <c r="E351" s="792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5" t="s">
        <v>71</v>
      </c>
      <c r="Q352" s="796"/>
      <c r="R352" s="796"/>
      <c r="S352" s="796"/>
      <c r="T352" s="796"/>
      <c r="U352" s="796"/>
      <c r="V352" s="797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5" t="s">
        <v>71</v>
      </c>
      <c r="Q353" s="796"/>
      <c r="R353" s="796"/>
      <c r="S353" s="796"/>
      <c r="T353" s="796"/>
      <c r="U353" s="796"/>
      <c r="V353" s="797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customHeight="1" x14ac:dyDescent="0.25">
      <c r="A354" s="808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2"/>
      <c r="AB354" s="772"/>
      <c r="AC354" s="772"/>
    </row>
    <row r="355" spans="1:68" ht="14.25" customHeight="1" x14ac:dyDescent="0.25">
      <c r="A355" s="800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2">
        <v>4301012024</v>
      </c>
      <c r="D356" s="791">
        <v>4680115885615</v>
      </c>
      <c r="E356" s="792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9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5"/>
      <c r="V356" s="35"/>
      <c r="W356" s="36" t="s">
        <v>69</v>
      </c>
      <c r="X356" s="777">
        <v>0</v>
      </c>
      <c r="Y356" s="778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2">
        <v>4301012016</v>
      </c>
      <c r="D357" s="791">
        <v>4680115885554</v>
      </c>
      <c r="E357" s="792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2">
        <v>4301011911</v>
      </c>
      <c r="D358" s="791">
        <v>4680115885554</v>
      </c>
      <c r="E358" s="792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9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2">
        <v>4301011858</v>
      </c>
      <c r="D359" s="791">
        <v>4680115885646</v>
      </c>
      <c r="E359" s="792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5"/>
      <c r="V359" s="35"/>
      <c r="W359" s="36" t="s">
        <v>69</v>
      </c>
      <c r="X359" s="777">
        <v>0</v>
      </c>
      <c r="Y359" s="77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2">
        <v>4301011857</v>
      </c>
      <c r="D360" s="791">
        <v>4680115885622</v>
      </c>
      <c r="E360" s="792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5"/>
      <c r="V360" s="35"/>
      <c r="W360" s="36" t="s">
        <v>69</v>
      </c>
      <c r="X360" s="777">
        <v>0</v>
      </c>
      <c r="Y360" s="77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2">
        <v>4301011573</v>
      </c>
      <c r="D361" s="791">
        <v>4680115881938</v>
      </c>
      <c r="E361" s="792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9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2">
        <v>4301010944</v>
      </c>
      <c r="D362" s="791">
        <v>4607091387346</v>
      </c>
      <c r="E362" s="792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2">
        <v>4301011859</v>
      </c>
      <c r="D363" s="791">
        <v>4680115885608</v>
      </c>
      <c r="E363" s="792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2">
        <v>4301011323</v>
      </c>
      <c r="D364" s="791">
        <v>4607091386011</v>
      </c>
      <c r="E364" s="792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5" t="s">
        <v>71</v>
      </c>
      <c r="Q365" s="796"/>
      <c r="R365" s="796"/>
      <c r="S365" s="796"/>
      <c r="T365" s="796"/>
      <c r="U365" s="796"/>
      <c r="V365" s="797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5" t="s">
        <v>71</v>
      </c>
      <c r="Q366" s="796"/>
      <c r="R366" s="796"/>
      <c r="S366" s="796"/>
      <c r="T366" s="796"/>
      <c r="U366" s="796"/>
      <c r="V366" s="797"/>
      <c r="W366" s="38" t="s">
        <v>69</v>
      </c>
      <c r="X366" s="779">
        <f>IFERROR(SUM(X356:X364),"0")</f>
        <v>0</v>
      </c>
      <c r="Y366" s="779">
        <f>IFERROR(SUM(Y356:Y364),"0")</f>
        <v>0</v>
      </c>
      <c r="Z366" s="38"/>
      <c r="AA366" s="780"/>
      <c r="AB366" s="780"/>
      <c r="AC366" s="780"/>
    </row>
    <row r="367" spans="1:68" ht="14.25" customHeight="1" x14ac:dyDescent="0.25">
      <c r="A367" s="800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2">
        <v>4301030878</v>
      </c>
      <c r="D368" s="791">
        <v>4607091387193</v>
      </c>
      <c r="E368" s="792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5"/>
      <c r="V368" s="35"/>
      <c r="W368" s="36" t="s">
        <v>69</v>
      </c>
      <c r="X368" s="777">
        <v>140</v>
      </c>
      <c r="Y368" s="778">
        <f>IFERROR(IF(X368="",0,CEILING((X368/$H368),1)*$H368),"")</f>
        <v>142.80000000000001</v>
      </c>
      <c r="Z368" s="37">
        <f>IFERROR(IF(Y368=0,"",ROUNDUP(Y368/H368,0)*0.00753),"")</f>
        <v>0.25602000000000003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148.66666666666666</v>
      </c>
      <c r="BN368" s="64">
        <f>IFERROR(Y368*I368/H368,"0")</f>
        <v>151.64000000000001</v>
      </c>
      <c r="BO368" s="64">
        <f>IFERROR(1/J368*(X368/H368),"0")</f>
        <v>0.21367521367521364</v>
      </c>
      <c r="BP368" s="64">
        <f>IFERROR(1/J368*(Y368/H368),"0")</f>
        <v>0.21794871794871795</v>
      </c>
    </row>
    <row r="369" spans="1:68" ht="27" customHeight="1" x14ac:dyDescent="0.25">
      <c r="A369" s="54" t="s">
        <v>590</v>
      </c>
      <c r="B369" s="54" t="s">
        <v>591</v>
      </c>
      <c r="C369" s="32">
        <v>4301031153</v>
      </c>
      <c r="D369" s="791">
        <v>4607091387230</v>
      </c>
      <c r="E369" s="792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11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5"/>
      <c r="V369" s="35"/>
      <c r="W369" s="36" t="s">
        <v>69</v>
      </c>
      <c r="X369" s="777">
        <v>130</v>
      </c>
      <c r="Y369" s="778">
        <f>IFERROR(IF(X369="",0,CEILING((X369/$H369),1)*$H369),"")</f>
        <v>130.20000000000002</v>
      </c>
      <c r="Z369" s="37">
        <f>IFERROR(IF(Y369=0,"",ROUNDUP(Y369/H369,0)*0.00753),"")</f>
        <v>0.23343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138.04761904761904</v>
      </c>
      <c r="BN369" s="64">
        <f>IFERROR(Y369*I369/H369,"0")</f>
        <v>138.26000000000002</v>
      </c>
      <c r="BO369" s="64">
        <f>IFERROR(1/J369*(X369/H369),"0")</f>
        <v>0.1984126984126984</v>
      </c>
      <c r="BP369" s="64">
        <f>IFERROR(1/J369*(Y369/H369),"0")</f>
        <v>0.19871794871794873</v>
      </c>
    </row>
    <row r="370" spans="1:68" ht="27" customHeight="1" x14ac:dyDescent="0.25">
      <c r="A370" s="54" t="s">
        <v>593</v>
      </c>
      <c r="B370" s="54" t="s">
        <v>594</v>
      </c>
      <c r="C370" s="32">
        <v>4301031154</v>
      </c>
      <c r="D370" s="791">
        <v>4607091387292</v>
      </c>
      <c r="E370" s="792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2">
        <v>4301031152</v>
      </c>
      <c r="D371" s="791">
        <v>4607091387285</v>
      </c>
      <c r="E371" s="792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5" t="s">
        <v>71</v>
      </c>
      <c r="Q372" s="796"/>
      <c r="R372" s="796"/>
      <c r="S372" s="796"/>
      <c r="T372" s="796"/>
      <c r="U372" s="796"/>
      <c r="V372" s="797"/>
      <c r="W372" s="38" t="s">
        <v>72</v>
      </c>
      <c r="X372" s="779">
        <f>IFERROR(X368/H368,"0")+IFERROR(X369/H369,"0")+IFERROR(X370/H370,"0")+IFERROR(X371/H371,"0")</f>
        <v>64.285714285714278</v>
      </c>
      <c r="Y372" s="779">
        <f>IFERROR(Y368/H368,"0")+IFERROR(Y369/H369,"0")+IFERROR(Y370/H370,"0")+IFERROR(Y371/H371,"0")</f>
        <v>65</v>
      </c>
      <c r="Z372" s="779">
        <f>IFERROR(IF(Z368="",0,Z368),"0")+IFERROR(IF(Z369="",0,Z369),"0")+IFERROR(IF(Z370="",0,Z370),"0")+IFERROR(IF(Z371="",0,Z371),"0")</f>
        <v>0.48945000000000005</v>
      </c>
      <c r="AA372" s="780"/>
      <c r="AB372" s="780"/>
      <c r="AC372" s="780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5" t="s">
        <v>71</v>
      </c>
      <c r="Q373" s="796"/>
      <c r="R373" s="796"/>
      <c r="S373" s="796"/>
      <c r="T373" s="796"/>
      <c r="U373" s="796"/>
      <c r="V373" s="797"/>
      <c r="W373" s="38" t="s">
        <v>69</v>
      </c>
      <c r="X373" s="779">
        <f>IFERROR(SUM(X368:X371),"0")</f>
        <v>270</v>
      </c>
      <c r="Y373" s="779">
        <f>IFERROR(SUM(Y368:Y371),"0")</f>
        <v>273</v>
      </c>
      <c r="Z373" s="38"/>
      <c r="AA373" s="780"/>
      <c r="AB373" s="780"/>
      <c r="AC373" s="780"/>
    </row>
    <row r="374" spans="1:68" ht="14.25" customHeight="1" x14ac:dyDescent="0.25">
      <c r="A374" s="800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2">
        <v>4301051100</v>
      </c>
      <c r="D375" s="791">
        <v>4607091387766</v>
      </c>
      <c r="E375" s="792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2">
        <v>4301051116</v>
      </c>
      <c r="D376" s="791">
        <v>4607091387957</v>
      </c>
      <c r="E376" s="792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9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2">
        <v>4301051115</v>
      </c>
      <c r="D377" s="791">
        <v>4607091387964</v>
      </c>
      <c r="E377" s="792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2">
        <v>4301051705</v>
      </c>
      <c r="D378" s="791">
        <v>4680115884588</v>
      </c>
      <c r="E378" s="792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5"/>
      <c r="V378" s="35"/>
      <c r="W378" s="36" t="s">
        <v>69</v>
      </c>
      <c r="X378" s="777">
        <v>0</v>
      </c>
      <c r="Y378" s="77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2">
        <v>4301051130</v>
      </c>
      <c r="D379" s="791">
        <v>4607091387537</v>
      </c>
      <c r="E379" s="792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2">
        <v>4301051132</v>
      </c>
      <c r="D380" s="791">
        <v>4607091387513</v>
      </c>
      <c r="E380" s="792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5" t="s">
        <v>71</v>
      </c>
      <c r="Q381" s="796"/>
      <c r="R381" s="796"/>
      <c r="S381" s="796"/>
      <c r="T381" s="796"/>
      <c r="U381" s="796"/>
      <c r="V381" s="797"/>
      <c r="W381" s="38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5" t="s">
        <v>71</v>
      </c>
      <c r="Q382" s="796"/>
      <c r="R382" s="796"/>
      <c r="S382" s="796"/>
      <c r="T382" s="796"/>
      <c r="U382" s="796"/>
      <c r="V382" s="797"/>
      <c r="W382" s="38" t="s">
        <v>69</v>
      </c>
      <c r="X382" s="779">
        <f>IFERROR(SUM(X375:X380),"0")</f>
        <v>0</v>
      </c>
      <c r="Y382" s="779">
        <f>IFERROR(SUM(Y375:Y380),"0")</f>
        <v>0</v>
      </c>
      <c r="Z382" s="38"/>
      <c r="AA382" s="780"/>
      <c r="AB382" s="780"/>
      <c r="AC382" s="780"/>
    </row>
    <row r="383" spans="1:68" ht="14.25" customHeight="1" x14ac:dyDescent="0.25">
      <c r="A383" s="800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2">
        <v>4301060379</v>
      </c>
      <c r="D384" s="791">
        <v>4607091380880</v>
      </c>
      <c r="E384" s="792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2">
        <v>4301060308</v>
      </c>
      <c r="D385" s="791">
        <v>4607091384482</v>
      </c>
      <c r="E385" s="792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2">
        <v>4301060484</v>
      </c>
      <c r="D386" s="791">
        <v>4607091380897</v>
      </c>
      <c r="E386" s="792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815" t="s">
        <v>624</v>
      </c>
      <c r="Q386" s="782"/>
      <c r="R386" s="782"/>
      <c r="S386" s="782"/>
      <c r="T386" s="783"/>
      <c r="U386" s="35"/>
      <c r="V386" s="35"/>
      <c r="W386" s="36" t="s">
        <v>69</v>
      </c>
      <c r="X386" s="777">
        <v>40</v>
      </c>
      <c r="Y386" s="778">
        <f>IFERROR(IF(X386="",0,CEILING((X386/$H386),1)*$H386),"")</f>
        <v>42</v>
      </c>
      <c r="Z386" s="37">
        <f>IFERROR(IF(Y386=0,"",ROUNDUP(Y386/H386,0)*0.02175),"")</f>
        <v>0.10874999999999999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16.5" customHeight="1" x14ac:dyDescent="0.25">
      <c r="A387" s="54" t="s">
        <v>622</v>
      </c>
      <c r="B387" s="54" t="s">
        <v>626</v>
      </c>
      <c r="C387" s="32">
        <v>4301060325</v>
      </c>
      <c r="D387" s="791">
        <v>4607091380897</v>
      </c>
      <c r="E387" s="792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9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5"/>
      <c r="V387" s="35"/>
      <c r="W387" s="36" t="s">
        <v>69</v>
      </c>
      <c r="X387" s="777">
        <v>0</v>
      </c>
      <c r="Y387" s="778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5" t="s">
        <v>71</v>
      </c>
      <c r="Q388" s="796"/>
      <c r="R388" s="796"/>
      <c r="S388" s="796"/>
      <c r="T388" s="796"/>
      <c r="U388" s="796"/>
      <c r="V388" s="797"/>
      <c r="W388" s="38" t="s">
        <v>72</v>
      </c>
      <c r="X388" s="779">
        <f>IFERROR(X384/H384,"0")+IFERROR(X385/H385,"0")+IFERROR(X386/H386,"0")+IFERROR(X387/H387,"0")</f>
        <v>4.7619047619047619</v>
      </c>
      <c r="Y388" s="779">
        <f>IFERROR(Y384/H384,"0")+IFERROR(Y385/H385,"0")+IFERROR(Y386/H386,"0")+IFERROR(Y387/H387,"0")</f>
        <v>5</v>
      </c>
      <c r="Z388" s="779">
        <f>IFERROR(IF(Z384="",0,Z384),"0")+IFERROR(IF(Z385="",0,Z385),"0")+IFERROR(IF(Z386="",0,Z386),"0")+IFERROR(IF(Z387="",0,Z387),"0")</f>
        <v>0.10874999999999999</v>
      </c>
      <c r="AA388" s="780"/>
      <c r="AB388" s="780"/>
      <c r="AC388" s="780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5" t="s">
        <v>71</v>
      </c>
      <c r="Q389" s="796"/>
      <c r="R389" s="796"/>
      <c r="S389" s="796"/>
      <c r="T389" s="796"/>
      <c r="U389" s="796"/>
      <c r="V389" s="797"/>
      <c r="W389" s="38" t="s">
        <v>69</v>
      </c>
      <c r="X389" s="779">
        <f>IFERROR(SUM(X384:X387),"0")</f>
        <v>40</v>
      </c>
      <c r="Y389" s="779">
        <f>IFERROR(SUM(Y384:Y387),"0")</f>
        <v>42</v>
      </c>
      <c r="Z389" s="38"/>
      <c r="AA389" s="780"/>
      <c r="AB389" s="780"/>
      <c r="AC389" s="780"/>
    </row>
    <row r="390" spans="1:68" ht="14.25" customHeight="1" x14ac:dyDescent="0.25">
      <c r="A390" s="800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2">
        <v>4301030232</v>
      </c>
      <c r="D391" s="791">
        <v>4607091388374</v>
      </c>
      <c r="E391" s="792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803" t="s">
        <v>630</v>
      </c>
      <c r="Q391" s="782"/>
      <c r="R391" s="782"/>
      <c r="S391" s="782"/>
      <c r="T391" s="783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2">
        <v>4301030235</v>
      </c>
      <c r="D392" s="791">
        <v>4607091388381</v>
      </c>
      <c r="E392" s="792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813" t="s">
        <v>634</v>
      </c>
      <c r="Q392" s="782"/>
      <c r="R392" s="782"/>
      <c r="S392" s="782"/>
      <c r="T392" s="783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2">
        <v>4301032015</v>
      </c>
      <c r="D393" s="791">
        <v>4607091383102</v>
      </c>
      <c r="E393" s="792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2">
        <v>4301030233</v>
      </c>
      <c r="D394" s="791">
        <v>4607091388404</v>
      </c>
      <c r="E394" s="792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5" t="s">
        <v>71</v>
      </c>
      <c r="Q395" s="796"/>
      <c r="R395" s="796"/>
      <c r="S395" s="796"/>
      <c r="T395" s="796"/>
      <c r="U395" s="796"/>
      <c r="V395" s="797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5" t="s">
        <v>71</v>
      </c>
      <c r="Q396" s="796"/>
      <c r="R396" s="796"/>
      <c r="S396" s="796"/>
      <c r="T396" s="796"/>
      <c r="U396" s="796"/>
      <c r="V396" s="797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customHeight="1" x14ac:dyDescent="0.25">
      <c r="A397" s="800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2">
        <v>4301180007</v>
      </c>
      <c r="D398" s="791">
        <v>4680115881808</v>
      </c>
      <c r="E398" s="792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2">
        <v>4301180006</v>
      </c>
      <c r="D399" s="791">
        <v>4680115881822</v>
      </c>
      <c r="E399" s="792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2">
        <v>4301180001</v>
      </c>
      <c r="D400" s="791">
        <v>4680115880016</v>
      </c>
      <c r="E400" s="792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5" t="s">
        <v>71</v>
      </c>
      <c r="Q401" s="796"/>
      <c r="R401" s="796"/>
      <c r="S401" s="796"/>
      <c r="T401" s="796"/>
      <c r="U401" s="796"/>
      <c r="V401" s="797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5" t="s">
        <v>71</v>
      </c>
      <c r="Q402" s="796"/>
      <c r="R402" s="796"/>
      <c r="S402" s="796"/>
      <c r="T402" s="796"/>
      <c r="U402" s="796"/>
      <c r="V402" s="797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customHeight="1" x14ac:dyDescent="0.25">
      <c r="A403" s="808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2"/>
      <c r="AB403" s="772"/>
      <c r="AC403" s="772"/>
    </row>
    <row r="404" spans="1:68" ht="14.25" customHeight="1" x14ac:dyDescent="0.25">
      <c r="A404" s="800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2">
        <v>4301031066</v>
      </c>
      <c r="D405" s="791">
        <v>4607091383836</v>
      </c>
      <c r="E405" s="792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5" t="s">
        <v>71</v>
      </c>
      <c r="Q406" s="796"/>
      <c r="R406" s="796"/>
      <c r="S406" s="796"/>
      <c r="T406" s="796"/>
      <c r="U406" s="796"/>
      <c r="V406" s="797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5" t="s">
        <v>71</v>
      </c>
      <c r="Q407" s="796"/>
      <c r="R407" s="796"/>
      <c r="S407" s="796"/>
      <c r="T407" s="796"/>
      <c r="U407" s="796"/>
      <c r="V407" s="797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customHeight="1" x14ac:dyDescent="0.25">
      <c r="A408" s="800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2">
        <v>4301051142</v>
      </c>
      <c r="D409" s="791">
        <v>4607091387919</v>
      </c>
      <c r="E409" s="792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5"/>
      <c r="V409" s="35"/>
      <c r="W409" s="36" t="s">
        <v>69</v>
      </c>
      <c r="X409" s="777">
        <v>0</v>
      </c>
      <c r="Y409" s="778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2">
        <v>4301051461</v>
      </c>
      <c r="D410" s="791">
        <v>4680115883604</v>
      </c>
      <c r="E410" s="792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12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5"/>
      <c r="V410" s="35"/>
      <c r="W410" s="36" t="s">
        <v>69</v>
      </c>
      <c r="X410" s="777">
        <v>21</v>
      </c>
      <c r="Y410" s="778">
        <f>IFERROR(IF(X410="",0,CEILING((X410/$H410),1)*$H410),"")</f>
        <v>21</v>
      </c>
      <c r="Z410" s="37">
        <f>IFERROR(IF(Y410=0,"",ROUNDUP(Y410/H410,0)*0.00651),"")</f>
        <v>6.5100000000000005E-2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23.519999999999996</v>
      </c>
      <c r="BN410" s="64">
        <f>IFERROR(Y410*I410/H410,"0")</f>
        <v>23.519999999999996</v>
      </c>
      <c r="BO410" s="64">
        <f>IFERROR(1/J410*(X410/H410),"0")</f>
        <v>5.4945054945054951E-2</v>
      </c>
      <c r="BP410" s="64">
        <f>IFERROR(1/J410*(Y410/H410),"0")</f>
        <v>5.4945054945054951E-2</v>
      </c>
    </row>
    <row r="411" spans="1:68" ht="27" customHeight="1" x14ac:dyDescent="0.25">
      <c r="A411" s="54" t="s">
        <v>659</v>
      </c>
      <c r="B411" s="54" t="s">
        <v>660</v>
      </c>
      <c r="C411" s="32">
        <v>4301051485</v>
      </c>
      <c r="D411" s="791">
        <v>4680115883567</v>
      </c>
      <c r="E411" s="792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5"/>
      <c r="V411" s="35"/>
      <c r="W411" s="36" t="s">
        <v>69</v>
      </c>
      <c r="X411" s="777">
        <v>21</v>
      </c>
      <c r="Y411" s="778">
        <f>IFERROR(IF(X411="",0,CEILING((X411/$H411),1)*$H411),"")</f>
        <v>21</v>
      </c>
      <c r="Z411" s="37">
        <f>IFERROR(IF(Y411=0,"",ROUNDUP(Y411/H411,0)*0.00651),"")</f>
        <v>6.5100000000000005E-2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23.4</v>
      </c>
      <c r="BN411" s="64">
        <f>IFERROR(Y411*I411/H411,"0")</f>
        <v>23.4</v>
      </c>
      <c r="BO411" s="64">
        <f>IFERROR(1/J411*(X411/H411),"0")</f>
        <v>5.4945054945054951E-2</v>
      </c>
      <c r="BP411" s="64">
        <f>IFERROR(1/J411*(Y411/H411),"0")</f>
        <v>5.4945054945054951E-2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5" t="s">
        <v>71</v>
      </c>
      <c r="Q412" s="796"/>
      <c r="R412" s="796"/>
      <c r="S412" s="796"/>
      <c r="T412" s="796"/>
      <c r="U412" s="796"/>
      <c r="V412" s="797"/>
      <c r="W412" s="38" t="s">
        <v>72</v>
      </c>
      <c r="X412" s="779">
        <f>IFERROR(X409/H409,"0")+IFERROR(X410/H410,"0")+IFERROR(X411/H411,"0")</f>
        <v>20</v>
      </c>
      <c r="Y412" s="779">
        <f>IFERROR(Y409/H409,"0")+IFERROR(Y410/H410,"0")+IFERROR(Y411/H411,"0")</f>
        <v>20</v>
      </c>
      <c r="Z412" s="779">
        <f>IFERROR(IF(Z409="",0,Z409),"0")+IFERROR(IF(Z410="",0,Z410),"0")+IFERROR(IF(Z411="",0,Z411),"0")</f>
        <v>0.13020000000000001</v>
      </c>
      <c r="AA412" s="780"/>
      <c r="AB412" s="780"/>
      <c r="AC412" s="780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5" t="s">
        <v>71</v>
      </c>
      <c r="Q413" s="796"/>
      <c r="R413" s="796"/>
      <c r="S413" s="796"/>
      <c r="T413" s="796"/>
      <c r="U413" s="796"/>
      <c r="V413" s="797"/>
      <c r="W413" s="38" t="s">
        <v>69</v>
      </c>
      <c r="X413" s="779">
        <f>IFERROR(SUM(X409:X411),"0")</f>
        <v>42</v>
      </c>
      <c r="Y413" s="779">
        <f>IFERROR(SUM(Y409:Y411),"0")</f>
        <v>42</v>
      </c>
      <c r="Z413" s="38"/>
      <c r="AA413" s="780"/>
      <c r="AB413" s="780"/>
      <c r="AC413" s="780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9"/>
      <c r="AB414" s="49"/>
      <c r="AC414" s="49"/>
    </row>
    <row r="415" spans="1:68" ht="16.5" customHeight="1" x14ac:dyDescent="0.25">
      <c r="A415" s="808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2"/>
      <c r="AB415" s="772"/>
      <c r="AC415" s="772"/>
    </row>
    <row r="416" spans="1:68" ht="14.25" customHeight="1" x14ac:dyDescent="0.25">
      <c r="A416" s="800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2">
        <v>4301011946</v>
      </c>
      <c r="D417" s="791">
        <v>4680115884847</v>
      </c>
      <c r="E417" s="792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5"/>
      <c r="V417" s="35"/>
      <c r="W417" s="36" t="s">
        <v>69</v>
      </c>
      <c r="X417" s="777">
        <v>0</v>
      </c>
      <c r="Y417" s="778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2">
        <v>4301011869</v>
      </c>
      <c r="D418" s="791">
        <v>4680115884847</v>
      </c>
      <c r="E418" s="792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11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91">
        <v>4680115884854</v>
      </c>
      <c r="E419" s="792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5"/>
      <c r="V419" s="35"/>
      <c r="W419" s="36" t="s">
        <v>69</v>
      </c>
      <c r="X419" s="777">
        <v>1850</v>
      </c>
      <c r="Y419" s="778">
        <f t="shared" si="87"/>
        <v>1860</v>
      </c>
      <c r="Z419" s="37">
        <f>IFERROR(IF(Y419=0,"",ROUNDUP(Y419/H419,0)*0.02039),"")</f>
        <v>2.5283599999999997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1909.2</v>
      </c>
      <c r="BN419" s="64">
        <f t="shared" si="89"/>
        <v>1919.52</v>
      </c>
      <c r="BO419" s="64">
        <f t="shared" si="90"/>
        <v>2.5694444444444442</v>
      </c>
      <c r="BP419" s="64">
        <f t="shared" si="91"/>
        <v>2.583333333333333</v>
      </c>
    </row>
    <row r="420" spans="1:68" ht="27" customHeight="1" x14ac:dyDescent="0.25">
      <c r="A420" s="54" t="s">
        <v>669</v>
      </c>
      <c r="B420" s="54" t="s">
        <v>671</v>
      </c>
      <c r="C420" s="32">
        <v>4301011870</v>
      </c>
      <c r="D420" s="791">
        <v>4680115884854</v>
      </c>
      <c r="E420" s="792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791">
        <v>4607091383997</v>
      </c>
      <c r="E421" s="792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2">
        <v>4301011943</v>
      </c>
      <c r="D422" s="791">
        <v>4680115884830</v>
      </c>
      <c r="E422" s="792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9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2">
        <v>4301011867</v>
      </c>
      <c r="D423" s="791">
        <v>4680115884830</v>
      </c>
      <c r="E423" s="792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2">
        <v>4301011433</v>
      </c>
      <c r="D424" s="791">
        <v>4680115882638</v>
      </c>
      <c r="E424" s="792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2">
        <v>4301011952</v>
      </c>
      <c r="D425" s="791">
        <v>4680115884922</v>
      </c>
      <c r="E425" s="792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5"/>
      <c r="V425" s="35"/>
      <c r="W425" s="36" t="s">
        <v>69</v>
      </c>
      <c r="X425" s="777">
        <v>0</v>
      </c>
      <c r="Y425" s="77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2">
        <v>4301011866</v>
      </c>
      <c r="D426" s="791">
        <v>4680115884878</v>
      </c>
      <c r="E426" s="792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8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5"/>
      <c r="V426" s="35"/>
      <c r="W426" s="36" t="s">
        <v>69</v>
      </c>
      <c r="X426" s="777">
        <v>0</v>
      </c>
      <c r="Y426" s="77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2">
        <v>4301011868</v>
      </c>
      <c r="D427" s="791">
        <v>4680115884861</v>
      </c>
      <c r="E427" s="792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9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5" t="s">
        <v>71</v>
      </c>
      <c r="Q428" s="796"/>
      <c r="R428" s="796"/>
      <c r="S428" s="796"/>
      <c r="T428" s="796"/>
      <c r="U428" s="796"/>
      <c r="V428" s="797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123.33333333333333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124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2.5283599999999997</v>
      </c>
      <c r="AA428" s="780"/>
      <c r="AB428" s="780"/>
      <c r="AC428" s="780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5" t="s">
        <v>71</v>
      </c>
      <c r="Q429" s="796"/>
      <c r="R429" s="796"/>
      <c r="S429" s="796"/>
      <c r="T429" s="796"/>
      <c r="U429" s="796"/>
      <c r="V429" s="797"/>
      <c r="W429" s="38" t="s">
        <v>69</v>
      </c>
      <c r="X429" s="779">
        <f>IFERROR(SUM(X417:X427),"0")</f>
        <v>1850</v>
      </c>
      <c r="Y429" s="779">
        <f>IFERROR(SUM(Y417:Y427),"0")</f>
        <v>1860</v>
      </c>
      <c r="Z429" s="38"/>
      <c r="AA429" s="780"/>
      <c r="AB429" s="780"/>
      <c r="AC429" s="780"/>
    </row>
    <row r="430" spans="1:68" ht="14.25" customHeight="1" x14ac:dyDescent="0.25">
      <c r="A430" s="800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2">
        <v>4301020178</v>
      </c>
      <c r="D431" s="791">
        <v>4607091383980</v>
      </c>
      <c r="E431" s="792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9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2">
        <v>4301020179</v>
      </c>
      <c r="D432" s="791">
        <v>4607091384178</v>
      </c>
      <c r="E432" s="792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5" t="s">
        <v>71</v>
      </c>
      <c r="Q433" s="796"/>
      <c r="R433" s="796"/>
      <c r="S433" s="796"/>
      <c r="T433" s="796"/>
      <c r="U433" s="796"/>
      <c r="V433" s="797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5" t="s">
        <v>71</v>
      </c>
      <c r="Q434" s="796"/>
      <c r="R434" s="796"/>
      <c r="S434" s="796"/>
      <c r="T434" s="796"/>
      <c r="U434" s="796"/>
      <c r="V434" s="797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customHeight="1" x14ac:dyDescent="0.25">
      <c r="A435" s="800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91">
        <v>4607091383928</v>
      </c>
      <c r="E436" s="792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1199" t="s">
        <v>697</v>
      </c>
      <c r="Q436" s="782"/>
      <c r="R436" s="782"/>
      <c r="S436" s="782"/>
      <c r="T436" s="783"/>
      <c r="U436" s="35"/>
      <c r="V436" s="35"/>
      <c r="W436" s="36" t="s">
        <v>69</v>
      </c>
      <c r="X436" s="777">
        <v>800</v>
      </c>
      <c r="Y436" s="778">
        <f>IFERROR(IF(X436="",0,CEILING((X436/$H436),1)*$H436),"")</f>
        <v>801</v>
      </c>
      <c r="Z436" s="37">
        <f>IFERROR(IF(Y436=0,"",ROUNDUP(Y436/H436,0)*0.02175),"")</f>
        <v>1.9357499999999999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850.66666666666663</v>
      </c>
      <c r="BN436" s="64">
        <f>IFERROR(Y436*I436/H436,"0")</f>
        <v>851.73</v>
      </c>
      <c r="BO436" s="64">
        <f>IFERROR(1/J436*(X436/H436),"0")</f>
        <v>1.5873015873015872</v>
      </c>
      <c r="BP436" s="64">
        <f>IFERROR(1/J436*(Y436/H436),"0")</f>
        <v>1.5892857142857142</v>
      </c>
    </row>
    <row r="437" spans="1:68" ht="27" customHeight="1" x14ac:dyDescent="0.25">
      <c r="A437" s="54" t="s">
        <v>699</v>
      </c>
      <c r="B437" s="54" t="s">
        <v>700</v>
      </c>
      <c r="C437" s="32">
        <v>4301051897</v>
      </c>
      <c r="D437" s="791">
        <v>4607091384260</v>
      </c>
      <c r="E437" s="792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784" t="s">
        <v>701</v>
      </c>
      <c r="Q437" s="782"/>
      <c r="R437" s="782"/>
      <c r="S437" s="782"/>
      <c r="T437" s="783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5" t="s">
        <v>71</v>
      </c>
      <c r="Q438" s="796"/>
      <c r="R438" s="796"/>
      <c r="S438" s="796"/>
      <c r="T438" s="796"/>
      <c r="U438" s="796"/>
      <c r="V438" s="797"/>
      <c r="W438" s="38" t="s">
        <v>72</v>
      </c>
      <c r="X438" s="779">
        <f>IFERROR(X436/H436,"0")+IFERROR(X437/H437,"0")</f>
        <v>88.888888888888886</v>
      </c>
      <c r="Y438" s="779">
        <f>IFERROR(Y436/H436,"0")+IFERROR(Y437/H437,"0")</f>
        <v>89</v>
      </c>
      <c r="Z438" s="779">
        <f>IFERROR(IF(Z436="",0,Z436),"0")+IFERROR(IF(Z437="",0,Z437),"0")</f>
        <v>1.9357499999999999</v>
      </c>
      <c r="AA438" s="780"/>
      <c r="AB438" s="780"/>
      <c r="AC438" s="780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5" t="s">
        <v>71</v>
      </c>
      <c r="Q439" s="796"/>
      <c r="R439" s="796"/>
      <c r="S439" s="796"/>
      <c r="T439" s="796"/>
      <c r="U439" s="796"/>
      <c r="V439" s="797"/>
      <c r="W439" s="38" t="s">
        <v>69</v>
      </c>
      <c r="X439" s="779">
        <f>IFERROR(SUM(X436:X437),"0")</f>
        <v>800</v>
      </c>
      <c r="Y439" s="779">
        <f>IFERROR(SUM(Y436:Y437),"0")</f>
        <v>801</v>
      </c>
      <c r="Z439" s="38"/>
      <c r="AA439" s="780"/>
      <c r="AB439" s="780"/>
      <c r="AC439" s="780"/>
    </row>
    <row r="440" spans="1:68" ht="14.25" customHeight="1" x14ac:dyDescent="0.25">
      <c r="A440" s="800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2">
        <v>4301060439</v>
      </c>
      <c r="D441" s="791">
        <v>4607091384673</v>
      </c>
      <c r="E441" s="792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29" t="s">
        <v>705</v>
      </c>
      <c r="Q441" s="782"/>
      <c r="R441" s="782"/>
      <c r="S441" s="782"/>
      <c r="T441" s="783"/>
      <c r="U441" s="35"/>
      <c r="V441" s="35"/>
      <c r="W441" s="36" t="s">
        <v>69</v>
      </c>
      <c r="X441" s="777">
        <v>230</v>
      </c>
      <c r="Y441" s="778">
        <f>IFERROR(IF(X441="",0,CEILING((X441/$H441),1)*$H441),"")</f>
        <v>234</v>
      </c>
      <c r="Z441" s="37">
        <f>IFERROR(IF(Y441=0,"",ROUNDUP(Y441/H441,0)*0.02175),"")</f>
        <v>0.5655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244.4133333333333</v>
      </c>
      <c r="BN441" s="64">
        <f>IFERROR(Y441*I441/H441,"0")</f>
        <v>248.66400000000002</v>
      </c>
      <c r="BO441" s="64">
        <f>IFERROR(1/J441*(X441/H441),"0")</f>
        <v>0.45634920634920634</v>
      </c>
      <c r="BP441" s="64">
        <f>IFERROR(1/J441*(Y441/H441),"0")</f>
        <v>0.46428571428571425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5" t="s">
        <v>71</v>
      </c>
      <c r="Q442" s="796"/>
      <c r="R442" s="796"/>
      <c r="S442" s="796"/>
      <c r="T442" s="796"/>
      <c r="U442" s="796"/>
      <c r="V442" s="797"/>
      <c r="W442" s="38" t="s">
        <v>72</v>
      </c>
      <c r="X442" s="779">
        <f>IFERROR(X441/H441,"0")</f>
        <v>25.555555555555557</v>
      </c>
      <c r="Y442" s="779">
        <f>IFERROR(Y441/H441,"0")</f>
        <v>26</v>
      </c>
      <c r="Z442" s="779">
        <f>IFERROR(IF(Z441="",0,Z441),"0")</f>
        <v>0.5655</v>
      </c>
      <c r="AA442" s="780"/>
      <c r="AB442" s="780"/>
      <c r="AC442" s="780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5" t="s">
        <v>71</v>
      </c>
      <c r="Q443" s="796"/>
      <c r="R443" s="796"/>
      <c r="S443" s="796"/>
      <c r="T443" s="796"/>
      <c r="U443" s="796"/>
      <c r="V443" s="797"/>
      <c r="W443" s="38" t="s">
        <v>69</v>
      </c>
      <c r="X443" s="779">
        <f>IFERROR(SUM(X441:X441),"0")</f>
        <v>230</v>
      </c>
      <c r="Y443" s="779">
        <f>IFERROR(SUM(Y441:Y441),"0")</f>
        <v>234</v>
      </c>
      <c r="Z443" s="38"/>
      <c r="AA443" s="780"/>
      <c r="AB443" s="780"/>
      <c r="AC443" s="780"/>
    </row>
    <row r="444" spans="1:68" ht="16.5" customHeight="1" x14ac:dyDescent="0.25">
      <c r="A444" s="808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2"/>
      <c r="AB444" s="772"/>
      <c r="AC444" s="772"/>
    </row>
    <row r="445" spans="1:68" ht="14.25" customHeight="1" x14ac:dyDescent="0.25">
      <c r="A445" s="800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2">
        <v>4301011483</v>
      </c>
      <c r="D446" s="791">
        <v>4680115881907</v>
      </c>
      <c r="E446" s="792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2">
        <v>4301011873</v>
      </c>
      <c r="D447" s="791">
        <v>4680115881907</v>
      </c>
      <c r="E447" s="792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2">
        <v>4301011655</v>
      </c>
      <c r="D448" s="791">
        <v>4680115883925</v>
      </c>
      <c r="E448" s="792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2">
        <v>4301011872</v>
      </c>
      <c r="D449" s="791">
        <v>4680115883925</v>
      </c>
      <c r="E449" s="792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2">
        <v>4301011312</v>
      </c>
      <c r="D450" s="791">
        <v>4607091384192</v>
      </c>
      <c r="E450" s="792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5"/>
      <c r="V450" s="35"/>
      <c r="W450" s="36" t="s">
        <v>69</v>
      </c>
      <c r="X450" s="777">
        <v>60</v>
      </c>
      <c r="Y450" s="778">
        <f t="shared" si="92"/>
        <v>64.800000000000011</v>
      </c>
      <c r="Z450" s="37">
        <f t="shared" si="93"/>
        <v>0.1305</v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62.666666666666657</v>
      </c>
      <c r="BN450" s="64">
        <f t="shared" si="95"/>
        <v>67.680000000000007</v>
      </c>
      <c r="BO450" s="64">
        <f t="shared" si="96"/>
        <v>9.9206349206349201E-2</v>
      </c>
      <c r="BP450" s="64">
        <f t="shared" si="97"/>
        <v>0.10714285714285715</v>
      </c>
    </row>
    <row r="451" spans="1:68" ht="37.5" customHeight="1" x14ac:dyDescent="0.25">
      <c r="A451" s="54" t="s">
        <v>719</v>
      </c>
      <c r="B451" s="54" t="s">
        <v>720</v>
      </c>
      <c r="C451" s="32">
        <v>4301011874</v>
      </c>
      <c r="D451" s="791">
        <v>4680115884892</v>
      </c>
      <c r="E451" s="792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2">
        <v>4301011875</v>
      </c>
      <c r="D452" s="791">
        <v>4680115884885</v>
      </c>
      <c r="E452" s="792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2">
        <v>4301011871</v>
      </c>
      <c r="D453" s="791">
        <v>4680115884908</v>
      </c>
      <c r="E453" s="792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5" t="s">
        <v>71</v>
      </c>
      <c r="Q454" s="796"/>
      <c r="R454" s="796"/>
      <c r="S454" s="796"/>
      <c r="T454" s="796"/>
      <c r="U454" s="796"/>
      <c r="V454" s="797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5.5555555555555554</v>
      </c>
      <c r="Y454" s="779">
        <f>IFERROR(Y446/H446,"0")+IFERROR(Y447/H447,"0")+IFERROR(Y448/H448,"0")+IFERROR(Y449/H449,"0")+IFERROR(Y450/H450,"0")+IFERROR(Y451/H451,"0")+IFERROR(Y452/H452,"0")+IFERROR(Y453/H453,"0")</f>
        <v>6.0000000000000009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780"/>
      <c r="AB454" s="780"/>
      <c r="AC454" s="780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5" t="s">
        <v>71</v>
      </c>
      <c r="Q455" s="796"/>
      <c r="R455" s="796"/>
      <c r="S455" s="796"/>
      <c r="T455" s="796"/>
      <c r="U455" s="796"/>
      <c r="V455" s="797"/>
      <c r="W455" s="38" t="s">
        <v>69</v>
      </c>
      <c r="X455" s="779">
        <f>IFERROR(SUM(X446:X453),"0")</f>
        <v>60</v>
      </c>
      <c r="Y455" s="779">
        <f>IFERROR(SUM(Y446:Y453),"0")</f>
        <v>64.800000000000011</v>
      </c>
      <c r="Z455" s="38"/>
      <c r="AA455" s="780"/>
      <c r="AB455" s="780"/>
      <c r="AC455" s="780"/>
    </row>
    <row r="456" spans="1:68" ht="14.25" customHeight="1" x14ac:dyDescent="0.25">
      <c r="A456" s="800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2">
        <v>4301031303</v>
      </c>
      <c r="D457" s="791">
        <v>4607091384802</v>
      </c>
      <c r="E457" s="792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8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5"/>
      <c r="V457" s="35"/>
      <c r="W457" s="36" t="s">
        <v>69</v>
      </c>
      <c r="X457" s="777">
        <v>100</v>
      </c>
      <c r="Y457" s="778">
        <f>IFERROR(IF(X457="",0,CEILING((X457/$H457),1)*$H457),"")</f>
        <v>100.74</v>
      </c>
      <c r="Z457" s="37">
        <f>IFERROR(IF(Y457=0,"",ROUNDUP(Y457/H457,0)*0.00753),"")</f>
        <v>0.17319000000000001</v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105.93607305936072</v>
      </c>
      <c r="BN457" s="64">
        <f>IFERROR(Y457*I457/H457,"0")</f>
        <v>106.72</v>
      </c>
      <c r="BO457" s="64">
        <f>IFERROR(1/J457*(X457/H457),"0")</f>
        <v>0.14635288607891347</v>
      </c>
      <c r="BP457" s="64">
        <f>IFERROR(1/J457*(Y457/H457),"0")</f>
        <v>0.14743589743589744</v>
      </c>
    </row>
    <row r="458" spans="1:68" ht="27" customHeight="1" x14ac:dyDescent="0.25">
      <c r="A458" s="54" t="s">
        <v>729</v>
      </c>
      <c r="B458" s="54" t="s">
        <v>730</v>
      </c>
      <c r="C458" s="32">
        <v>4301031304</v>
      </c>
      <c r="D458" s="791">
        <v>4607091384826</v>
      </c>
      <c r="E458" s="792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5" t="s">
        <v>71</v>
      </c>
      <c r="Q459" s="796"/>
      <c r="R459" s="796"/>
      <c r="S459" s="796"/>
      <c r="T459" s="796"/>
      <c r="U459" s="796"/>
      <c r="V459" s="797"/>
      <c r="W459" s="38" t="s">
        <v>72</v>
      </c>
      <c r="X459" s="779">
        <f>IFERROR(X457/H457,"0")+IFERROR(X458/H458,"0")</f>
        <v>22.831050228310502</v>
      </c>
      <c r="Y459" s="779">
        <f>IFERROR(Y457/H457,"0")+IFERROR(Y458/H458,"0")</f>
        <v>23</v>
      </c>
      <c r="Z459" s="779">
        <f>IFERROR(IF(Z457="",0,Z457),"0")+IFERROR(IF(Z458="",0,Z458),"0")</f>
        <v>0.17319000000000001</v>
      </c>
      <c r="AA459" s="780"/>
      <c r="AB459" s="780"/>
      <c r="AC459" s="780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5" t="s">
        <v>71</v>
      </c>
      <c r="Q460" s="796"/>
      <c r="R460" s="796"/>
      <c r="S460" s="796"/>
      <c r="T460" s="796"/>
      <c r="U460" s="796"/>
      <c r="V460" s="797"/>
      <c r="W460" s="38" t="s">
        <v>69</v>
      </c>
      <c r="X460" s="779">
        <f>IFERROR(SUM(X457:X458),"0")</f>
        <v>100</v>
      </c>
      <c r="Y460" s="779">
        <f>IFERROR(SUM(Y457:Y458),"0")</f>
        <v>100.74</v>
      </c>
      <c r="Z460" s="38"/>
      <c r="AA460" s="780"/>
      <c r="AB460" s="780"/>
      <c r="AC460" s="780"/>
    </row>
    <row r="461" spans="1:68" ht="14.25" customHeight="1" x14ac:dyDescent="0.25">
      <c r="A461" s="800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2">
        <v>4301051899</v>
      </c>
      <c r="D462" s="791">
        <v>4607091384246</v>
      </c>
      <c r="E462" s="792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100" t="s">
        <v>733</v>
      </c>
      <c r="Q462" s="782"/>
      <c r="R462" s="782"/>
      <c r="S462" s="782"/>
      <c r="T462" s="783"/>
      <c r="U462" s="35"/>
      <c r="V462" s="35"/>
      <c r="W462" s="36" t="s">
        <v>69</v>
      </c>
      <c r="X462" s="777">
        <v>50</v>
      </c>
      <c r="Y462" s="778">
        <f>IFERROR(IF(X462="",0,CEILING((X462/$H462),1)*$H462),"")</f>
        <v>54</v>
      </c>
      <c r="Z462" s="37">
        <f>IFERROR(IF(Y462=0,"",ROUNDUP(Y462/H462,0)*0.02175),"")</f>
        <v>0.1305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53.133333333333333</v>
      </c>
      <c r="BN462" s="64">
        <f>IFERROR(Y462*I462/H462,"0")</f>
        <v>57.384</v>
      </c>
      <c r="BO462" s="64">
        <f>IFERROR(1/J462*(X462/H462),"0")</f>
        <v>9.9206349206349201E-2</v>
      </c>
      <c r="BP462" s="64">
        <f>IFERROR(1/J462*(Y462/H462),"0")</f>
        <v>0.10714285714285714</v>
      </c>
    </row>
    <row r="463" spans="1:68" ht="37.5" customHeight="1" x14ac:dyDescent="0.25">
      <c r="A463" s="54" t="s">
        <v>735</v>
      </c>
      <c r="B463" s="54" t="s">
        <v>736</v>
      </c>
      <c r="C463" s="32">
        <v>4301051901</v>
      </c>
      <c r="D463" s="791">
        <v>4680115881976</v>
      </c>
      <c r="E463" s="792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1129" t="s">
        <v>737</v>
      </c>
      <c r="Q463" s="782"/>
      <c r="R463" s="782"/>
      <c r="S463" s="782"/>
      <c r="T463" s="783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2">
        <v>4301051634</v>
      </c>
      <c r="D464" s="791">
        <v>4607091384253</v>
      </c>
      <c r="E464" s="792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2">
        <v>4301051297</v>
      </c>
      <c r="D465" s="791">
        <v>4607091384253</v>
      </c>
      <c r="E465" s="792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2">
        <v>4301051444</v>
      </c>
      <c r="D466" s="791">
        <v>4680115881969</v>
      </c>
      <c r="E466" s="792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5" t="s">
        <v>71</v>
      </c>
      <c r="Q467" s="796"/>
      <c r="R467" s="796"/>
      <c r="S467" s="796"/>
      <c r="T467" s="796"/>
      <c r="U467" s="796"/>
      <c r="V467" s="797"/>
      <c r="W467" s="38" t="s">
        <v>72</v>
      </c>
      <c r="X467" s="779">
        <f>IFERROR(X462/H462,"0")+IFERROR(X463/H463,"0")+IFERROR(X464/H464,"0")+IFERROR(X465/H465,"0")+IFERROR(X466/H466,"0")</f>
        <v>5.5555555555555554</v>
      </c>
      <c r="Y467" s="779">
        <f>IFERROR(Y462/H462,"0")+IFERROR(Y463/H463,"0")+IFERROR(Y464/H464,"0")+IFERROR(Y465/H465,"0")+IFERROR(Y466/H466,"0")</f>
        <v>6</v>
      </c>
      <c r="Z467" s="779">
        <f>IFERROR(IF(Z462="",0,Z462),"0")+IFERROR(IF(Z463="",0,Z463),"0")+IFERROR(IF(Z464="",0,Z464),"0")+IFERROR(IF(Z465="",0,Z465),"0")+IFERROR(IF(Z466="",0,Z466),"0")</f>
        <v>0.1305</v>
      </c>
      <c r="AA467" s="780"/>
      <c r="AB467" s="780"/>
      <c r="AC467" s="780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5" t="s">
        <v>71</v>
      </c>
      <c r="Q468" s="796"/>
      <c r="R468" s="796"/>
      <c r="S468" s="796"/>
      <c r="T468" s="796"/>
      <c r="U468" s="796"/>
      <c r="V468" s="797"/>
      <c r="W468" s="38" t="s">
        <v>69</v>
      </c>
      <c r="X468" s="779">
        <f>IFERROR(SUM(X462:X466),"0")</f>
        <v>50</v>
      </c>
      <c r="Y468" s="779">
        <f>IFERROR(SUM(Y462:Y466),"0")</f>
        <v>54</v>
      </c>
      <c r="Z468" s="38"/>
      <c r="AA468" s="780"/>
      <c r="AB468" s="780"/>
      <c r="AC468" s="780"/>
    </row>
    <row r="469" spans="1:68" ht="14.25" customHeight="1" x14ac:dyDescent="0.25">
      <c r="A469" s="800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2">
        <v>4301060441</v>
      </c>
      <c r="D470" s="791">
        <v>4607091389357</v>
      </c>
      <c r="E470" s="792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1125" t="s">
        <v>749</v>
      </c>
      <c r="Q470" s="782"/>
      <c r="R470" s="782"/>
      <c r="S470" s="782"/>
      <c r="T470" s="783"/>
      <c r="U470" s="35"/>
      <c r="V470" s="35"/>
      <c r="W470" s="36" t="s">
        <v>69</v>
      </c>
      <c r="X470" s="777">
        <v>20</v>
      </c>
      <c r="Y470" s="778">
        <f>IFERROR(IF(X470="",0,CEILING((X470/$H470),1)*$H470),"")</f>
        <v>27</v>
      </c>
      <c r="Z470" s="37">
        <f>IFERROR(IF(Y470=0,"",ROUNDUP(Y470/H470,0)*0.02175),"")</f>
        <v>6.5250000000000002E-2</v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21.06666666666667</v>
      </c>
      <c r="BN470" s="64">
        <f>IFERROR(Y470*I470/H470,"0")</f>
        <v>28.44</v>
      </c>
      <c r="BO470" s="64">
        <f>IFERROR(1/J470*(X470/H470),"0")</f>
        <v>3.968253968253968E-2</v>
      </c>
      <c r="BP470" s="64">
        <f>IFERROR(1/J470*(Y470/H470),"0")</f>
        <v>5.3571428571428568E-2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5" t="s">
        <v>71</v>
      </c>
      <c r="Q471" s="796"/>
      <c r="R471" s="796"/>
      <c r="S471" s="796"/>
      <c r="T471" s="796"/>
      <c r="U471" s="796"/>
      <c r="V471" s="797"/>
      <c r="W471" s="38" t="s">
        <v>72</v>
      </c>
      <c r="X471" s="779">
        <f>IFERROR(X470/H470,"0")</f>
        <v>2.2222222222222223</v>
      </c>
      <c r="Y471" s="779">
        <f>IFERROR(Y470/H470,"0")</f>
        <v>3</v>
      </c>
      <c r="Z471" s="779">
        <f>IFERROR(IF(Z470="",0,Z470),"0")</f>
        <v>6.5250000000000002E-2</v>
      </c>
      <c r="AA471" s="780"/>
      <c r="AB471" s="780"/>
      <c r="AC471" s="780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5" t="s">
        <v>71</v>
      </c>
      <c r="Q472" s="796"/>
      <c r="R472" s="796"/>
      <c r="S472" s="796"/>
      <c r="T472" s="796"/>
      <c r="U472" s="796"/>
      <c r="V472" s="797"/>
      <c r="W472" s="38" t="s">
        <v>69</v>
      </c>
      <c r="X472" s="779">
        <f>IFERROR(SUM(X470:X470),"0")</f>
        <v>20</v>
      </c>
      <c r="Y472" s="779">
        <f>IFERROR(SUM(Y470:Y470),"0")</f>
        <v>27</v>
      </c>
      <c r="Z472" s="38"/>
      <c r="AA472" s="780"/>
      <c r="AB472" s="780"/>
      <c r="AC472" s="780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9"/>
      <c r="AB473" s="49"/>
      <c r="AC473" s="49"/>
    </row>
    <row r="474" spans="1:68" ht="16.5" customHeight="1" x14ac:dyDescent="0.25">
      <c r="A474" s="808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2"/>
      <c r="AB474" s="772"/>
      <c r="AC474" s="772"/>
    </row>
    <row r="475" spans="1:68" ht="14.25" customHeight="1" x14ac:dyDescent="0.25">
      <c r="A475" s="800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2">
        <v>4301011428</v>
      </c>
      <c r="D476" s="791">
        <v>4607091389708</v>
      </c>
      <c r="E476" s="792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5" t="s">
        <v>71</v>
      </c>
      <c r="Q477" s="796"/>
      <c r="R477" s="796"/>
      <c r="S477" s="796"/>
      <c r="T477" s="796"/>
      <c r="U477" s="796"/>
      <c r="V477" s="797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5" t="s">
        <v>71</v>
      </c>
      <c r="Q478" s="796"/>
      <c r="R478" s="796"/>
      <c r="S478" s="796"/>
      <c r="T478" s="796"/>
      <c r="U478" s="796"/>
      <c r="V478" s="797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customHeight="1" x14ac:dyDescent="0.25">
      <c r="A479" s="800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2">
        <v>4301031405</v>
      </c>
      <c r="D480" s="791">
        <v>4680115886100</v>
      </c>
      <c r="E480" s="792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931" t="s">
        <v>758</v>
      </c>
      <c r="Q480" s="782"/>
      <c r="R480" s="782"/>
      <c r="S480" s="782"/>
      <c r="T480" s="783"/>
      <c r="U480" s="35"/>
      <c r="V480" s="35"/>
      <c r="W480" s="36" t="s">
        <v>69</v>
      </c>
      <c r="X480" s="777">
        <v>100</v>
      </c>
      <c r="Y480" s="778">
        <f t="shared" ref="Y480:Y504" si="98">IFERROR(IF(X480="",0,CEILING((X480/$H480),1)*$H480),"")</f>
        <v>102.60000000000001</v>
      </c>
      <c r="Z480" s="37">
        <f>IFERROR(IF(Y480=0,"",ROUNDUP(Y480/H480,0)*0.00902),"")</f>
        <v>0.17138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103.88888888888889</v>
      </c>
      <c r="BN480" s="64">
        <f t="shared" ref="BN480:BN504" si="100">IFERROR(Y480*I480/H480,"0")</f>
        <v>106.59000000000002</v>
      </c>
      <c r="BO480" s="64">
        <f t="shared" ref="BO480:BO504" si="101">IFERROR(1/J480*(X480/H480),"0")</f>
        <v>0.14029180695847362</v>
      </c>
      <c r="BP480" s="64">
        <f t="shared" ref="BP480:BP504" si="102">IFERROR(1/J480*(Y480/H480),"0")</f>
        <v>0.14393939393939395</v>
      </c>
    </row>
    <row r="481" spans="1:68" ht="27" customHeight="1" x14ac:dyDescent="0.25">
      <c r="A481" s="54" t="s">
        <v>756</v>
      </c>
      <c r="B481" s="54" t="s">
        <v>760</v>
      </c>
      <c r="C481" s="32">
        <v>4301031322</v>
      </c>
      <c r="D481" s="791">
        <v>4607091389753</v>
      </c>
      <c r="E481" s="792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9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2">
        <v>4301031355</v>
      </c>
      <c r="D482" s="791">
        <v>4607091389753</v>
      </c>
      <c r="E482" s="792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2">
        <v>4301031382</v>
      </c>
      <c r="D483" s="791">
        <v>4680115886117</v>
      </c>
      <c r="E483" s="792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1124" t="s">
        <v>764</v>
      </c>
      <c r="Q483" s="782"/>
      <c r="R483" s="782"/>
      <c r="S483" s="782"/>
      <c r="T483" s="783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2">
        <v>4301031406</v>
      </c>
      <c r="D484" s="791">
        <v>4680115886117</v>
      </c>
      <c r="E484" s="792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1187" t="s">
        <v>764</v>
      </c>
      <c r="Q484" s="782"/>
      <c r="R484" s="782"/>
      <c r="S484" s="782"/>
      <c r="T484" s="783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2">
        <v>4301031323</v>
      </c>
      <c r="D485" s="791">
        <v>4607091389760</v>
      </c>
      <c r="E485" s="792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105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2">
        <v>4301031325</v>
      </c>
      <c r="D486" s="791">
        <v>4607091389746</v>
      </c>
      <c r="E486" s="792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5"/>
      <c r="V486" s="35"/>
      <c r="W486" s="36" t="s">
        <v>69</v>
      </c>
      <c r="X486" s="777">
        <v>150</v>
      </c>
      <c r="Y486" s="778">
        <f t="shared" si="98"/>
        <v>151.20000000000002</v>
      </c>
      <c r="Z486" s="37">
        <f>IFERROR(IF(Y486=0,"",ROUNDUP(Y486/H486,0)*0.00753),"")</f>
        <v>0.27107999999999999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158.21428571428569</v>
      </c>
      <c r="BN486" s="64">
        <f t="shared" si="100"/>
        <v>159.47999999999999</v>
      </c>
      <c r="BO486" s="64">
        <f t="shared" si="101"/>
        <v>0.22893772893772893</v>
      </c>
      <c r="BP486" s="64">
        <f t="shared" si="102"/>
        <v>0.23076923076923075</v>
      </c>
    </row>
    <row r="487" spans="1:68" ht="27" customHeight="1" x14ac:dyDescent="0.25">
      <c r="A487" s="54" t="s">
        <v>768</v>
      </c>
      <c r="B487" s="54" t="s">
        <v>771</v>
      </c>
      <c r="C487" s="32">
        <v>4301031356</v>
      </c>
      <c r="D487" s="791">
        <v>4607091389746</v>
      </c>
      <c r="E487" s="792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10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2">
        <v>4301031335</v>
      </c>
      <c r="D488" s="791">
        <v>4680115883147</v>
      </c>
      <c r="E488" s="792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2">
        <v>4301031366</v>
      </c>
      <c r="D489" s="791">
        <v>4680115883147</v>
      </c>
      <c r="E489" s="792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99" t="s">
        <v>775</v>
      </c>
      <c r="Q489" s="782"/>
      <c r="R489" s="782"/>
      <c r="S489" s="782"/>
      <c r="T489" s="783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2">
        <v>4301031330</v>
      </c>
      <c r="D490" s="791">
        <v>4607091384338</v>
      </c>
      <c r="E490" s="792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1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2">
        <v>4301031362</v>
      </c>
      <c r="D491" s="791">
        <v>4607091384338</v>
      </c>
      <c r="E491" s="792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2">
        <v>4301031254</v>
      </c>
      <c r="D492" s="791">
        <v>4680115883154</v>
      </c>
      <c r="E492" s="792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9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2">
        <v>4301031374</v>
      </c>
      <c r="D493" s="791">
        <v>4680115883154</v>
      </c>
      <c r="E493" s="792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2" t="s">
        <v>783</v>
      </c>
      <c r="Q493" s="782"/>
      <c r="R493" s="782"/>
      <c r="S493" s="782"/>
      <c r="T493" s="783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2">
        <v>4301031336</v>
      </c>
      <c r="D494" s="791">
        <v>4680115883154</v>
      </c>
      <c r="E494" s="792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2">
        <v>4301031331</v>
      </c>
      <c r="D495" s="791">
        <v>4607091389524</v>
      </c>
      <c r="E495" s="792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2">
        <v>4301031361</v>
      </c>
      <c r="D496" s="791">
        <v>4607091389524</v>
      </c>
      <c r="E496" s="792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2">
        <v>4301031337</v>
      </c>
      <c r="D497" s="791">
        <v>4680115883161</v>
      </c>
      <c r="E497" s="792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2">
        <v>4301031364</v>
      </c>
      <c r="D498" s="791">
        <v>4680115883161</v>
      </c>
      <c r="E498" s="792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15" t="s">
        <v>793</v>
      </c>
      <c r="Q498" s="782"/>
      <c r="R498" s="782"/>
      <c r="S498" s="782"/>
      <c r="T498" s="783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2">
        <v>4301031333</v>
      </c>
      <c r="D499" s="791">
        <v>4607091389531</v>
      </c>
      <c r="E499" s="792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2">
        <v>4301031358</v>
      </c>
      <c r="D500" s="791">
        <v>4607091389531</v>
      </c>
      <c r="E500" s="792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2">
        <v>4301031360</v>
      </c>
      <c r="D501" s="791">
        <v>4607091384345</v>
      </c>
      <c r="E501" s="792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2">
        <v>4301031255</v>
      </c>
      <c r="D502" s="791">
        <v>4680115883185</v>
      </c>
      <c r="E502" s="792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2">
        <v>4301031338</v>
      </c>
      <c r="D503" s="791">
        <v>4680115883185</v>
      </c>
      <c r="E503" s="792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2">
        <v>4301031368</v>
      </c>
      <c r="D504" s="791">
        <v>4680115883185</v>
      </c>
      <c r="E504" s="792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26" t="s">
        <v>805</v>
      </c>
      <c r="Q504" s="782"/>
      <c r="R504" s="782"/>
      <c r="S504" s="782"/>
      <c r="T504" s="783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5" t="s">
        <v>71</v>
      </c>
      <c r="Q505" s="796"/>
      <c r="R505" s="796"/>
      <c r="S505" s="796"/>
      <c r="T505" s="796"/>
      <c r="U505" s="796"/>
      <c r="V505" s="797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54.232804232804234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55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0.44245999999999996</v>
      </c>
      <c r="AA505" s="780"/>
      <c r="AB505" s="780"/>
      <c r="AC505" s="780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5" t="s">
        <v>71</v>
      </c>
      <c r="Q506" s="796"/>
      <c r="R506" s="796"/>
      <c r="S506" s="796"/>
      <c r="T506" s="796"/>
      <c r="U506" s="796"/>
      <c r="V506" s="797"/>
      <c r="W506" s="38" t="s">
        <v>69</v>
      </c>
      <c r="X506" s="779">
        <f>IFERROR(SUM(X480:X504),"0")</f>
        <v>250</v>
      </c>
      <c r="Y506" s="779">
        <f>IFERROR(SUM(Y480:Y504),"0")</f>
        <v>253.8</v>
      </c>
      <c r="Z506" s="38"/>
      <c r="AA506" s="780"/>
      <c r="AB506" s="780"/>
      <c r="AC506" s="780"/>
    </row>
    <row r="507" spans="1:68" ht="14.25" customHeight="1" x14ac:dyDescent="0.25">
      <c r="A507" s="800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2">
        <v>4301051284</v>
      </c>
      <c r="D508" s="791">
        <v>4607091384352</v>
      </c>
      <c r="E508" s="792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2">
        <v>4301051431</v>
      </c>
      <c r="D509" s="791">
        <v>4607091389654</v>
      </c>
      <c r="E509" s="792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5" t="s">
        <v>71</v>
      </c>
      <c r="Q510" s="796"/>
      <c r="R510" s="796"/>
      <c r="S510" s="796"/>
      <c r="T510" s="796"/>
      <c r="U510" s="796"/>
      <c r="V510" s="797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5" t="s">
        <v>71</v>
      </c>
      <c r="Q511" s="796"/>
      <c r="R511" s="796"/>
      <c r="S511" s="796"/>
      <c r="T511" s="796"/>
      <c r="U511" s="796"/>
      <c r="V511" s="797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customHeight="1" x14ac:dyDescent="0.25">
      <c r="A512" s="800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2">
        <v>4301032045</v>
      </c>
      <c r="D513" s="791">
        <v>4680115884335</v>
      </c>
      <c r="E513" s="792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9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2">
        <v>4301170011</v>
      </c>
      <c r="D514" s="791">
        <v>4680115884113</v>
      </c>
      <c r="E514" s="792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9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5" t="s">
        <v>71</v>
      </c>
      <c r="Q515" s="796"/>
      <c r="R515" s="796"/>
      <c r="S515" s="796"/>
      <c r="T515" s="796"/>
      <c r="U515" s="796"/>
      <c r="V515" s="797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5" t="s">
        <v>71</v>
      </c>
      <c r="Q516" s="796"/>
      <c r="R516" s="796"/>
      <c r="S516" s="796"/>
      <c r="T516" s="796"/>
      <c r="U516" s="796"/>
      <c r="V516" s="797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customHeight="1" x14ac:dyDescent="0.25">
      <c r="A517" s="808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2"/>
      <c r="AB517" s="772"/>
      <c r="AC517" s="772"/>
    </row>
    <row r="518" spans="1:68" ht="14.25" customHeight="1" x14ac:dyDescent="0.25">
      <c r="A518" s="800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2">
        <v>4301020315</v>
      </c>
      <c r="D519" s="791">
        <v>4607091389364</v>
      </c>
      <c r="E519" s="792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5" t="s">
        <v>71</v>
      </c>
      <c r="Q520" s="796"/>
      <c r="R520" s="796"/>
      <c r="S520" s="796"/>
      <c r="T520" s="796"/>
      <c r="U520" s="796"/>
      <c r="V520" s="797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5" t="s">
        <v>71</v>
      </c>
      <c r="Q521" s="796"/>
      <c r="R521" s="796"/>
      <c r="S521" s="796"/>
      <c r="T521" s="796"/>
      <c r="U521" s="796"/>
      <c r="V521" s="797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customHeight="1" x14ac:dyDescent="0.25">
      <c r="A522" s="800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2">
        <v>4301031403</v>
      </c>
      <c r="D523" s="791">
        <v>4680115886094</v>
      </c>
      <c r="E523" s="792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914" t="s">
        <v>826</v>
      </c>
      <c r="Q523" s="782"/>
      <c r="R523" s="782"/>
      <c r="S523" s="782"/>
      <c r="T523" s="783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2">
        <v>4301031324</v>
      </c>
      <c r="D524" s="791">
        <v>4607091389739</v>
      </c>
      <c r="E524" s="792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9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2">
        <v>4301031363</v>
      </c>
      <c r="D525" s="791">
        <v>4607091389425</v>
      </c>
      <c r="E525" s="792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2">
        <v>4301031373</v>
      </c>
      <c r="D526" s="791">
        <v>4680115880771</v>
      </c>
      <c r="E526" s="792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103" t="s">
        <v>834</v>
      </c>
      <c r="Q526" s="782"/>
      <c r="R526" s="782"/>
      <c r="S526" s="782"/>
      <c r="T526" s="783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2">
        <v>4301031359</v>
      </c>
      <c r="D527" s="791">
        <v>4607091389500</v>
      </c>
      <c r="E527" s="792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2">
        <v>4301031327</v>
      </c>
      <c r="D528" s="791">
        <v>4607091389500</v>
      </c>
      <c r="E528" s="792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7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5" t="s">
        <v>71</v>
      </c>
      <c r="Q529" s="796"/>
      <c r="R529" s="796"/>
      <c r="S529" s="796"/>
      <c r="T529" s="796"/>
      <c r="U529" s="796"/>
      <c r="V529" s="797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95" t="s">
        <v>71</v>
      </c>
      <c r="Q530" s="796"/>
      <c r="R530" s="796"/>
      <c r="S530" s="796"/>
      <c r="T530" s="796"/>
      <c r="U530" s="796"/>
      <c r="V530" s="797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customHeight="1" x14ac:dyDescent="0.25">
      <c r="A531" s="800" t="s">
        <v>104</v>
      </c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8"/>
      <c r="P531" s="788"/>
      <c r="Q531" s="788"/>
      <c r="R531" s="788"/>
      <c r="S531" s="788"/>
      <c r="T531" s="788"/>
      <c r="U531" s="788"/>
      <c r="V531" s="788"/>
      <c r="W531" s="788"/>
      <c r="X531" s="788"/>
      <c r="Y531" s="788"/>
      <c r="Z531" s="788"/>
      <c r="AA531" s="771"/>
      <c r="AB531" s="771"/>
      <c r="AC531" s="771"/>
    </row>
    <row r="532" spans="1:68" ht="27" customHeight="1" x14ac:dyDescent="0.25">
      <c r="A532" s="54" t="s">
        <v>839</v>
      </c>
      <c r="B532" s="54" t="s">
        <v>840</v>
      </c>
      <c r="C532" s="32">
        <v>4301032046</v>
      </c>
      <c r="D532" s="791">
        <v>4680115884359</v>
      </c>
      <c r="E532" s="792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10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7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5" t="s">
        <v>71</v>
      </c>
      <c r="Q533" s="796"/>
      <c r="R533" s="796"/>
      <c r="S533" s="796"/>
      <c r="T533" s="796"/>
      <c r="U533" s="796"/>
      <c r="V533" s="797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88"/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9"/>
      <c r="P534" s="795" t="s">
        <v>71</v>
      </c>
      <c r="Q534" s="796"/>
      <c r="R534" s="796"/>
      <c r="S534" s="796"/>
      <c r="T534" s="796"/>
      <c r="U534" s="796"/>
      <c r="V534" s="797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customHeight="1" x14ac:dyDescent="0.25">
      <c r="A535" s="800" t="s">
        <v>841</v>
      </c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8"/>
      <c r="P535" s="788"/>
      <c r="Q535" s="788"/>
      <c r="R535" s="788"/>
      <c r="S535" s="788"/>
      <c r="T535" s="788"/>
      <c r="U535" s="788"/>
      <c r="V535" s="788"/>
      <c r="W535" s="788"/>
      <c r="X535" s="788"/>
      <c r="Y535" s="788"/>
      <c r="Z535" s="788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2">
        <v>4301040357</v>
      </c>
      <c r="D536" s="791">
        <v>4680115884564</v>
      </c>
      <c r="E536" s="792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87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5" t="s">
        <v>71</v>
      </c>
      <c r="Q537" s="796"/>
      <c r="R537" s="796"/>
      <c r="S537" s="796"/>
      <c r="T537" s="796"/>
      <c r="U537" s="796"/>
      <c r="V537" s="797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95" t="s">
        <v>71</v>
      </c>
      <c r="Q538" s="796"/>
      <c r="R538" s="796"/>
      <c r="S538" s="796"/>
      <c r="T538" s="796"/>
      <c r="U538" s="796"/>
      <c r="V538" s="797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customHeight="1" x14ac:dyDescent="0.25">
      <c r="A539" s="808" t="s">
        <v>845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72"/>
      <c r="AB539" s="772"/>
      <c r="AC539" s="772"/>
    </row>
    <row r="540" spans="1:68" ht="14.25" customHeight="1" x14ac:dyDescent="0.25">
      <c r="A540" s="800" t="s">
        <v>64</v>
      </c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8"/>
      <c r="P540" s="788"/>
      <c r="Q540" s="788"/>
      <c r="R540" s="788"/>
      <c r="S540" s="788"/>
      <c r="T540" s="788"/>
      <c r="U540" s="788"/>
      <c r="V540" s="788"/>
      <c r="W540" s="788"/>
      <c r="X540" s="788"/>
      <c r="Y540" s="788"/>
      <c r="Z540" s="788"/>
      <c r="AA540" s="771"/>
      <c r="AB540" s="771"/>
      <c r="AC540" s="771"/>
    </row>
    <row r="541" spans="1:68" ht="27" customHeight="1" x14ac:dyDescent="0.25">
      <c r="A541" s="54" t="s">
        <v>846</v>
      </c>
      <c r="B541" s="54" t="s">
        <v>847</v>
      </c>
      <c r="C541" s="32">
        <v>4301031294</v>
      </c>
      <c r="D541" s="791">
        <v>4680115885189</v>
      </c>
      <c r="E541" s="792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2">
        <v>4301031293</v>
      </c>
      <c r="D542" s="791">
        <v>4680115885172</v>
      </c>
      <c r="E542" s="792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8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2">
        <v>4301031291</v>
      </c>
      <c r="D543" s="791">
        <v>4680115885110</v>
      </c>
      <c r="E543" s="792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2">
        <v>4301031329</v>
      </c>
      <c r="D544" s="791">
        <v>4680115885219</v>
      </c>
      <c r="E544" s="792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9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7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5" t="s">
        <v>71</v>
      </c>
      <c r="Q545" s="796"/>
      <c r="R545" s="796"/>
      <c r="S545" s="796"/>
      <c r="T545" s="796"/>
      <c r="U545" s="796"/>
      <c r="V545" s="797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88"/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9"/>
      <c r="P546" s="795" t="s">
        <v>71</v>
      </c>
      <c r="Q546" s="796"/>
      <c r="R546" s="796"/>
      <c r="S546" s="796"/>
      <c r="T546" s="796"/>
      <c r="U546" s="796"/>
      <c r="V546" s="797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customHeight="1" x14ac:dyDescent="0.25">
      <c r="A547" s="808" t="s">
        <v>857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72"/>
      <c r="AB547" s="772"/>
      <c r="AC547" s="772"/>
    </row>
    <row r="548" spans="1:68" ht="14.25" customHeight="1" x14ac:dyDescent="0.25">
      <c r="A548" s="800" t="s">
        <v>64</v>
      </c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8"/>
      <c r="P548" s="788"/>
      <c r="Q548" s="788"/>
      <c r="R548" s="788"/>
      <c r="S548" s="788"/>
      <c r="T548" s="788"/>
      <c r="U548" s="788"/>
      <c r="V548" s="788"/>
      <c r="W548" s="788"/>
      <c r="X548" s="788"/>
      <c r="Y548" s="788"/>
      <c r="Z548" s="788"/>
      <c r="AA548" s="771"/>
      <c r="AB548" s="771"/>
      <c r="AC548" s="771"/>
    </row>
    <row r="549" spans="1:68" ht="27" customHeight="1" x14ac:dyDescent="0.25">
      <c r="A549" s="54" t="s">
        <v>858</v>
      </c>
      <c r="B549" s="54" t="s">
        <v>859</v>
      </c>
      <c r="C549" s="32">
        <v>4301031261</v>
      </c>
      <c r="D549" s="791">
        <v>4680115885103</v>
      </c>
      <c r="E549" s="792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8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87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5" t="s">
        <v>71</v>
      </c>
      <c r="Q550" s="796"/>
      <c r="R550" s="796"/>
      <c r="S550" s="796"/>
      <c r="T550" s="796"/>
      <c r="U550" s="796"/>
      <c r="V550" s="797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88"/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9"/>
      <c r="P551" s="795" t="s">
        <v>71</v>
      </c>
      <c r="Q551" s="796"/>
      <c r="R551" s="796"/>
      <c r="S551" s="796"/>
      <c r="T551" s="796"/>
      <c r="U551" s="796"/>
      <c r="V551" s="797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customHeight="1" x14ac:dyDescent="0.2">
      <c r="A552" s="874" t="s">
        <v>861</v>
      </c>
      <c r="B552" s="875"/>
      <c r="C552" s="875"/>
      <c r="D552" s="875"/>
      <c r="E552" s="875"/>
      <c r="F552" s="875"/>
      <c r="G552" s="875"/>
      <c r="H552" s="875"/>
      <c r="I552" s="875"/>
      <c r="J552" s="875"/>
      <c r="K552" s="875"/>
      <c r="L552" s="875"/>
      <c r="M552" s="875"/>
      <c r="N552" s="875"/>
      <c r="O552" s="875"/>
      <c r="P552" s="875"/>
      <c r="Q552" s="875"/>
      <c r="R552" s="875"/>
      <c r="S552" s="875"/>
      <c r="T552" s="875"/>
      <c r="U552" s="875"/>
      <c r="V552" s="875"/>
      <c r="W552" s="875"/>
      <c r="X552" s="875"/>
      <c r="Y552" s="875"/>
      <c r="Z552" s="875"/>
      <c r="AA552" s="49"/>
      <c r="AB552" s="49"/>
      <c r="AC552" s="49"/>
    </row>
    <row r="553" spans="1:68" ht="16.5" customHeight="1" x14ac:dyDescent="0.25">
      <c r="A553" s="808" t="s">
        <v>861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72"/>
      <c r="AB553" s="772"/>
      <c r="AC553" s="772"/>
    </row>
    <row r="554" spans="1:68" ht="14.25" customHeight="1" x14ac:dyDescent="0.25">
      <c r="A554" s="800" t="s">
        <v>115</v>
      </c>
      <c r="B554" s="788"/>
      <c r="C554" s="788"/>
      <c r="D554" s="788"/>
      <c r="E554" s="788"/>
      <c r="F554" s="788"/>
      <c r="G554" s="788"/>
      <c r="H554" s="788"/>
      <c r="I554" s="788"/>
      <c r="J554" s="788"/>
      <c r="K554" s="788"/>
      <c r="L554" s="788"/>
      <c r="M554" s="788"/>
      <c r="N554" s="788"/>
      <c r="O554" s="788"/>
      <c r="P554" s="788"/>
      <c r="Q554" s="788"/>
      <c r="R554" s="788"/>
      <c r="S554" s="788"/>
      <c r="T554" s="788"/>
      <c r="U554" s="788"/>
      <c r="V554" s="788"/>
      <c r="W554" s="788"/>
      <c r="X554" s="788"/>
      <c r="Y554" s="788"/>
      <c r="Z554" s="788"/>
      <c r="AA554" s="771"/>
      <c r="AB554" s="771"/>
      <c r="AC554" s="771"/>
    </row>
    <row r="555" spans="1:68" ht="27" customHeight="1" x14ac:dyDescent="0.25">
      <c r="A555" s="54" t="s">
        <v>862</v>
      </c>
      <c r="B555" s="54" t="s">
        <v>863</v>
      </c>
      <c r="C555" s="32">
        <v>4301012050</v>
      </c>
      <c r="D555" s="791">
        <v>4680115885479</v>
      </c>
      <c r="E555" s="792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1108" t="s">
        <v>864</v>
      </c>
      <c r="Q555" s="782"/>
      <c r="R555" s="782"/>
      <c r="S555" s="782"/>
      <c r="T555" s="783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2">
        <v>4301011795</v>
      </c>
      <c r="D556" s="791">
        <v>4607091389067</v>
      </c>
      <c r="E556" s="792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9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2">
        <v>4301011961</v>
      </c>
      <c r="D557" s="791">
        <v>4680115885271</v>
      </c>
      <c r="E557" s="792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2">
        <v>4301011774</v>
      </c>
      <c r="D558" s="791">
        <v>4680115884502</v>
      </c>
      <c r="E558" s="792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2">
        <v>4301011771</v>
      </c>
      <c r="D559" s="791">
        <v>4607091389104</v>
      </c>
      <c r="E559" s="792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5"/>
      <c r="V559" s="35"/>
      <c r="W559" s="36" t="s">
        <v>69</v>
      </c>
      <c r="X559" s="777">
        <v>360</v>
      </c>
      <c r="Y559" s="778">
        <f t="shared" si="109"/>
        <v>364.32</v>
      </c>
      <c r="Z559" s="37">
        <f t="shared" si="114"/>
        <v>0.82523999999999997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384.5454545454545</v>
      </c>
      <c r="BN559" s="64">
        <f t="shared" si="111"/>
        <v>389.15999999999997</v>
      </c>
      <c r="BO559" s="64">
        <f t="shared" si="112"/>
        <v>0.65559440559440552</v>
      </c>
      <c r="BP559" s="64">
        <f t="shared" si="113"/>
        <v>0.66346153846153855</v>
      </c>
    </row>
    <row r="560" spans="1:68" ht="16.5" customHeight="1" x14ac:dyDescent="0.25">
      <c r="A560" s="54" t="s">
        <v>877</v>
      </c>
      <c r="B560" s="54" t="s">
        <v>878</v>
      </c>
      <c r="C560" s="32">
        <v>4301011799</v>
      </c>
      <c r="D560" s="791">
        <v>4680115884519</v>
      </c>
      <c r="E560" s="792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2">
        <v>4301011376</v>
      </c>
      <c r="D561" s="791">
        <v>4680115885226</v>
      </c>
      <c r="E561" s="792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5"/>
      <c r="V561" s="35"/>
      <c r="W561" s="36" t="s">
        <v>69</v>
      </c>
      <c r="X561" s="777">
        <v>630</v>
      </c>
      <c r="Y561" s="778">
        <f t="shared" si="109"/>
        <v>633.6</v>
      </c>
      <c r="Z561" s="37">
        <f t="shared" si="114"/>
        <v>1.4352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672.95454545454538</v>
      </c>
      <c r="BN561" s="64">
        <f t="shared" si="111"/>
        <v>676.8</v>
      </c>
      <c r="BO561" s="64">
        <f t="shared" si="112"/>
        <v>1.1472902097902098</v>
      </c>
      <c r="BP561" s="64">
        <f t="shared" si="113"/>
        <v>1.153846153846154</v>
      </c>
    </row>
    <row r="562" spans="1:68" ht="27" customHeight="1" x14ac:dyDescent="0.25">
      <c r="A562" s="54" t="s">
        <v>883</v>
      </c>
      <c r="B562" s="54" t="s">
        <v>884</v>
      </c>
      <c r="C562" s="32">
        <v>4301011778</v>
      </c>
      <c r="D562" s="791">
        <v>4680115880603</v>
      </c>
      <c r="E562" s="792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2">
        <v>4301012035</v>
      </c>
      <c r="D563" s="791">
        <v>4680115880603</v>
      </c>
      <c r="E563" s="792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2">
        <v>4301012036</v>
      </c>
      <c r="D564" s="791">
        <v>4680115882782</v>
      </c>
      <c r="E564" s="792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10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2">
        <v>4301011784</v>
      </c>
      <c r="D565" s="791">
        <v>4607091389982</v>
      </c>
      <c r="E565" s="792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2">
        <v>4301012034</v>
      </c>
      <c r="D566" s="791">
        <v>4607091389982</v>
      </c>
      <c r="E566" s="792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10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7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5" t="s">
        <v>71</v>
      </c>
      <c r="Q567" s="796"/>
      <c r="R567" s="796"/>
      <c r="S567" s="796"/>
      <c r="T567" s="796"/>
      <c r="U567" s="796"/>
      <c r="V567" s="797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187.5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189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2.26044</v>
      </c>
      <c r="AA567" s="780"/>
      <c r="AB567" s="780"/>
      <c r="AC567" s="780"/>
    </row>
    <row r="568" spans="1:68" x14ac:dyDescent="0.2">
      <c r="A568" s="788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95" t="s">
        <v>71</v>
      </c>
      <c r="Q568" s="796"/>
      <c r="R568" s="796"/>
      <c r="S568" s="796"/>
      <c r="T568" s="796"/>
      <c r="U568" s="796"/>
      <c r="V568" s="797"/>
      <c r="W568" s="38" t="s">
        <v>69</v>
      </c>
      <c r="X568" s="779">
        <f>IFERROR(SUM(X555:X566),"0")</f>
        <v>990</v>
      </c>
      <c r="Y568" s="779">
        <f>IFERROR(SUM(Y555:Y566),"0")</f>
        <v>997.92000000000007</v>
      </c>
      <c r="Z568" s="38"/>
      <c r="AA568" s="780"/>
      <c r="AB568" s="780"/>
      <c r="AC568" s="780"/>
    </row>
    <row r="569" spans="1:68" ht="14.25" customHeight="1" x14ac:dyDescent="0.25">
      <c r="A569" s="800" t="s">
        <v>172</v>
      </c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8"/>
      <c r="P569" s="788"/>
      <c r="Q569" s="788"/>
      <c r="R569" s="788"/>
      <c r="S569" s="788"/>
      <c r="T569" s="788"/>
      <c r="U569" s="788"/>
      <c r="V569" s="788"/>
      <c r="W569" s="788"/>
      <c r="X569" s="788"/>
      <c r="Y569" s="788"/>
      <c r="Z569" s="788"/>
      <c r="AA569" s="771"/>
      <c r="AB569" s="771"/>
      <c r="AC569" s="771"/>
    </row>
    <row r="570" spans="1:68" ht="16.5" customHeight="1" x14ac:dyDescent="0.25">
      <c r="A570" s="54" t="s">
        <v>891</v>
      </c>
      <c r="B570" s="54" t="s">
        <v>892</v>
      </c>
      <c r="C570" s="32">
        <v>4301020222</v>
      </c>
      <c r="D570" s="791">
        <v>4607091388930</v>
      </c>
      <c r="E570" s="792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8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2">
        <v>4301020364</v>
      </c>
      <c r="D571" s="791">
        <v>4680115880054</v>
      </c>
      <c r="E571" s="792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2">
        <v>4301020206</v>
      </c>
      <c r="D572" s="791">
        <v>4680115880054</v>
      </c>
      <c r="E572" s="792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7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5" t="s">
        <v>71</v>
      </c>
      <c r="Q573" s="796"/>
      <c r="R573" s="796"/>
      <c r="S573" s="796"/>
      <c r="T573" s="796"/>
      <c r="U573" s="796"/>
      <c r="V573" s="797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95" t="s">
        <v>71</v>
      </c>
      <c r="Q574" s="796"/>
      <c r="R574" s="796"/>
      <c r="S574" s="796"/>
      <c r="T574" s="796"/>
      <c r="U574" s="796"/>
      <c r="V574" s="797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customHeight="1" x14ac:dyDescent="0.25">
      <c r="A575" s="800" t="s">
        <v>64</v>
      </c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8"/>
      <c r="P575" s="788"/>
      <c r="Q575" s="788"/>
      <c r="R575" s="788"/>
      <c r="S575" s="788"/>
      <c r="T575" s="788"/>
      <c r="U575" s="788"/>
      <c r="V575" s="788"/>
      <c r="W575" s="788"/>
      <c r="X575" s="788"/>
      <c r="Y575" s="788"/>
      <c r="Z575" s="788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2">
        <v>4301031252</v>
      </c>
      <c r="D576" s="791">
        <v>4680115883116</v>
      </c>
      <c r="E576" s="792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5"/>
      <c r="V576" s="35"/>
      <c r="W576" s="36" t="s">
        <v>69</v>
      </c>
      <c r="X576" s="777">
        <v>250</v>
      </c>
      <c r="Y576" s="778">
        <f t="shared" ref="Y576:Y584" si="115">IFERROR(IF(X576="",0,CEILING((X576/$H576),1)*$H576),"")</f>
        <v>253.44</v>
      </c>
      <c r="Z576" s="37">
        <f>IFERROR(IF(Y576=0,"",ROUNDUP(Y576/H576,0)*0.01196),"")</f>
        <v>0.57408000000000003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267.04545454545456</v>
      </c>
      <c r="BN576" s="64">
        <f t="shared" ref="BN576:BN584" si="117">IFERROR(Y576*I576/H576,"0")</f>
        <v>270.71999999999997</v>
      </c>
      <c r="BO576" s="64">
        <f t="shared" ref="BO576:BO584" si="118">IFERROR(1/J576*(X576/H576),"0")</f>
        <v>0.45527389277389274</v>
      </c>
      <c r="BP576" s="64">
        <f t="shared" ref="BP576:BP584" si="119">IFERROR(1/J576*(Y576/H576),"0")</f>
        <v>0.46153846153846156</v>
      </c>
    </row>
    <row r="577" spans="1:68" ht="27" customHeight="1" x14ac:dyDescent="0.25">
      <c r="A577" s="54" t="s">
        <v>900</v>
      </c>
      <c r="B577" s="54" t="s">
        <v>901</v>
      </c>
      <c r="C577" s="32">
        <v>4301031248</v>
      </c>
      <c r="D577" s="791">
        <v>4680115883093</v>
      </c>
      <c r="E577" s="792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2">
        <v>4301031250</v>
      </c>
      <c r="D578" s="791">
        <v>4680115883109</v>
      </c>
      <c r="E578" s="792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2">
        <v>4301031249</v>
      </c>
      <c r="D579" s="791">
        <v>4680115882072</v>
      </c>
      <c r="E579" s="792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2">
        <v>4301031383</v>
      </c>
      <c r="D580" s="791">
        <v>4680115882072</v>
      </c>
      <c r="E580" s="792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110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2">
        <v>4301031251</v>
      </c>
      <c r="D581" s="791">
        <v>4680115882102</v>
      </c>
      <c r="E581" s="792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9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2">
        <v>4301031385</v>
      </c>
      <c r="D582" s="791">
        <v>4680115882102</v>
      </c>
      <c r="E582" s="792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2">
        <v>4301031253</v>
      </c>
      <c r="D583" s="791">
        <v>4680115882096</v>
      </c>
      <c r="E583" s="792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2">
        <v>4301031384</v>
      </c>
      <c r="D584" s="791">
        <v>4680115882096</v>
      </c>
      <c r="E584" s="792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7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5" t="s">
        <v>71</v>
      </c>
      <c r="Q585" s="796"/>
      <c r="R585" s="796"/>
      <c r="S585" s="796"/>
      <c r="T585" s="796"/>
      <c r="U585" s="796"/>
      <c r="V585" s="797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47.348484848484844</v>
      </c>
      <c r="Y585" s="779">
        <f>IFERROR(Y576/H576,"0")+IFERROR(Y577/H577,"0")+IFERROR(Y578/H578,"0")+IFERROR(Y579/H579,"0")+IFERROR(Y580/H580,"0")+IFERROR(Y581/H581,"0")+IFERROR(Y582/H582,"0")+IFERROR(Y583/H583,"0")+IFERROR(Y584/H584,"0")</f>
        <v>48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0.57408000000000003</v>
      </c>
      <c r="AA585" s="780"/>
      <c r="AB585" s="780"/>
      <c r="AC585" s="780"/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95" t="s">
        <v>71</v>
      </c>
      <c r="Q586" s="796"/>
      <c r="R586" s="796"/>
      <c r="S586" s="796"/>
      <c r="T586" s="796"/>
      <c r="U586" s="796"/>
      <c r="V586" s="797"/>
      <c r="W586" s="38" t="s">
        <v>69</v>
      </c>
      <c r="X586" s="779">
        <f>IFERROR(SUM(X576:X584),"0")</f>
        <v>250</v>
      </c>
      <c r="Y586" s="779">
        <f>IFERROR(SUM(Y576:Y584),"0")</f>
        <v>253.44</v>
      </c>
      <c r="Z586" s="38"/>
      <c r="AA586" s="780"/>
      <c r="AB586" s="780"/>
      <c r="AC586" s="780"/>
    </row>
    <row r="587" spans="1:68" ht="14.25" customHeight="1" x14ac:dyDescent="0.25">
      <c r="A587" s="800" t="s">
        <v>73</v>
      </c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8"/>
      <c r="P587" s="788"/>
      <c r="Q587" s="788"/>
      <c r="R587" s="788"/>
      <c r="S587" s="788"/>
      <c r="T587" s="788"/>
      <c r="U587" s="788"/>
      <c r="V587" s="788"/>
      <c r="W587" s="788"/>
      <c r="X587" s="788"/>
      <c r="Y587" s="788"/>
      <c r="Z587" s="788"/>
      <c r="AA587" s="771"/>
      <c r="AB587" s="771"/>
      <c r="AC587" s="771"/>
    </row>
    <row r="588" spans="1:68" ht="27" customHeight="1" x14ac:dyDescent="0.25">
      <c r="A588" s="54" t="s">
        <v>918</v>
      </c>
      <c r="B588" s="54" t="s">
        <v>919</v>
      </c>
      <c r="C588" s="32">
        <v>4301051230</v>
      </c>
      <c r="D588" s="791">
        <v>4607091383409</v>
      </c>
      <c r="E588" s="792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11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2">
        <v>4301051231</v>
      </c>
      <c r="D589" s="791">
        <v>4607091383416</v>
      </c>
      <c r="E589" s="792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11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2">
        <v>4301051058</v>
      </c>
      <c r="D590" s="791">
        <v>4680115883536</v>
      </c>
      <c r="E590" s="792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9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5" t="s">
        <v>71</v>
      </c>
      <c r="Q591" s="796"/>
      <c r="R591" s="796"/>
      <c r="S591" s="796"/>
      <c r="T591" s="796"/>
      <c r="U591" s="796"/>
      <c r="V591" s="797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95" t="s">
        <v>71</v>
      </c>
      <c r="Q592" s="796"/>
      <c r="R592" s="796"/>
      <c r="S592" s="796"/>
      <c r="T592" s="796"/>
      <c r="U592" s="796"/>
      <c r="V592" s="797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customHeight="1" x14ac:dyDescent="0.25">
      <c r="A593" s="800" t="s">
        <v>213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1"/>
      <c r="AB593" s="771"/>
      <c r="AC593" s="771"/>
    </row>
    <row r="594" spans="1:68" ht="27" customHeight="1" x14ac:dyDescent="0.25">
      <c r="A594" s="54" t="s">
        <v>927</v>
      </c>
      <c r="B594" s="54" t="s">
        <v>928</v>
      </c>
      <c r="C594" s="32">
        <v>4301060363</v>
      </c>
      <c r="D594" s="791">
        <v>4680115885035</v>
      </c>
      <c r="E594" s="792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2">
        <v>4301060436</v>
      </c>
      <c r="D595" s="791">
        <v>4680115885936</v>
      </c>
      <c r="E595" s="792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979" t="s">
        <v>932</v>
      </c>
      <c r="Q595" s="782"/>
      <c r="R595" s="782"/>
      <c r="S595" s="782"/>
      <c r="T595" s="783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87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5" t="s">
        <v>71</v>
      </c>
      <c r="Q596" s="796"/>
      <c r="R596" s="796"/>
      <c r="S596" s="796"/>
      <c r="T596" s="796"/>
      <c r="U596" s="796"/>
      <c r="V596" s="797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95" t="s">
        <v>71</v>
      </c>
      <c r="Q597" s="796"/>
      <c r="R597" s="796"/>
      <c r="S597" s="796"/>
      <c r="T597" s="796"/>
      <c r="U597" s="796"/>
      <c r="V597" s="797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customHeight="1" x14ac:dyDescent="0.2">
      <c r="A598" s="874" t="s">
        <v>933</v>
      </c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5"/>
      <c r="P598" s="875"/>
      <c r="Q598" s="875"/>
      <c r="R598" s="875"/>
      <c r="S598" s="875"/>
      <c r="T598" s="875"/>
      <c r="U598" s="875"/>
      <c r="V598" s="875"/>
      <c r="W598" s="875"/>
      <c r="X598" s="875"/>
      <c r="Y598" s="875"/>
      <c r="Z598" s="875"/>
      <c r="AA598" s="49"/>
      <c r="AB598" s="49"/>
      <c r="AC598" s="49"/>
    </row>
    <row r="599" spans="1:68" ht="16.5" customHeight="1" x14ac:dyDescent="0.25">
      <c r="A599" s="808" t="s">
        <v>933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2"/>
      <c r="AB599" s="772"/>
      <c r="AC599" s="772"/>
    </row>
    <row r="600" spans="1:68" ht="14.25" customHeight="1" x14ac:dyDescent="0.25">
      <c r="A600" s="800" t="s">
        <v>115</v>
      </c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788"/>
      <c r="P600" s="788"/>
      <c r="Q600" s="788"/>
      <c r="R600" s="788"/>
      <c r="S600" s="788"/>
      <c r="T600" s="788"/>
      <c r="U600" s="788"/>
      <c r="V600" s="788"/>
      <c r="W600" s="788"/>
      <c r="X600" s="788"/>
      <c r="Y600" s="788"/>
      <c r="Z600" s="788"/>
      <c r="AA600" s="771"/>
      <c r="AB600" s="771"/>
      <c r="AC600" s="771"/>
    </row>
    <row r="601" spans="1:68" ht="27" customHeight="1" x14ac:dyDescent="0.25">
      <c r="A601" s="54" t="s">
        <v>934</v>
      </c>
      <c r="B601" s="54" t="s">
        <v>935</v>
      </c>
      <c r="C601" s="32">
        <v>4301011763</v>
      </c>
      <c r="D601" s="791">
        <v>4640242181011</v>
      </c>
      <c r="E601" s="792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1166" t="s">
        <v>936</v>
      </c>
      <c r="Q601" s="782"/>
      <c r="R601" s="782"/>
      <c r="S601" s="782"/>
      <c r="T601" s="783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2">
        <v>4301011585</v>
      </c>
      <c r="D602" s="791">
        <v>4640242180441</v>
      </c>
      <c r="E602" s="792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27" t="s">
        <v>940</v>
      </c>
      <c r="Q602" s="782"/>
      <c r="R602" s="782"/>
      <c r="S602" s="782"/>
      <c r="T602" s="783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2">
        <v>4301011584</v>
      </c>
      <c r="D603" s="791">
        <v>4640242180564</v>
      </c>
      <c r="E603" s="792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1170" t="s">
        <v>944</v>
      </c>
      <c r="Q603" s="782"/>
      <c r="R603" s="782"/>
      <c r="S603" s="782"/>
      <c r="T603" s="783"/>
      <c r="U603" s="35"/>
      <c r="V603" s="35"/>
      <c r="W603" s="36" t="s">
        <v>69</v>
      </c>
      <c r="X603" s="777">
        <v>240</v>
      </c>
      <c r="Y603" s="778">
        <f t="shared" si="120"/>
        <v>240</v>
      </c>
      <c r="Z603" s="37">
        <f>IFERROR(IF(Y603=0,"",ROUNDUP(Y603/H603,0)*0.02175),"")</f>
        <v>0.43499999999999994</v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249.60000000000002</v>
      </c>
      <c r="BN603" s="64">
        <f t="shared" si="122"/>
        <v>249.60000000000002</v>
      </c>
      <c r="BO603" s="64">
        <f t="shared" si="123"/>
        <v>0.3571428571428571</v>
      </c>
      <c r="BP603" s="64">
        <f t="shared" si="124"/>
        <v>0.3571428571428571</v>
      </c>
    </row>
    <row r="604" spans="1:68" ht="27" customHeight="1" x14ac:dyDescent="0.25">
      <c r="A604" s="54" t="s">
        <v>946</v>
      </c>
      <c r="B604" s="54" t="s">
        <v>947</v>
      </c>
      <c r="C604" s="32">
        <v>4301011762</v>
      </c>
      <c r="D604" s="791">
        <v>4640242180922</v>
      </c>
      <c r="E604" s="792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33" t="s">
        <v>948</v>
      </c>
      <c r="Q604" s="782"/>
      <c r="R604" s="782"/>
      <c r="S604" s="782"/>
      <c r="T604" s="783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2">
        <v>4301011764</v>
      </c>
      <c r="D605" s="791">
        <v>4640242181189</v>
      </c>
      <c r="E605" s="792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1077" t="s">
        <v>952</v>
      </c>
      <c r="Q605" s="782"/>
      <c r="R605" s="782"/>
      <c r="S605" s="782"/>
      <c r="T605" s="783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2">
        <v>4301011551</v>
      </c>
      <c r="D606" s="791">
        <v>4640242180038</v>
      </c>
      <c r="E606" s="792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968" t="s">
        <v>955</v>
      </c>
      <c r="Q606" s="782"/>
      <c r="R606" s="782"/>
      <c r="S606" s="782"/>
      <c r="T606" s="783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2">
        <v>4301011765</v>
      </c>
      <c r="D607" s="791">
        <v>4640242181172</v>
      </c>
      <c r="E607" s="792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82" t="s">
        <v>958</v>
      </c>
      <c r="Q607" s="782"/>
      <c r="R607" s="782"/>
      <c r="S607" s="782"/>
      <c r="T607" s="783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5" t="s">
        <v>71</v>
      </c>
      <c r="Q608" s="796"/>
      <c r="R608" s="796"/>
      <c r="S608" s="796"/>
      <c r="T608" s="796"/>
      <c r="U608" s="796"/>
      <c r="V608" s="797"/>
      <c r="W608" s="38" t="s">
        <v>72</v>
      </c>
      <c r="X608" s="779">
        <f>IFERROR(X601/H601,"0")+IFERROR(X602/H602,"0")+IFERROR(X603/H603,"0")+IFERROR(X604/H604,"0")+IFERROR(X605/H605,"0")+IFERROR(X606/H606,"0")+IFERROR(X607/H607,"0")</f>
        <v>20</v>
      </c>
      <c r="Y608" s="779">
        <f>IFERROR(Y601/H601,"0")+IFERROR(Y602/H602,"0")+IFERROR(Y603/H603,"0")+IFERROR(Y604/H604,"0")+IFERROR(Y605/H605,"0")+IFERROR(Y606/H606,"0")+IFERROR(Y607/H607,"0")</f>
        <v>20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780"/>
      <c r="AB608" s="780"/>
      <c r="AC608" s="780"/>
    </row>
    <row r="609" spans="1:68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95" t="s">
        <v>71</v>
      </c>
      <c r="Q609" s="796"/>
      <c r="R609" s="796"/>
      <c r="S609" s="796"/>
      <c r="T609" s="796"/>
      <c r="U609" s="796"/>
      <c r="V609" s="797"/>
      <c r="W609" s="38" t="s">
        <v>69</v>
      </c>
      <c r="X609" s="779">
        <f>IFERROR(SUM(X601:X607),"0")</f>
        <v>240</v>
      </c>
      <c r="Y609" s="779">
        <f>IFERROR(SUM(Y601:Y607),"0")</f>
        <v>240</v>
      </c>
      <c r="Z609" s="38"/>
      <c r="AA609" s="780"/>
      <c r="AB609" s="780"/>
      <c r="AC609" s="780"/>
    </row>
    <row r="610" spans="1:68" ht="14.25" customHeight="1" x14ac:dyDescent="0.25">
      <c r="A610" s="800" t="s">
        <v>172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1"/>
      <c r="AB610" s="771"/>
      <c r="AC610" s="771"/>
    </row>
    <row r="611" spans="1:68" ht="16.5" customHeight="1" x14ac:dyDescent="0.25">
      <c r="A611" s="54" t="s">
        <v>959</v>
      </c>
      <c r="B611" s="54" t="s">
        <v>960</v>
      </c>
      <c r="C611" s="32">
        <v>4301020269</v>
      </c>
      <c r="D611" s="791">
        <v>4640242180519</v>
      </c>
      <c r="E611" s="792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19" t="s">
        <v>961</v>
      </c>
      <c r="Q611" s="782"/>
      <c r="R611" s="782"/>
      <c r="S611" s="782"/>
      <c r="T611" s="783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2">
        <v>4301020260</v>
      </c>
      <c r="D612" s="791">
        <v>4640242180526</v>
      </c>
      <c r="E612" s="792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1030" t="s">
        <v>965</v>
      </c>
      <c r="Q612" s="782"/>
      <c r="R612" s="782"/>
      <c r="S612" s="782"/>
      <c r="T612" s="783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2">
        <v>4301020309</v>
      </c>
      <c r="D613" s="791">
        <v>4640242180090</v>
      </c>
      <c r="E613" s="792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793" t="s">
        <v>968</v>
      </c>
      <c r="Q613" s="782"/>
      <c r="R613" s="782"/>
      <c r="S613" s="782"/>
      <c r="T613" s="783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2">
        <v>4301020295</v>
      </c>
      <c r="D614" s="791">
        <v>4640242181363</v>
      </c>
      <c r="E614" s="792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04" t="s">
        <v>972</v>
      </c>
      <c r="Q614" s="782"/>
      <c r="R614" s="782"/>
      <c r="S614" s="782"/>
      <c r="T614" s="783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87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5" t="s">
        <v>71</v>
      </c>
      <c r="Q615" s="796"/>
      <c r="R615" s="796"/>
      <c r="S615" s="796"/>
      <c r="T615" s="796"/>
      <c r="U615" s="796"/>
      <c r="V615" s="797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88"/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9"/>
      <c r="P616" s="795" t="s">
        <v>71</v>
      </c>
      <c r="Q616" s="796"/>
      <c r="R616" s="796"/>
      <c r="S616" s="796"/>
      <c r="T616" s="796"/>
      <c r="U616" s="796"/>
      <c r="V616" s="797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customHeight="1" x14ac:dyDescent="0.25">
      <c r="A617" s="800" t="s">
        <v>64</v>
      </c>
      <c r="B617" s="788"/>
      <c r="C617" s="788"/>
      <c r="D617" s="788"/>
      <c r="E617" s="788"/>
      <c r="F617" s="788"/>
      <c r="G617" s="788"/>
      <c r="H617" s="788"/>
      <c r="I617" s="788"/>
      <c r="J617" s="788"/>
      <c r="K617" s="788"/>
      <c r="L617" s="788"/>
      <c r="M617" s="788"/>
      <c r="N617" s="788"/>
      <c r="O617" s="788"/>
      <c r="P617" s="788"/>
      <c r="Q617" s="788"/>
      <c r="R617" s="788"/>
      <c r="S617" s="788"/>
      <c r="T617" s="788"/>
      <c r="U617" s="788"/>
      <c r="V617" s="788"/>
      <c r="W617" s="788"/>
      <c r="X617" s="788"/>
      <c r="Y617" s="788"/>
      <c r="Z617" s="788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2">
        <v>4301031280</v>
      </c>
      <c r="D618" s="791">
        <v>4640242180816</v>
      </c>
      <c r="E618" s="792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1076" t="s">
        <v>975</v>
      </c>
      <c r="Q618" s="782"/>
      <c r="R618" s="782"/>
      <c r="S618" s="782"/>
      <c r="T618" s="783"/>
      <c r="U618" s="35"/>
      <c r="V618" s="35"/>
      <c r="W618" s="36" t="s">
        <v>69</v>
      </c>
      <c r="X618" s="777">
        <v>220</v>
      </c>
      <c r="Y618" s="778">
        <f t="shared" ref="Y618:Y624" si="125">IFERROR(IF(X618="",0,CEILING((X618/$H618),1)*$H618),"")</f>
        <v>222.60000000000002</v>
      </c>
      <c r="Z618" s="37">
        <f>IFERROR(IF(Y618=0,"",ROUNDUP(Y618/H618,0)*0.00753),"")</f>
        <v>0.39909</v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233.61904761904762</v>
      </c>
      <c r="BN618" s="64">
        <f t="shared" ref="BN618:BN624" si="127">IFERROR(Y618*I618/H618,"0")</f>
        <v>236.38</v>
      </c>
      <c r="BO618" s="64">
        <f t="shared" ref="BO618:BO624" si="128">IFERROR(1/J618*(X618/H618),"0")</f>
        <v>0.33577533577533575</v>
      </c>
      <c r="BP618" s="64">
        <f t="shared" ref="BP618:BP624" si="129">IFERROR(1/J618*(Y618/H618),"0")</f>
        <v>0.33974358974358976</v>
      </c>
    </row>
    <row r="619" spans="1:68" ht="27" customHeight="1" x14ac:dyDescent="0.25">
      <c r="A619" s="54" t="s">
        <v>977</v>
      </c>
      <c r="B619" s="54" t="s">
        <v>978</v>
      </c>
      <c r="C619" s="32">
        <v>4301031244</v>
      </c>
      <c r="D619" s="791">
        <v>4640242180595</v>
      </c>
      <c r="E619" s="792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22" t="s">
        <v>979</v>
      </c>
      <c r="Q619" s="782"/>
      <c r="R619" s="782"/>
      <c r="S619" s="782"/>
      <c r="T619" s="783"/>
      <c r="U619" s="35"/>
      <c r="V619" s="35"/>
      <c r="W619" s="36" t="s">
        <v>69</v>
      </c>
      <c r="X619" s="777">
        <v>150</v>
      </c>
      <c r="Y619" s="778">
        <f t="shared" si="125"/>
        <v>151.20000000000002</v>
      </c>
      <c r="Z619" s="37">
        <f>IFERROR(IF(Y619=0,"",ROUNDUP(Y619/H619,0)*0.00753),"")</f>
        <v>0.27107999999999999</v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159.28571428571428</v>
      </c>
      <c r="BN619" s="64">
        <f t="shared" si="127"/>
        <v>160.56</v>
      </c>
      <c r="BO619" s="64">
        <f t="shared" si="128"/>
        <v>0.22893772893772893</v>
      </c>
      <c r="BP619" s="64">
        <f t="shared" si="129"/>
        <v>0.23076923076923075</v>
      </c>
    </row>
    <row r="620" spans="1:68" ht="27" customHeight="1" x14ac:dyDescent="0.25">
      <c r="A620" s="54" t="s">
        <v>981</v>
      </c>
      <c r="B620" s="54" t="s">
        <v>982</v>
      </c>
      <c r="C620" s="32">
        <v>4301031289</v>
      </c>
      <c r="D620" s="791">
        <v>4640242181615</v>
      </c>
      <c r="E620" s="792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1081" t="s">
        <v>983</v>
      </c>
      <c r="Q620" s="782"/>
      <c r="R620" s="782"/>
      <c r="S620" s="782"/>
      <c r="T620" s="783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2">
        <v>4301031285</v>
      </c>
      <c r="D621" s="791">
        <v>4640242181639</v>
      </c>
      <c r="E621" s="792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832" t="s">
        <v>987</v>
      </c>
      <c r="Q621" s="782"/>
      <c r="R621" s="782"/>
      <c r="S621" s="782"/>
      <c r="T621" s="783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2">
        <v>4301031287</v>
      </c>
      <c r="D622" s="791">
        <v>4640242181622</v>
      </c>
      <c r="E622" s="792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11" t="s">
        <v>991</v>
      </c>
      <c r="Q622" s="782"/>
      <c r="R622" s="782"/>
      <c r="S622" s="782"/>
      <c r="T622" s="783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2">
        <v>4301031203</v>
      </c>
      <c r="D623" s="791">
        <v>4640242180908</v>
      </c>
      <c r="E623" s="792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998" t="s">
        <v>995</v>
      </c>
      <c r="Q623" s="782"/>
      <c r="R623" s="782"/>
      <c r="S623" s="782"/>
      <c r="T623" s="783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2">
        <v>4301031200</v>
      </c>
      <c r="D624" s="791">
        <v>4640242180489</v>
      </c>
      <c r="E624" s="792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867" t="s">
        <v>998</v>
      </c>
      <c r="Q624" s="782"/>
      <c r="R624" s="782"/>
      <c r="S624" s="782"/>
      <c r="T624" s="783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87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5" t="s">
        <v>71</v>
      </c>
      <c r="Q625" s="796"/>
      <c r="R625" s="796"/>
      <c r="S625" s="796"/>
      <c r="T625" s="796"/>
      <c r="U625" s="796"/>
      <c r="V625" s="797"/>
      <c r="W625" s="38" t="s">
        <v>72</v>
      </c>
      <c r="X625" s="779">
        <f>IFERROR(X618/H618,"0")+IFERROR(X619/H619,"0")+IFERROR(X620/H620,"0")+IFERROR(X621/H621,"0")+IFERROR(X622/H622,"0")+IFERROR(X623/H623,"0")+IFERROR(X624/H624,"0")</f>
        <v>88.095238095238102</v>
      </c>
      <c r="Y625" s="779">
        <f>IFERROR(Y618/H618,"0")+IFERROR(Y619/H619,"0")+IFERROR(Y620/H620,"0")+IFERROR(Y621/H621,"0")+IFERROR(Y622/H622,"0")+IFERROR(Y623/H623,"0")+IFERROR(Y624/H624,"0")</f>
        <v>89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0.67016999999999993</v>
      </c>
      <c r="AA625" s="780"/>
      <c r="AB625" s="780"/>
      <c r="AC625" s="780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9"/>
      <c r="P626" s="795" t="s">
        <v>71</v>
      </c>
      <c r="Q626" s="796"/>
      <c r="R626" s="796"/>
      <c r="S626" s="796"/>
      <c r="T626" s="796"/>
      <c r="U626" s="796"/>
      <c r="V626" s="797"/>
      <c r="W626" s="38" t="s">
        <v>69</v>
      </c>
      <c r="X626" s="779">
        <f>IFERROR(SUM(X618:X624),"0")</f>
        <v>370</v>
      </c>
      <c r="Y626" s="779">
        <f>IFERROR(SUM(Y618:Y624),"0")</f>
        <v>373.80000000000007</v>
      </c>
      <c r="Z626" s="38"/>
      <c r="AA626" s="780"/>
      <c r="AB626" s="780"/>
      <c r="AC626" s="780"/>
    </row>
    <row r="627" spans="1:68" ht="14.25" customHeight="1" x14ac:dyDescent="0.25">
      <c r="A627" s="800" t="s">
        <v>73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71"/>
      <c r="AB627" s="771"/>
      <c r="AC627" s="771"/>
    </row>
    <row r="628" spans="1:68" ht="27" customHeight="1" x14ac:dyDescent="0.25">
      <c r="A628" s="54" t="s">
        <v>999</v>
      </c>
      <c r="B628" s="54" t="s">
        <v>1000</v>
      </c>
      <c r="C628" s="32">
        <v>4301051746</v>
      </c>
      <c r="D628" s="791">
        <v>4640242180533</v>
      </c>
      <c r="E628" s="792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817" t="s">
        <v>1001</v>
      </c>
      <c r="Q628" s="782"/>
      <c r="R628" s="782"/>
      <c r="S628" s="782"/>
      <c r="T628" s="783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2">
        <v>4301051887</v>
      </c>
      <c r="D629" s="791">
        <v>4640242180533</v>
      </c>
      <c r="E629" s="792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1037" t="s">
        <v>1004</v>
      </c>
      <c r="Q629" s="782"/>
      <c r="R629" s="782"/>
      <c r="S629" s="782"/>
      <c r="T629" s="783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2">
        <v>4301051510</v>
      </c>
      <c r="D630" s="791">
        <v>4640242180540</v>
      </c>
      <c r="E630" s="792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1086" t="s">
        <v>1007</v>
      </c>
      <c r="Q630" s="782"/>
      <c r="R630" s="782"/>
      <c r="S630" s="782"/>
      <c r="T630" s="783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2">
        <v>4301051933</v>
      </c>
      <c r="D631" s="791">
        <v>4640242180540</v>
      </c>
      <c r="E631" s="792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1090" t="s">
        <v>1010</v>
      </c>
      <c r="Q631" s="782"/>
      <c r="R631" s="782"/>
      <c r="S631" s="782"/>
      <c r="T631" s="783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2">
        <v>4301051390</v>
      </c>
      <c r="D632" s="791">
        <v>4640242181233</v>
      </c>
      <c r="E632" s="792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1050" t="s">
        <v>1013</v>
      </c>
      <c r="Q632" s="782"/>
      <c r="R632" s="782"/>
      <c r="S632" s="782"/>
      <c r="T632" s="783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2">
        <v>4301051920</v>
      </c>
      <c r="D633" s="791">
        <v>4640242181233</v>
      </c>
      <c r="E633" s="792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1101" t="s">
        <v>1015</v>
      </c>
      <c r="Q633" s="782"/>
      <c r="R633" s="782"/>
      <c r="S633" s="782"/>
      <c r="T633" s="783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2">
        <v>4301051448</v>
      </c>
      <c r="D634" s="791">
        <v>4640242181226</v>
      </c>
      <c r="E634" s="792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851" t="s">
        <v>1018</v>
      </c>
      <c r="Q634" s="782"/>
      <c r="R634" s="782"/>
      <c r="S634" s="782"/>
      <c r="T634" s="783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2">
        <v>4301051921</v>
      </c>
      <c r="D635" s="791">
        <v>4640242181226</v>
      </c>
      <c r="E635" s="792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882" t="s">
        <v>1020</v>
      </c>
      <c r="Q635" s="782"/>
      <c r="R635" s="782"/>
      <c r="S635" s="782"/>
      <c r="T635" s="783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7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5" t="s">
        <v>71</v>
      </c>
      <c r="Q636" s="796"/>
      <c r="R636" s="796"/>
      <c r="S636" s="796"/>
      <c r="T636" s="796"/>
      <c r="U636" s="796"/>
      <c r="V636" s="797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88"/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9"/>
      <c r="P637" s="795" t="s">
        <v>71</v>
      </c>
      <c r="Q637" s="796"/>
      <c r="R637" s="796"/>
      <c r="S637" s="796"/>
      <c r="T637" s="796"/>
      <c r="U637" s="796"/>
      <c r="V637" s="797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customHeight="1" x14ac:dyDescent="0.25">
      <c r="A638" s="800" t="s">
        <v>213</v>
      </c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88"/>
      <c r="P638" s="788"/>
      <c r="Q638" s="788"/>
      <c r="R638" s="788"/>
      <c r="S638" s="788"/>
      <c r="T638" s="788"/>
      <c r="U638" s="788"/>
      <c r="V638" s="788"/>
      <c r="W638" s="788"/>
      <c r="X638" s="788"/>
      <c r="Y638" s="788"/>
      <c r="Z638" s="788"/>
      <c r="AA638" s="771"/>
      <c r="AB638" s="771"/>
      <c r="AC638" s="771"/>
    </row>
    <row r="639" spans="1:68" ht="27" customHeight="1" x14ac:dyDescent="0.25">
      <c r="A639" s="54" t="s">
        <v>1021</v>
      </c>
      <c r="B639" s="54" t="s">
        <v>1022</v>
      </c>
      <c r="C639" s="32">
        <v>4301060354</v>
      </c>
      <c r="D639" s="791">
        <v>4640242180120</v>
      </c>
      <c r="E639" s="792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1130" t="s">
        <v>1023</v>
      </c>
      <c r="Q639" s="782"/>
      <c r="R639" s="782"/>
      <c r="S639" s="782"/>
      <c r="T639" s="783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2">
        <v>4301060408</v>
      </c>
      <c r="D640" s="791">
        <v>4640242180120</v>
      </c>
      <c r="E640" s="792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935" t="s">
        <v>1026</v>
      </c>
      <c r="Q640" s="782"/>
      <c r="R640" s="782"/>
      <c r="S640" s="782"/>
      <c r="T640" s="783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2">
        <v>4301060355</v>
      </c>
      <c r="D641" s="791">
        <v>4640242180137</v>
      </c>
      <c r="E641" s="792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137" t="s">
        <v>1029</v>
      </c>
      <c r="Q641" s="782"/>
      <c r="R641" s="782"/>
      <c r="S641" s="782"/>
      <c r="T641" s="783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2">
        <v>4301060407</v>
      </c>
      <c r="D642" s="791">
        <v>4640242180137</v>
      </c>
      <c r="E642" s="792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1177" t="s">
        <v>1032</v>
      </c>
      <c r="Q642" s="782"/>
      <c r="R642" s="782"/>
      <c r="S642" s="782"/>
      <c r="T642" s="783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87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5" t="s">
        <v>71</v>
      </c>
      <c r="Q643" s="796"/>
      <c r="R643" s="796"/>
      <c r="S643" s="796"/>
      <c r="T643" s="796"/>
      <c r="U643" s="796"/>
      <c r="V643" s="797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88"/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9"/>
      <c r="P644" s="795" t="s">
        <v>71</v>
      </c>
      <c r="Q644" s="796"/>
      <c r="R644" s="796"/>
      <c r="S644" s="796"/>
      <c r="T644" s="796"/>
      <c r="U644" s="796"/>
      <c r="V644" s="797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customHeight="1" x14ac:dyDescent="0.25">
      <c r="A645" s="808" t="s">
        <v>1033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72"/>
      <c r="AB645" s="772"/>
      <c r="AC645" s="772"/>
    </row>
    <row r="646" spans="1:68" ht="14.25" customHeight="1" x14ac:dyDescent="0.25">
      <c r="A646" s="800" t="s">
        <v>115</v>
      </c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88"/>
      <c r="P646" s="788"/>
      <c r="Q646" s="788"/>
      <c r="R646" s="788"/>
      <c r="S646" s="788"/>
      <c r="T646" s="788"/>
      <c r="U646" s="788"/>
      <c r="V646" s="788"/>
      <c r="W646" s="788"/>
      <c r="X646" s="788"/>
      <c r="Y646" s="788"/>
      <c r="Z646" s="788"/>
      <c r="AA646" s="771"/>
      <c r="AB646" s="771"/>
      <c r="AC646" s="771"/>
    </row>
    <row r="647" spans="1:68" ht="27" customHeight="1" x14ac:dyDescent="0.25">
      <c r="A647" s="54" t="s">
        <v>1034</v>
      </c>
      <c r="B647" s="54" t="s">
        <v>1035</v>
      </c>
      <c r="C647" s="32">
        <v>4301011951</v>
      </c>
      <c r="D647" s="791">
        <v>4640242180045</v>
      </c>
      <c r="E647" s="792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861" t="s">
        <v>1036</v>
      </c>
      <c r="Q647" s="782"/>
      <c r="R647" s="782"/>
      <c r="S647" s="782"/>
      <c r="T647" s="783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2">
        <v>4301011950</v>
      </c>
      <c r="D648" s="791">
        <v>4640242180601</v>
      </c>
      <c r="E648" s="792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1117" t="s">
        <v>1040</v>
      </c>
      <c r="Q648" s="782"/>
      <c r="R648" s="782"/>
      <c r="S648" s="782"/>
      <c r="T648" s="783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87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5" t="s">
        <v>71</v>
      </c>
      <c r="Q649" s="796"/>
      <c r="R649" s="796"/>
      <c r="S649" s="796"/>
      <c r="T649" s="796"/>
      <c r="U649" s="796"/>
      <c r="V649" s="797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88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9"/>
      <c r="P650" s="795" t="s">
        <v>71</v>
      </c>
      <c r="Q650" s="796"/>
      <c r="R650" s="796"/>
      <c r="S650" s="796"/>
      <c r="T650" s="796"/>
      <c r="U650" s="796"/>
      <c r="V650" s="797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customHeight="1" x14ac:dyDescent="0.25">
      <c r="A651" s="800" t="s">
        <v>172</v>
      </c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88"/>
      <c r="P651" s="788"/>
      <c r="Q651" s="788"/>
      <c r="R651" s="788"/>
      <c r="S651" s="788"/>
      <c r="T651" s="788"/>
      <c r="U651" s="788"/>
      <c r="V651" s="788"/>
      <c r="W651" s="788"/>
      <c r="X651" s="788"/>
      <c r="Y651" s="788"/>
      <c r="Z651" s="788"/>
      <c r="AA651" s="771"/>
      <c r="AB651" s="771"/>
      <c r="AC651" s="771"/>
    </row>
    <row r="652" spans="1:68" ht="27" customHeight="1" x14ac:dyDescent="0.25">
      <c r="A652" s="54" t="s">
        <v>1042</v>
      </c>
      <c r="B652" s="54" t="s">
        <v>1043</v>
      </c>
      <c r="C652" s="32">
        <v>4301020314</v>
      </c>
      <c r="D652" s="791">
        <v>4640242180090</v>
      </c>
      <c r="E652" s="792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1144" t="s">
        <v>1044</v>
      </c>
      <c r="Q652" s="782"/>
      <c r="R652" s="782"/>
      <c r="S652" s="782"/>
      <c r="T652" s="783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87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5" t="s">
        <v>71</v>
      </c>
      <c r="Q653" s="796"/>
      <c r="R653" s="796"/>
      <c r="S653" s="796"/>
      <c r="T653" s="796"/>
      <c r="U653" s="796"/>
      <c r="V653" s="797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9"/>
      <c r="P654" s="795" t="s">
        <v>71</v>
      </c>
      <c r="Q654" s="796"/>
      <c r="R654" s="796"/>
      <c r="S654" s="796"/>
      <c r="T654" s="796"/>
      <c r="U654" s="796"/>
      <c r="V654" s="797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customHeight="1" x14ac:dyDescent="0.25">
      <c r="A655" s="800" t="s">
        <v>64</v>
      </c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788"/>
      <c r="P655" s="788"/>
      <c r="Q655" s="788"/>
      <c r="R655" s="788"/>
      <c r="S655" s="788"/>
      <c r="T655" s="788"/>
      <c r="U655" s="788"/>
      <c r="V655" s="788"/>
      <c r="W655" s="788"/>
      <c r="X655" s="788"/>
      <c r="Y655" s="788"/>
      <c r="Z655" s="788"/>
      <c r="AA655" s="771"/>
      <c r="AB655" s="771"/>
      <c r="AC655" s="771"/>
    </row>
    <row r="656" spans="1:68" ht="27" customHeight="1" x14ac:dyDescent="0.25">
      <c r="A656" s="54" t="s">
        <v>1046</v>
      </c>
      <c r="B656" s="54" t="s">
        <v>1047</v>
      </c>
      <c r="C656" s="32">
        <v>4301031321</v>
      </c>
      <c r="D656" s="791">
        <v>4640242180076</v>
      </c>
      <c r="E656" s="792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944" t="s">
        <v>1048</v>
      </c>
      <c r="Q656" s="782"/>
      <c r="R656" s="782"/>
      <c r="S656" s="782"/>
      <c r="T656" s="783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87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5" t="s">
        <v>71</v>
      </c>
      <c r="Q657" s="796"/>
      <c r="R657" s="796"/>
      <c r="S657" s="796"/>
      <c r="T657" s="796"/>
      <c r="U657" s="796"/>
      <c r="V657" s="797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88"/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9"/>
      <c r="P658" s="795" t="s">
        <v>71</v>
      </c>
      <c r="Q658" s="796"/>
      <c r="R658" s="796"/>
      <c r="S658" s="796"/>
      <c r="T658" s="796"/>
      <c r="U658" s="796"/>
      <c r="V658" s="797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customHeight="1" x14ac:dyDescent="0.25">
      <c r="A659" s="800" t="s">
        <v>73</v>
      </c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8"/>
      <c r="P659" s="788"/>
      <c r="Q659" s="788"/>
      <c r="R659" s="788"/>
      <c r="S659" s="788"/>
      <c r="T659" s="788"/>
      <c r="U659" s="788"/>
      <c r="V659" s="788"/>
      <c r="W659" s="788"/>
      <c r="X659" s="788"/>
      <c r="Y659" s="788"/>
      <c r="Z659" s="788"/>
      <c r="AA659" s="771"/>
      <c r="AB659" s="771"/>
      <c r="AC659" s="771"/>
    </row>
    <row r="660" spans="1:68" ht="27" customHeight="1" x14ac:dyDescent="0.25">
      <c r="A660" s="54" t="s">
        <v>1050</v>
      </c>
      <c r="B660" s="54" t="s">
        <v>1051</v>
      </c>
      <c r="C660" s="32">
        <v>4301051780</v>
      </c>
      <c r="D660" s="791">
        <v>4640242180106</v>
      </c>
      <c r="E660" s="792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878" t="s">
        <v>1052</v>
      </c>
      <c r="Q660" s="782"/>
      <c r="R660" s="782"/>
      <c r="S660" s="782"/>
      <c r="T660" s="783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87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5" t="s">
        <v>71</v>
      </c>
      <c r="Q661" s="796"/>
      <c r="R661" s="796"/>
      <c r="S661" s="796"/>
      <c r="T661" s="796"/>
      <c r="U661" s="796"/>
      <c r="V661" s="797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88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9"/>
      <c r="P662" s="795" t="s">
        <v>71</v>
      </c>
      <c r="Q662" s="796"/>
      <c r="R662" s="796"/>
      <c r="S662" s="796"/>
      <c r="T662" s="796"/>
      <c r="U662" s="796"/>
      <c r="V662" s="797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964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65"/>
      <c r="P663" s="936" t="s">
        <v>1054</v>
      </c>
      <c r="Q663" s="924"/>
      <c r="R663" s="924"/>
      <c r="S663" s="924"/>
      <c r="T663" s="924"/>
      <c r="U663" s="924"/>
      <c r="V663" s="925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9174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9277.2000000000007</v>
      </c>
      <c r="Z663" s="38"/>
      <c r="AA663" s="780"/>
      <c r="AB663" s="780"/>
      <c r="AC663" s="780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65"/>
      <c r="P664" s="936" t="s">
        <v>1055</v>
      </c>
      <c r="Q664" s="924"/>
      <c r="R664" s="924"/>
      <c r="S664" s="924"/>
      <c r="T664" s="924"/>
      <c r="U664" s="924"/>
      <c r="V664" s="925"/>
      <c r="W664" s="38" t="s">
        <v>69</v>
      </c>
      <c r="X664" s="779">
        <f>IFERROR(SUM(BM22:BM660),"0")</f>
        <v>9624.2565950405715</v>
      </c>
      <c r="Y664" s="779">
        <f>IFERROR(SUM(BN22:BN660),"0")</f>
        <v>9733.1859999999979</v>
      </c>
      <c r="Z664" s="38"/>
      <c r="AA664" s="780"/>
      <c r="AB664" s="780"/>
      <c r="AC664" s="780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65"/>
      <c r="P665" s="936" t="s">
        <v>1056</v>
      </c>
      <c r="Q665" s="924"/>
      <c r="R665" s="924"/>
      <c r="S665" s="924"/>
      <c r="T665" s="924"/>
      <c r="U665" s="924"/>
      <c r="V665" s="925"/>
      <c r="W665" s="38" t="s">
        <v>1057</v>
      </c>
      <c r="X665" s="39">
        <f>ROUNDUP(SUM(BO22:BO660),0)</f>
        <v>15</v>
      </c>
      <c r="Y665" s="39">
        <f>ROUNDUP(SUM(BP22:BP660),0)</f>
        <v>15</v>
      </c>
      <c r="Z665" s="38"/>
      <c r="AA665" s="780"/>
      <c r="AB665" s="780"/>
      <c r="AC665" s="780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65"/>
      <c r="P666" s="936" t="s">
        <v>1058</v>
      </c>
      <c r="Q666" s="924"/>
      <c r="R666" s="924"/>
      <c r="S666" s="924"/>
      <c r="T666" s="924"/>
      <c r="U666" s="924"/>
      <c r="V666" s="925"/>
      <c r="W666" s="38" t="s">
        <v>69</v>
      </c>
      <c r="X666" s="779">
        <f>GrossWeightTotal+PalletQtyTotal*25</f>
        <v>9999.2565950405715</v>
      </c>
      <c r="Y666" s="779">
        <f>GrossWeightTotalR+PalletQtyTotalR*25</f>
        <v>10108.185999999998</v>
      </c>
      <c r="Z666" s="38"/>
      <c r="AA666" s="780"/>
      <c r="AB666" s="780"/>
      <c r="AC666" s="780"/>
    </row>
    <row r="667" spans="1:68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65"/>
      <c r="P667" s="936" t="s">
        <v>1059</v>
      </c>
      <c r="Q667" s="924"/>
      <c r="R667" s="924"/>
      <c r="S667" s="924"/>
      <c r="T667" s="924"/>
      <c r="U667" s="924"/>
      <c r="V667" s="925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1434.2015294723531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1449</v>
      </c>
      <c r="Z667" s="38"/>
      <c r="AA667" s="780"/>
      <c r="AB667" s="780"/>
      <c r="AC667" s="780"/>
    </row>
    <row r="668" spans="1:68" ht="14.25" customHeight="1" x14ac:dyDescent="0.2">
      <c r="A668" s="788"/>
      <c r="B668" s="788"/>
      <c r="C668" s="788"/>
      <c r="D668" s="788"/>
      <c r="E668" s="788"/>
      <c r="F668" s="788"/>
      <c r="G668" s="788"/>
      <c r="H668" s="788"/>
      <c r="I668" s="788"/>
      <c r="J668" s="788"/>
      <c r="K668" s="788"/>
      <c r="L668" s="788"/>
      <c r="M668" s="788"/>
      <c r="N668" s="788"/>
      <c r="O668" s="965"/>
      <c r="P668" s="936" t="s">
        <v>1060</v>
      </c>
      <c r="Q668" s="924"/>
      <c r="R668" s="924"/>
      <c r="S668" s="924"/>
      <c r="T668" s="924"/>
      <c r="U668" s="924"/>
      <c r="V668" s="925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17.292339999999996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69" t="s">
        <v>63</v>
      </c>
      <c r="C670" s="818" t="s">
        <v>113</v>
      </c>
      <c r="D670" s="871"/>
      <c r="E670" s="871"/>
      <c r="F670" s="871"/>
      <c r="G670" s="871"/>
      <c r="H670" s="872"/>
      <c r="I670" s="818" t="s">
        <v>325</v>
      </c>
      <c r="J670" s="871"/>
      <c r="K670" s="871"/>
      <c r="L670" s="871"/>
      <c r="M670" s="871"/>
      <c r="N670" s="871"/>
      <c r="O670" s="871"/>
      <c r="P670" s="871"/>
      <c r="Q670" s="871"/>
      <c r="R670" s="871"/>
      <c r="S670" s="871"/>
      <c r="T670" s="871"/>
      <c r="U670" s="871"/>
      <c r="V670" s="872"/>
      <c r="W670" s="818" t="s">
        <v>662</v>
      </c>
      <c r="X670" s="872"/>
      <c r="Y670" s="818" t="s">
        <v>751</v>
      </c>
      <c r="Z670" s="871"/>
      <c r="AA670" s="871"/>
      <c r="AB670" s="872"/>
      <c r="AC670" s="769" t="s">
        <v>861</v>
      </c>
      <c r="AD670" s="818" t="s">
        <v>933</v>
      </c>
      <c r="AE670" s="872"/>
      <c r="AF670" s="770"/>
    </row>
    <row r="671" spans="1:68" ht="14.25" customHeight="1" thickTop="1" x14ac:dyDescent="0.2">
      <c r="A671" s="1088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70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70"/>
    </row>
    <row r="672" spans="1:68" ht="13.5" customHeight="1" thickBot="1" x14ac:dyDescent="0.25">
      <c r="A672" s="1089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0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0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0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118.2</v>
      </c>
      <c r="E673" s="47">
        <f>IFERROR(Y107*1,"0")+IFERROR(Y108*1,"0")+IFERROR(Y109*1,"0")+IFERROR(Y113*1,"0")+IFERROR(Y114*1,"0")+IFERROR(Y115*1,"0")+IFERROR(Y116*1,"0")+IFERROR(Y117*1,"0")+IFERROR(Y118*1,"0")</f>
        <v>97.199999999999989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56.699999999999996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0</v>
      </c>
      <c r="I673" s="47">
        <f>IFERROR(Y189*1,"0")+IFERROR(Y193*1,"0")+IFERROR(Y194*1,"0")+IFERROR(Y195*1,"0")+IFERROR(Y196*1,"0")+IFERROR(Y197*1,"0")+IFERROR(Y198*1,"0")+IFERROR(Y199*1,"0")+IFERROR(Y200*1,"0")</f>
        <v>323.39999999999998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3064.2000000000007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315</v>
      </c>
      <c r="V673" s="47">
        <f>IFERROR(Y405*1,"0")+IFERROR(Y409*1,"0")+IFERROR(Y410*1,"0")+IFERROR(Y411*1,"0")</f>
        <v>42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2895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246.54000000000002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253.8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1251.3600000000001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613.80000000000007</v>
      </c>
      <c r="AE673" s="47">
        <f>IFERROR(Y647*1,"0")+IFERROR(Y648*1,"0")+IFERROR(Y652*1,"0")+IFERROR(Y656*1,"0")+IFERROR(Y660*1,"0")</f>
        <v>0</v>
      </c>
      <c r="AF673" s="770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P586:V586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H671:H672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463:T463"/>
    <mergeCell ref="A39:O40"/>
    <mergeCell ref="P578:T578"/>
    <mergeCell ref="A428:O429"/>
    <mergeCell ref="P357:T357"/>
    <mergeCell ref="D29:E29"/>
    <mergeCell ref="P592:V592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P271:V271"/>
    <mergeCell ref="P607:T607"/>
    <mergeCell ref="A41:Z4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D298:E298"/>
    <mergeCell ref="P91:T91"/>
    <mergeCell ref="A158:Z158"/>
    <mergeCell ref="P500:T500"/>
    <mergeCell ref="P366:V366"/>
    <mergeCell ref="P468:V468"/>
    <mergeCell ref="P316:V316"/>
    <mergeCell ref="P462:T462"/>
    <mergeCell ref="D370:E370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A659:Z659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D254:E254"/>
    <mergeCell ref="P302:V302"/>
    <mergeCell ref="A354:Z354"/>
    <mergeCell ref="A88:O89"/>
    <mergeCell ref="D346:E346"/>
    <mergeCell ref="P229:T229"/>
    <mergeCell ref="D490:E490"/>
    <mergeCell ref="P665:V66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04:Z304"/>
    <mergeCell ref="D96:E96"/>
    <mergeCell ref="P344:V344"/>
    <mergeCell ref="P515:V515"/>
    <mergeCell ref="P427:T427"/>
    <mergeCell ref="P283:T283"/>
    <mergeCell ref="D93:E93"/>
    <mergeCell ref="D264:E264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590:E59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D117:E117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