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6052584C-084B-4369-AD99-7EFC64ED1F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Y515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Y433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N400" i="1"/>
  <c r="BM400" i="1"/>
  <c r="Z400" i="1"/>
  <c r="Y400" i="1"/>
  <c r="BP400" i="1" s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Y396" i="1" s="1"/>
  <c r="X389" i="1"/>
  <c r="X388" i="1"/>
  <c r="BO387" i="1"/>
  <c r="BM387" i="1"/>
  <c r="Y387" i="1"/>
  <c r="BP387" i="1" s="1"/>
  <c r="P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Y388" i="1" s="1"/>
  <c r="P384" i="1"/>
  <c r="X382" i="1"/>
  <c r="X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Y381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Y301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73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Y259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I673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Y136" i="1" s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Y110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3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3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6" i="1" s="1"/>
  <c r="P27" i="1"/>
  <c r="BP26" i="1"/>
  <c r="BO26" i="1"/>
  <c r="BN26" i="1"/>
  <c r="BM26" i="1"/>
  <c r="Z26" i="1"/>
  <c r="Y26" i="1"/>
  <c r="Y35" i="1" s="1"/>
  <c r="P26" i="1"/>
  <c r="X24" i="1"/>
  <c r="X66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59" i="1" l="1"/>
  <c r="Z156" i="1"/>
  <c r="H9" i="1"/>
  <c r="A10" i="1"/>
  <c r="B673" i="1"/>
  <c r="X664" i="1"/>
  <c r="X666" i="1" s="1"/>
  <c r="X665" i="1"/>
  <c r="X667" i="1"/>
  <c r="Y24" i="1"/>
  <c r="Z27" i="1"/>
  <c r="Z35" i="1" s="1"/>
  <c r="BN27" i="1"/>
  <c r="BP27" i="1"/>
  <c r="Y665" i="1" s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BN58" i="1"/>
  <c r="BP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Y80" i="1"/>
  <c r="Z83" i="1"/>
  <c r="Z88" i="1" s="1"/>
  <c r="BN83" i="1"/>
  <c r="BP83" i="1"/>
  <c r="Z85" i="1"/>
  <c r="BN85" i="1"/>
  <c r="Z87" i="1"/>
  <c r="BN87" i="1"/>
  <c r="Z91" i="1"/>
  <c r="BN91" i="1"/>
  <c r="BP91" i="1"/>
  <c r="Z93" i="1"/>
  <c r="BN93" i="1"/>
  <c r="Z95" i="1"/>
  <c r="BN95" i="1"/>
  <c r="Y104" i="1"/>
  <c r="BP108" i="1"/>
  <c r="BN108" i="1"/>
  <c r="Z108" i="1"/>
  <c r="Z110" i="1" s="1"/>
  <c r="Y120" i="1"/>
  <c r="BP116" i="1"/>
  <c r="BN116" i="1"/>
  <c r="Z116" i="1"/>
  <c r="BP126" i="1"/>
  <c r="BN126" i="1"/>
  <c r="Z126" i="1"/>
  <c r="Y135" i="1"/>
  <c r="BP134" i="1"/>
  <c r="BN134" i="1"/>
  <c r="Z134" i="1"/>
  <c r="Y145" i="1"/>
  <c r="BP138" i="1"/>
  <c r="BN138" i="1"/>
  <c r="Z138" i="1"/>
  <c r="BP142" i="1"/>
  <c r="BN142" i="1"/>
  <c r="Z142" i="1"/>
  <c r="BP155" i="1"/>
  <c r="BN155" i="1"/>
  <c r="Z155" i="1"/>
  <c r="Y157" i="1"/>
  <c r="Y162" i="1"/>
  <c r="BP159" i="1"/>
  <c r="BN159" i="1"/>
  <c r="Z159" i="1"/>
  <c r="Z161" i="1" s="1"/>
  <c r="Y166" i="1"/>
  <c r="BP176" i="1"/>
  <c r="BN176" i="1"/>
  <c r="Z176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Z237" i="1" s="1"/>
  <c r="BP231" i="1"/>
  <c r="BN231" i="1"/>
  <c r="Z231" i="1"/>
  <c r="BP235" i="1"/>
  <c r="BN235" i="1"/>
  <c r="Z235" i="1"/>
  <c r="Y247" i="1"/>
  <c r="BP244" i="1"/>
  <c r="BN244" i="1"/>
  <c r="Z244" i="1"/>
  <c r="BP253" i="1"/>
  <c r="BN253" i="1"/>
  <c r="Z253" i="1"/>
  <c r="BP257" i="1"/>
  <c r="BN257" i="1"/>
  <c r="Z257" i="1"/>
  <c r="L673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3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BP310" i="1"/>
  <c r="BN310" i="1"/>
  <c r="Z310" i="1"/>
  <c r="Z311" i="1" s="1"/>
  <c r="Y312" i="1"/>
  <c r="Y316" i="1"/>
  <c r="BP315" i="1"/>
  <c r="BN315" i="1"/>
  <c r="Z315" i="1"/>
  <c r="Z316" i="1" s="1"/>
  <c r="R673" i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73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348" i="1"/>
  <c r="BP358" i="1"/>
  <c r="BN358" i="1"/>
  <c r="Z358" i="1"/>
  <c r="BP362" i="1"/>
  <c r="BN362" i="1"/>
  <c r="Z362" i="1"/>
  <c r="BP370" i="1"/>
  <c r="BN370" i="1"/>
  <c r="Z370" i="1"/>
  <c r="BP378" i="1"/>
  <c r="BN378" i="1"/>
  <c r="Z378" i="1"/>
  <c r="F9" i="1"/>
  <c r="J9" i="1"/>
  <c r="Y54" i="1"/>
  <c r="Y73" i="1"/>
  <c r="Y97" i="1"/>
  <c r="Z103" i="1"/>
  <c r="BP101" i="1"/>
  <c r="BN101" i="1"/>
  <c r="Y664" i="1" s="1"/>
  <c r="Z101" i="1"/>
  <c r="Z119" i="1"/>
  <c r="BP114" i="1"/>
  <c r="BN114" i="1"/>
  <c r="Z114" i="1"/>
  <c r="Y119" i="1"/>
  <c r="Y667" i="1" s="1"/>
  <c r="BP124" i="1"/>
  <c r="BN124" i="1"/>
  <c r="Z124" i="1"/>
  <c r="Z128" i="1" s="1"/>
  <c r="Y128" i="1"/>
  <c r="BP132" i="1"/>
  <c r="BN132" i="1"/>
  <c r="Z132" i="1"/>
  <c r="Z135" i="1" s="1"/>
  <c r="BP140" i="1"/>
  <c r="BN140" i="1"/>
  <c r="Z140" i="1"/>
  <c r="BP144" i="1"/>
  <c r="BN144" i="1"/>
  <c r="Z144" i="1"/>
  <c r="Y146" i="1"/>
  <c r="Y151" i="1"/>
  <c r="BP148" i="1"/>
  <c r="BN148" i="1"/>
  <c r="Z148" i="1"/>
  <c r="Z150" i="1" s="1"/>
  <c r="BP165" i="1"/>
  <c r="BN165" i="1"/>
  <c r="Z165" i="1"/>
  <c r="Z166" i="1" s="1"/>
  <c r="Y167" i="1"/>
  <c r="H673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BP196" i="1"/>
  <c r="BN196" i="1"/>
  <c r="Z196" i="1"/>
  <c r="BP200" i="1"/>
  <c r="BN200" i="1"/>
  <c r="Z200" i="1"/>
  <c r="Y202" i="1"/>
  <c r="J673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2" i="1"/>
  <c r="BN242" i="1"/>
  <c r="Z242" i="1"/>
  <c r="Z246" i="1" s="1"/>
  <c r="Y246" i="1"/>
  <c r="BP251" i="1"/>
  <c r="BN251" i="1"/>
  <c r="Z251" i="1"/>
  <c r="Z258" i="1" s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Y289" i="1"/>
  <c r="BP299" i="1"/>
  <c r="BN299" i="1"/>
  <c r="Z299" i="1"/>
  <c r="Z301" i="1" s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U673" i="1"/>
  <c r="Y365" i="1"/>
  <c r="BP356" i="1"/>
  <c r="BN356" i="1"/>
  <c r="Z356" i="1"/>
  <c r="BP360" i="1"/>
  <c r="BN360" i="1"/>
  <c r="Z360" i="1"/>
  <c r="BP364" i="1"/>
  <c r="BN364" i="1"/>
  <c r="Z364" i="1"/>
  <c r="Y366" i="1"/>
  <c r="Y373" i="1"/>
  <c r="BP368" i="1"/>
  <c r="BN368" i="1"/>
  <c r="Z368" i="1"/>
  <c r="Z372" i="1" s="1"/>
  <c r="Y372" i="1"/>
  <c r="Z381" i="1"/>
  <c r="BP376" i="1"/>
  <c r="BN376" i="1"/>
  <c r="Z376" i="1"/>
  <c r="Y382" i="1"/>
  <c r="Y389" i="1"/>
  <c r="Y395" i="1"/>
  <c r="BP411" i="1"/>
  <c r="BN411" i="1"/>
  <c r="Z411" i="1"/>
  <c r="Y413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Z505" i="1" s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BP502" i="1"/>
  <c r="BN502" i="1"/>
  <c r="Z502" i="1"/>
  <c r="Y529" i="1"/>
  <c r="BP523" i="1"/>
  <c r="BN523" i="1"/>
  <c r="Z523" i="1"/>
  <c r="BP526" i="1"/>
  <c r="BN526" i="1"/>
  <c r="Z526" i="1"/>
  <c r="E673" i="1"/>
  <c r="Y111" i="1"/>
  <c r="F673" i="1"/>
  <c r="Y129" i="1"/>
  <c r="G673" i="1"/>
  <c r="Y156" i="1"/>
  <c r="Y191" i="1"/>
  <c r="K673" i="1"/>
  <c r="Y258" i="1"/>
  <c r="Y295" i="1"/>
  <c r="P673" i="1"/>
  <c r="Y302" i="1"/>
  <c r="Q673" i="1"/>
  <c r="Y311" i="1"/>
  <c r="T673" i="1"/>
  <c r="Y344" i="1"/>
  <c r="Z380" i="1"/>
  <c r="BN380" i="1"/>
  <c r="Z384" i="1"/>
  <c r="BN384" i="1"/>
  <c r="BP384" i="1"/>
  <c r="Z387" i="1"/>
  <c r="BN387" i="1"/>
  <c r="Z393" i="1"/>
  <c r="Z395" i="1" s="1"/>
  <c r="BN393" i="1"/>
  <c r="Y401" i="1"/>
  <c r="Z399" i="1"/>
  <c r="Z401" i="1" s="1"/>
  <c r="BN399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Z454" i="1" s="1"/>
  <c r="BP451" i="1"/>
  <c r="BN451" i="1"/>
  <c r="Z451" i="1"/>
  <c r="Y459" i="1"/>
  <c r="Y468" i="1"/>
  <c r="BP462" i="1"/>
  <c r="BN462" i="1"/>
  <c r="Z462" i="1"/>
  <c r="Z467" i="1" s="1"/>
  <c r="BP465" i="1"/>
  <c r="BN465" i="1"/>
  <c r="Z465" i="1"/>
  <c r="Y506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Z545" i="1" s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Z596" i="1" s="1"/>
  <c r="Y597" i="1"/>
  <c r="Z673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Y666" i="1" l="1"/>
  <c r="Z567" i="1"/>
  <c r="Z438" i="1"/>
  <c r="Z428" i="1"/>
  <c r="Z289" i="1"/>
  <c r="Z223" i="1"/>
  <c r="Z636" i="1"/>
  <c r="Z649" i="1"/>
  <c r="Z615" i="1"/>
  <c r="Z585" i="1"/>
  <c r="Z573" i="1"/>
  <c r="Z412" i="1"/>
  <c r="Z388" i="1"/>
  <c r="Z529" i="1"/>
  <c r="Z365" i="1"/>
  <c r="Z179" i="1"/>
  <c r="Z271" i="1"/>
  <c r="Z201" i="1"/>
  <c r="Z145" i="1"/>
  <c r="Z97" i="1"/>
  <c r="Z668" i="1" s="1"/>
  <c r="Z54" i="1"/>
  <c r="Y663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<sst xmlns="http://schemas.openxmlformats.org/spreadsheetml/2006/main" count="3138" uniqueCount="1080">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</sst>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31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95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9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0" customWidth="1"/>
    <col min="19" max="19" width="6.140625" style="77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0" customWidth="1"/>
    <col min="25" max="25" width="11" style="770" customWidth="1"/>
    <col min="26" max="26" width="10" style="770" customWidth="1"/>
    <col min="27" max="27" width="11.5703125" style="770" customWidth="1"/>
    <col min="28" max="28" width="10.42578125" style="770" customWidth="1"/>
    <col min="29" max="29" width="30" style="770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70" customWidth="1"/>
    <col min="34" max="34" width="9.140625" style="770" customWidth="1"/>
    <col min="35" max="16384" width="9.140625" style="770"/>
  </cols>
  <sheetData>
    <row r="1" spans="1:32" s="774" customFormat="1" ht="45" customHeight="1" x14ac:dyDescent="0.2">
      <c r="A1" s="42"/>
      <c r="B1" s="42"/>
      <c r="C1" s="42"/>
      <c r="D1" s="858" t="s">
        <v>0</v>
      </c>
      <c r="E1" s="810"/>
      <c r="F1" s="810"/>
      <c r="G1" s="13" t="s">
        <v>1</v>
      </c>
      <c r="H1" s="858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7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1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7"/>
      <c r="Y2" s="17"/>
      <c r="Z2" s="17"/>
      <c r="AA2" s="17"/>
      <c r="AB2" s="52"/>
      <c r="AC2" s="52"/>
      <c r="AD2" s="52"/>
      <c r="AE2" s="52"/>
    </row>
    <row r="3" spans="1:32" s="77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788"/>
      <c r="Q3" s="788"/>
      <c r="R3" s="788"/>
      <c r="S3" s="788"/>
      <c r="T3" s="788"/>
      <c r="U3" s="788"/>
      <c r="V3" s="788"/>
      <c r="W3" s="788"/>
      <c r="X3" s="17"/>
      <c r="Y3" s="17"/>
      <c r="Z3" s="17"/>
      <c r="AA3" s="17"/>
      <c r="AB3" s="52"/>
      <c r="AC3" s="52"/>
      <c r="AD3" s="52"/>
      <c r="AE3" s="52"/>
    </row>
    <row r="4" spans="1:32" s="77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74" customFormat="1" ht="23.45" customHeight="1" x14ac:dyDescent="0.2">
      <c r="A5" s="923" t="s">
        <v>8</v>
      </c>
      <c r="B5" s="924"/>
      <c r="C5" s="925"/>
      <c r="D5" s="863"/>
      <c r="E5" s="864"/>
      <c r="F5" s="1163" t="s">
        <v>9</v>
      </c>
      <c r="G5" s="925"/>
      <c r="H5" s="863"/>
      <c r="I5" s="1083"/>
      <c r="J5" s="1083"/>
      <c r="K5" s="1083"/>
      <c r="L5" s="1083"/>
      <c r="M5" s="864"/>
      <c r="N5" s="58"/>
      <c r="P5" s="24" t="s">
        <v>10</v>
      </c>
      <c r="Q5" s="1182">
        <v>45642</v>
      </c>
      <c r="R5" s="920"/>
      <c r="T5" s="981" t="s">
        <v>11</v>
      </c>
      <c r="U5" s="965"/>
      <c r="V5" s="983" t="s">
        <v>12</v>
      </c>
      <c r="W5" s="920"/>
      <c r="AB5" s="52"/>
      <c r="AC5" s="52"/>
      <c r="AD5" s="52"/>
      <c r="AE5" s="52"/>
    </row>
    <row r="6" spans="1:32" s="774" customFormat="1" ht="24" customHeight="1" x14ac:dyDescent="0.2">
      <c r="A6" s="923" t="s">
        <v>13</v>
      </c>
      <c r="B6" s="924"/>
      <c r="C6" s="925"/>
      <c r="D6" s="1084" t="s">
        <v>14</v>
      </c>
      <c r="E6" s="1085"/>
      <c r="F6" s="1085"/>
      <c r="G6" s="1085"/>
      <c r="H6" s="1085"/>
      <c r="I6" s="1085"/>
      <c r="J6" s="1085"/>
      <c r="K6" s="1085"/>
      <c r="L6" s="1085"/>
      <c r="M6" s="920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990" t="s">
        <v>16</v>
      </c>
      <c r="U6" s="965"/>
      <c r="V6" s="1062" t="s">
        <v>17</v>
      </c>
      <c r="W6" s="829"/>
      <c r="AB6" s="52"/>
      <c r="AC6" s="52"/>
      <c r="AD6" s="52"/>
      <c r="AE6" s="52"/>
    </row>
    <row r="7" spans="1:32" s="774" customFormat="1" ht="21.75" hidden="1" customHeight="1" x14ac:dyDescent="0.2">
      <c r="A7" s="55"/>
      <c r="B7" s="55"/>
      <c r="C7" s="55"/>
      <c r="D7" s="835" t="str">
        <f>IFERROR(VLOOKUP(DeliveryAddress,Table,3,0),1)</f>
        <v>1</v>
      </c>
      <c r="E7" s="836"/>
      <c r="F7" s="836"/>
      <c r="G7" s="836"/>
      <c r="H7" s="836"/>
      <c r="I7" s="836"/>
      <c r="J7" s="836"/>
      <c r="K7" s="836"/>
      <c r="L7" s="836"/>
      <c r="M7" s="837"/>
      <c r="N7" s="60"/>
      <c r="P7" s="24"/>
      <c r="Q7" s="43"/>
      <c r="R7" s="43"/>
      <c r="T7" s="788"/>
      <c r="U7" s="965"/>
      <c r="V7" s="1063"/>
      <c r="W7" s="1064"/>
      <c r="AB7" s="52"/>
      <c r="AC7" s="52"/>
      <c r="AD7" s="52"/>
      <c r="AE7" s="52"/>
    </row>
    <row r="8" spans="1:32" s="774" customFormat="1" ht="25.5" customHeight="1" x14ac:dyDescent="0.2">
      <c r="A8" s="1210" t="s">
        <v>18</v>
      </c>
      <c r="B8" s="796"/>
      <c r="C8" s="797"/>
      <c r="D8" s="846" t="s">
        <v>19</v>
      </c>
      <c r="E8" s="847"/>
      <c r="F8" s="847"/>
      <c r="G8" s="847"/>
      <c r="H8" s="847"/>
      <c r="I8" s="847"/>
      <c r="J8" s="847"/>
      <c r="K8" s="847"/>
      <c r="L8" s="847"/>
      <c r="M8" s="848"/>
      <c r="N8" s="61"/>
      <c r="P8" s="24" t="s">
        <v>20</v>
      </c>
      <c r="Q8" s="932">
        <v>0.41666666666666669</v>
      </c>
      <c r="R8" s="837"/>
      <c r="T8" s="788"/>
      <c r="U8" s="965"/>
      <c r="V8" s="1063"/>
      <c r="W8" s="1064"/>
      <c r="AB8" s="52"/>
      <c r="AC8" s="52"/>
      <c r="AD8" s="52"/>
      <c r="AE8" s="52"/>
    </row>
    <row r="9" spans="1:32" s="774" customFormat="1" ht="39.950000000000003" customHeight="1" x14ac:dyDescent="0.2">
      <c r="A9" s="9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6"/>
      <c r="E9" s="799"/>
      <c r="F9" s="9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75"/>
      <c r="P9" s="27" t="s">
        <v>21</v>
      </c>
      <c r="Q9" s="916"/>
      <c r="R9" s="917"/>
      <c r="T9" s="788"/>
      <c r="U9" s="965"/>
      <c r="V9" s="1065"/>
      <c r="W9" s="1066"/>
      <c r="X9" s="44"/>
      <c r="Y9" s="44"/>
      <c r="Z9" s="44"/>
      <c r="AA9" s="44"/>
      <c r="AB9" s="52"/>
      <c r="AC9" s="52"/>
      <c r="AD9" s="52"/>
      <c r="AE9" s="52"/>
    </row>
    <row r="10" spans="1:32" s="774" customFormat="1" ht="26.45" customHeight="1" x14ac:dyDescent="0.2">
      <c r="A10" s="9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6"/>
      <c r="E10" s="799"/>
      <c r="F10" s="9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53" t="str">
        <f>IFERROR(VLOOKUP($D$10,Proxy,2,FALSE),"")</f>
        <v/>
      </c>
      <c r="I10" s="788"/>
      <c r="J10" s="788"/>
      <c r="K10" s="788"/>
      <c r="L10" s="788"/>
      <c r="M10" s="788"/>
      <c r="N10" s="773"/>
      <c r="P10" s="27" t="s">
        <v>22</v>
      </c>
      <c r="Q10" s="992"/>
      <c r="R10" s="993"/>
      <c r="U10" s="24" t="s">
        <v>23</v>
      </c>
      <c r="V10" s="828" t="s">
        <v>24</v>
      </c>
      <c r="W10" s="829"/>
      <c r="X10" s="45"/>
      <c r="Y10" s="45"/>
      <c r="Z10" s="45"/>
      <c r="AA10" s="45"/>
      <c r="AB10" s="52"/>
      <c r="AC10" s="52"/>
      <c r="AD10" s="52"/>
      <c r="AE10" s="52"/>
    </row>
    <row r="11" spans="1:32" s="774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919"/>
      <c r="R11" s="920"/>
      <c r="U11" s="24" t="s">
        <v>27</v>
      </c>
      <c r="V11" s="1118" t="s">
        <v>28</v>
      </c>
      <c r="W11" s="917"/>
      <c r="X11" s="46"/>
      <c r="Y11" s="46"/>
      <c r="Z11" s="46"/>
      <c r="AA11" s="46"/>
      <c r="AB11" s="52"/>
      <c r="AC11" s="52"/>
      <c r="AD11" s="52"/>
      <c r="AE11" s="52"/>
    </row>
    <row r="12" spans="1:32" s="774" customFormat="1" ht="18.600000000000001" customHeight="1" x14ac:dyDescent="0.2">
      <c r="A12" s="975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2"/>
      <c r="R12" s="837"/>
      <c r="S12" s="25"/>
      <c r="U12" s="24"/>
      <c r="V12" s="810"/>
      <c r="W12" s="788"/>
      <c r="AB12" s="52"/>
      <c r="AC12" s="52"/>
      <c r="AD12" s="52"/>
      <c r="AE12" s="52"/>
    </row>
    <row r="13" spans="1:32" s="774" customFormat="1" ht="23.25" customHeight="1" x14ac:dyDescent="0.2">
      <c r="A13" s="975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7"/>
      <c r="P13" s="27" t="s">
        <v>32</v>
      </c>
      <c r="Q13" s="1118"/>
      <c r="R13" s="917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74" customFormat="1" ht="18.600000000000001" customHeight="1" x14ac:dyDescent="0.2">
      <c r="A14" s="975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74" customFormat="1" ht="22.5" customHeight="1" x14ac:dyDescent="0.2">
      <c r="A15" s="1014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59" t="s">
        <v>35</v>
      </c>
      <c r="Q15" s="810"/>
      <c r="R15" s="810"/>
      <c r="S15" s="810"/>
      <c r="T15" s="810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0"/>
      <c r="Q16" s="960"/>
      <c r="R16" s="960"/>
      <c r="S16" s="960"/>
      <c r="T16" s="960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25" t="s">
        <v>36</v>
      </c>
      <c r="B17" s="825" t="s">
        <v>37</v>
      </c>
      <c r="C17" s="938" t="s">
        <v>38</v>
      </c>
      <c r="D17" s="825" t="s">
        <v>39</v>
      </c>
      <c r="E17" s="894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93"/>
      <c r="R17" s="893"/>
      <c r="S17" s="893"/>
      <c r="T17" s="894"/>
      <c r="U17" s="1207" t="s">
        <v>51</v>
      </c>
      <c r="V17" s="925"/>
      <c r="W17" s="825" t="s">
        <v>52</v>
      </c>
      <c r="X17" s="825" t="s">
        <v>53</v>
      </c>
      <c r="Y17" s="1208" t="s">
        <v>54</v>
      </c>
      <c r="Z17" s="1079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8"/>
      <c r="AF17" s="1159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95"/>
      <c r="E18" s="897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95"/>
      <c r="Q18" s="896"/>
      <c r="R18" s="896"/>
      <c r="S18" s="896"/>
      <c r="T18" s="897"/>
      <c r="U18" s="67" t="s">
        <v>61</v>
      </c>
      <c r="V18" s="67" t="s">
        <v>62</v>
      </c>
      <c r="W18" s="826"/>
      <c r="X18" s="826"/>
      <c r="Y18" s="1209"/>
      <c r="Z18" s="1080"/>
      <c r="AA18" s="1055"/>
      <c r="AB18" s="1055"/>
      <c r="AC18" s="1055"/>
      <c r="AD18" s="1160"/>
      <c r="AE18" s="1161"/>
      <c r="AF18" s="1162"/>
      <c r="AG18" s="66"/>
      <c r="BD18" s="65"/>
    </row>
    <row r="19" spans="1:68" ht="27.75" customHeight="1" x14ac:dyDescent="0.2">
      <c r="A19" s="874" t="s">
        <v>63</v>
      </c>
      <c r="B19" s="875"/>
      <c r="C19" s="875"/>
      <c r="D19" s="875"/>
      <c r="E19" s="875"/>
      <c r="F19" s="875"/>
      <c r="G19" s="875"/>
      <c r="H19" s="875"/>
      <c r="I19" s="875"/>
      <c r="J19" s="875"/>
      <c r="K19" s="875"/>
      <c r="L19" s="875"/>
      <c r="M19" s="875"/>
      <c r="N19" s="875"/>
      <c r="O19" s="875"/>
      <c r="P19" s="875"/>
      <c r="Q19" s="875"/>
      <c r="R19" s="875"/>
      <c r="S19" s="875"/>
      <c r="T19" s="875"/>
      <c r="U19" s="875"/>
      <c r="V19" s="875"/>
      <c r="W19" s="875"/>
      <c r="X19" s="875"/>
      <c r="Y19" s="875"/>
      <c r="Z19" s="875"/>
      <c r="AA19" s="49"/>
      <c r="AB19" s="49"/>
      <c r="AC19" s="49"/>
    </row>
    <row r="20" spans="1:68" ht="16.5" customHeight="1" x14ac:dyDescent="0.25">
      <c r="A20" s="808" t="s">
        <v>63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72"/>
      <c r="AB20" s="772"/>
      <c r="AC20" s="772"/>
    </row>
    <row r="21" spans="1:68" ht="14.25" customHeight="1" x14ac:dyDescent="0.25">
      <c r="A21" s="800" t="s">
        <v>64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71"/>
      <c r="AB21" s="771"/>
      <c r="AC21" s="771"/>
    </row>
    <row r="22" spans="1:68" ht="27" customHeight="1" x14ac:dyDescent="0.25">
      <c r="A22" s="54" t="s">
        <v>65</v>
      </c>
      <c r="B22" s="54" t="s">
        <v>66</v>
      </c>
      <c r="C22" s="32">
        <v>4301051550</v>
      </c>
      <c r="D22" s="791">
        <v>4680115885004</v>
      </c>
      <c r="E22" s="792"/>
      <c r="F22" s="776">
        <v>0.16</v>
      </c>
      <c r="G22" s="33">
        <v>10</v>
      </c>
      <c r="H22" s="776">
        <v>1.6</v>
      </c>
      <c r="I22" s="776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10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5"/>
      <c r="V22" s="35"/>
      <c r="W22" s="36" t="s">
        <v>69</v>
      </c>
      <c r="X22" s="777">
        <v>0</v>
      </c>
      <c r="Y22" s="778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89"/>
      <c r="P23" s="795" t="s">
        <v>71</v>
      </c>
      <c r="Q23" s="796"/>
      <c r="R23" s="796"/>
      <c r="S23" s="796"/>
      <c r="T23" s="796"/>
      <c r="U23" s="796"/>
      <c r="V23" s="797"/>
      <c r="W23" s="38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89"/>
      <c r="P24" s="795" t="s">
        <v>71</v>
      </c>
      <c r="Q24" s="796"/>
      <c r="R24" s="796"/>
      <c r="S24" s="796"/>
      <c r="T24" s="796"/>
      <c r="U24" s="796"/>
      <c r="V24" s="797"/>
      <c r="W24" s="38" t="s">
        <v>69</v>
      </c>
      <c r="X24" s="779">
        <f>IFERROR(SUM(X22:X22),"0")</f>
        <v>0</v>
      </c>
      <c r="Y24" s="779">
        <f>IFERROR(SUM(Y22:Y22),"0")</f>
        <v>0</v>
      </c>
      <c r="Z24" s="38"/>
      <c r="AA24" s="780"/>
      <c r="AB24" s="780"/>
      <c r="AC24" s="780"/>
    </row>
    <row r="25" spans="1:68" ht="14.25" customHeight="1" x14ac:dyDescent="0.25">
      <c r="A25" s="800" t="s">
        <v>73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71"/>
      <c r="AB25" s="771"/>
      <c r="AC25" s="771"/>
    </row>
    <row r="26" spans="1:68" ht="37.5" customHeight="1" x14ac:dyDescent="0.25">
      <c r="A26" s="54" t="s">
        <v>74</v>
      </c>
      <c r="B26" s="54" t="s">
        <v>75</v>
      </c>
      <c r="C26" s="32">
        <v>4301051558</v>
      </c>
      <c r="D26" s="791">
        <v>4607091383881</v>
      </c>
      <c r="E26" s="792"/>
      <c r="F26" s="776">
        <v>0.33</v>
      </c>
      <c r="G26" s="33">
        <v>6</v>
      </c>
      <c r="H26" s="776">
        <v>1.98</v>
      </c>
      <c r="I26" s="776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1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5"/>
      <c r="V26" s="35"/>
      <c r="W26" s="36" t="s">
        <v>69</v>
      </c>
      <c r="X26" s="777">
        <v>0</v>
      </c>
      <c r="Y26" s="778">
        <f t="shared" ref="Y26:Y34" si="0">IFERROR(IF(X26="",0,CEILING((X26/$H26),1)*$H26),"")</f>
        <v>0</v>
      </c>
      <c r="Z26" s="37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2">
        <v>4301051865</v>
      </c>
      <c r="D27" s="791">
        <v>4680115885912</v>
      </c>
      <c r="E27" s="792"/>
      <c r="F27" s="776">
        <v>0.3</v>
      </c>
      <c r="G27" s="33">
        <v>6</v>
      </c>
      <c r="H27" s="776">
        <v>1.8</v>
      </c>
      <c r="I27" s="776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5"/>
      <c r="V27" s="35"/>
      <c r="W27" s="36" t="s">
        <v>69</v>
      </c>
      <c r="X27" s="777">
        <v>0</v>
      </c>
      <c r="Y27" s="778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2">
        <v>4301051552</v>
      </c>
      <c r="D28" s="791">
        <v>4607091388237</v>
      </c>
      <c r="E28" s="792"/>
      <c r="F28" s="776">
        <v>0.42</v>
      </c>
      <c r="G28" s="33">
        <v>6</v>
      </c>
      <c r="H28" s="776">
        <v>2.52</v>
      </c>
      <c r="I28" s="776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5"/>
      <c r="V28" s="35"/>
      <c r="W28" s="36" t="s">
        <v>69</v>
      </c>
      <c r="X28" s="777">
        <v>0</v>
      </c>
      <c r="Y28" s="778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2">
        <v>4301051907</v>
      </c>
      <c r="D29" s="791">
        <v>4680115886230</v>
      </c>
      <c r="E29" s="792"/>
      <c r="F29" s="776">
        <v>0.3</v>
      </c>
      <c r="G29" s="33">
        <v>6</v>
      </c>
      <c r="H29" s="776">
        <v>1.8</v>
      </c>
      <c r="I29" s="776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842" t="s">
        <v>86</v>
      </c>
      <c r="Q29" s="782"/>
      <c r="R29" s="782"/>
      <c r="S29" s="782"/>
      <c r="T29" s="783"/>
      <c r="U29" s="35"/>
      <c r="V29" s="35"/>
      <c r="W29" s="36" t="s">
        <v>69</v>
      </c>
      <c r="X29" s="777">
        <v>0</v>
      </c>
      <c r="Y29" s="778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2">
        <v>4301051908</v>
      </c>
      <c r="D30" s="791">
        <v>4680115886278</v>
      </c>
      <c r="E30" s="792"/>
      <c r="F30" s="776">
        <v>0.3</v>
      </c>
      <c r="G30" s="33">
        <v>6</v>
      </c>
      <c r="H30" s="776">
        <v>1.8</v>
      </c>
      <c r="I30" s="776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823" t="s">
        <v>90</v>
      </c>
      <c r="Q30" s="782"/>
      <c r="R30" s="782"/>
      <c r="S30" s="782"/>
      <c r="T30" s="783"/>
      <c r="U30" s="35"/>
      <c r="V30" s="35"/>
      <c r="W30" s="36" t="s">
        <v>69</v>
      </c>
      <c r="X30" s="777">
        <v>0</v>
      </c>
      <c r="Y30" s="778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2">
        <v>4301051909</v>
      </c>
      <c r="D31" s="791">
        <v>4680115886247</v>
      </c>
      <c r="E31" s="792"/>
      <c r="F31" s="776">
        <v>0.3</v>
      </c>
      <c r="G31" s="33">
        <v>6</v>
      </c>
      <c r="H31" s="776">
        <v>1.8</v>
      </c>
      <c r="I31" s="776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852" t="s">
        <v>94</v>
      </c>
      <c r="Q31" s="782"/>
      <c r="R31" s="782"/>
      <c r="S31" s="782"/>
      <c r="T31" s="783"/>
      <c r="U31" s="35"/>
      <c r="V31" s="35"/>
      <c r="W31" s="36" t="s">
        <v>69</v>
      </c>
      <c r="X31" s="777">
        <v>0</v>
      </c>
      <c r="Y31" s="778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2">
        <v>4301051593</v>
      </c>
      <c r="D32" s="791">
        <v>4607091383911</v>
      </c>
      <c r="E32" s="792"/>
      <c r="F32" s="776">
        <v>0.33</v>
      </c>
      <c r="G32" s="33">
        <v>6</v>
      </c>
      <c r="H32" s="776">
        <v>1.98</v>
      </c>
      <c r="I32" s="776">
        <v>2.226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8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5"/>
      <c r="V32" s="35"/>
      <c r="W32" s="36" t="s">
        <v>69</v>
      </c>
      <c r="X32" s="777">
        <v>0</v>
      </c>
      <c r="Y32" s="778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2">
        <v>4301051861</v>
      </c>
      <c r="D33" s="791">
        <v>4680115885905</v>
      </c>
      <c r="E33" s="792"/>
      <c r="F33" s="776">
        <v>0.3</v>
      </c>
      <c r="G33" s="33">
        <v>6</v>
      </c>
      <c r="H33" s="776">
        <v>1.8</v>
      </c>
      <c r="I33" s="776">
        <v>3.18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5"/>
      <c r="V33" s="35"/>
      <c r="W33" s="36" t="s">
        <v>69</v>
      </c>
      <c r="X33" s="777">
        <v>0</v>
      </c>
      <c r="Y33" s="778">
        <f t="shared" si="0"/>
        <v>0</v>
      </c>
      <c r="Z33" s="37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2">
        <v>4301051592</v>
      </c>
      <c r="D34" s="791">
        <v>4607091388244</v>
      </c>
      <c r="E34" s="792"/>
      <c r="F34" s="776">
        <v>0.42</v>
      </c>
      <c r="G34" s="33">
        <v>6</v>
      </c>
      <c r="H34" s="776">
        <v>2.52</v>
      </c>
      <c r="I34" s="776">
        <v>2.766</v>
      </c>
      <c r="J34" s="33">
        <v>182</v>
      </c>
      <c r="K34" s="33" t="s">
        <v>76</v>
      </c>
      <c r="L34" s="33"/>
      <c r="M34" s="34" t="s">
        <v>68</v>
      </c>
      <c r="N34" s="34"/>
      <c r="O34" s="33">
        <v>40</v>
      </c>
      <c r="P34" s="11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5"/>
      <c r="V34" s="35"/>
      <c r="W34" s="36" t="s">
        <v>69</v>
      </c>
      <c r="X34" s="777">
        <v>0</v>
      </c>
      <c r="Y34" s="778">
        <f t="shared" si="0"/>
        <v>0</v>
      </c>
      <c r="Z34" s="37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7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89"/>
      <c r="P35" s="795" t="s">
        <v>71</v>
      </c>
      <c r="Q35" s="796"/>
      <c r="R35" s="796"/>
      <c r="S35" s="796"/>
      <c r="T35" s="796"/>
      <c r="U35" s="796"/>
      <c r="V35" s="797"/>
      <c r="W35" s="38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89"/>
      <c r="P36" s="795" t="s">
        <v>71</v>
      </c>
      <c r="Q36" s="796"/>
      <c r="R36" s="796"/>
      <c r="S36" s="796"/>
      <c r="T36" s="796"/>
      <c r="U36" s="796"/>
      <c r="V36" s="797"/>
      <c r="W36" s="38" t="s">
        <v>69</v>
      </c>
      <c r="X36" s="779">
        <f>IFERROR(SUM(X26:X34),"0")</f>
        <v>0</v>
      </c>
      <c r="Y36" s="779">
        <f>IFERROR(SUM(Y26:Y34),"0")</f>
        <v>0</v>
      </c>
      <c r="Z36" s="38"/>
      <c r="AA36" s="780"/>
      <c r="AB36" s="780"/>
      <c r="AC36" s="780"/>
    </row>
    <row r="37" spans="1:68" ht="14.25" customHeight="1" x14ac:dyDescent="0.25">
      <c r="A37" s="800" t="s">
        <v>104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71"/>
      <c r="AB37" s="771"/>
      <c r="AC37" s="771"/>
    </row>
    <row r="38" spans="1:68" ht="27" customHeight="1" x14ac:dyDescent="0.25">
      <c r="A38" s="54" t="s">
        <v>105</v>
      </c>
      <c r="B38" s="54" t="s">
        <v>106</v>
      </c>
      <c r="C38" s="32">
        <v>4301032013</v>
      </c>
      <c r="D38" s="791">
        <v>4607091388503</v>
      </c>
      <c r="E38" s="792"/>
      <c r="F38" s="776">
        <v>0.05</v>
      </c>
      <c r="G38" s="33">
        <v>12</v>
      </c>
      <c r="H38" s="776">
        <v>0.6</v>
      </c>
      <c r="I38" s="776">
        <v>0.82199999999999995</v>
      </c>
      <c r="J38" s="33">
        <v>182</v>
      </c>
      <c r="K38" s="33" t="s">
        <v>76</v>
      </c>
      <c r="L38" s="33"/>
      <c r="M38" s="34" t="s">
        <v>107</v>
      </c>
      <c r="N38" s="34"/>
      <c r="O38" s="33">
        <v>120</v>
      </c>
      <c r="P38" s="10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5"/>
      <c r="V38" s="35"/>
      <c r="W38" s="36" t="s">
        <v>69</v>
      </c>
      <c r="X38" s="777">
        <v>0</v>
      </c>
      <c r="Y38" s="778">
        <f>IFERROR(IF(X38="",0,CEILING((X38/$H38),1)*$H38),"")</f>
        <v>0</v>
      </c>
      <c r="Z38" s="37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7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89"/>
      <c r="P39" s="795" t="s">
        <v>71</v>
      </c>
      <c r="Q39" s="796"/>
      <c r="R39" s="796"/>
      <c r="S39" s="796"/>
      <c r="T39" s="796"/>
      <c r="U39" s="796"/>
      <c r="V39" s="797"/>
      <c r="W39" s="38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89"/>
      <c r="P40" s="795" t="s">
        <v>71</v>
      </c>
      <c r="Q40" s="796"/>
      <c r="R40" s="796"/>
      <c r="S40" s="796"/>
      <c r="T40" s="796"/>
      <c r="U40" s="796"/>
      <c r="V40" s="797"/>
      <c r="W40" s="38" t="s">
        <v>69</v>
      </c>
      <c r="X40" s="779">
        <f>IFERROR(SUM(X38:X38),"0")</f>
        <v>0</v>
      </c>
      <c r="Y40" s="779">
        <f>IFERROR(SUM(Y38:Y38),"0")</f>
        <v>0</v>
      </c>
      <c r="Z40" s="38"/>
      <c r="AA40" s="780"/>
      <c r="AB40" s="780"/>
      <c r="AC40" s="780"/>
    </row>
    <row r="41" spans="1:68" ht="14.25" customHeight="1" x14ac:dyDescent="0.25">
      <c r="A41" s="800" t="s">
        <v>110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71"/>
      <c r="AB41" s="771"/>
      <c r="AC41" s="771"/>
    </row>
    <row r="42" spans="1:68" ht="27" customHeight="1" x14ac:dyDescent="0.25">
      <c r="A42" s="54" t="s">
        <v>111</v>
      </c>
      <c r="B42" s="54" t="s">
        <v>112</v>
      </c>
      <c r="C42" s="32">
        <v>4301170002</v>
      </c>
      <c r="D42" s="791">
        <v>4607091389111</v>
      </c>
      <c r="E42" s="792"/>
      <c r="F42" s="776">
        <v>2.5000000000000001E-2</v>
      </c>
      <c r="G42" s="33">
        <v>10</v>
      </c>
      <c r="H42" s="776">
        <v>0.25</v>
      </c>
      <c r="I42" s="776">
        <v>0.47199999999999998</v>
      </c>
      <c r="J42" s="33">
        <v>182</v>
      </c>
      <c r="K42" s="33" t="s">
        <v>76</v>
      </c>
      <c r="L42" s="33"/>
      <c r="M42" s="34" t="s">
        <v>107</v>
      </c>
      <c r="N42" s="34"/>
      <c r="O42" s="33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5"/>
      <c r="V42" s="35"/>
      <c r="W42" s="36" t="s">
        <v>69</v>
      </c>
      <c r="X42" s="777">
        <v>0</v>
      </c>
      <c r="Y42" s="778">
        <f>IFERROR(IF(X42="",0,CEILING((X42/$H42),1)*$H42),"")</f>
        <v>0</v>
      </c>
      <c r="Z42" s="37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7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89"/>
      <c r="P43" s="795" t="s">
        <v>71</v>
      </c>
      <c r="Q43" s="796"/>
      <c r="R43" s="796"/>
      <c r="S43" s="796"/>
      <c r="T43" s="796"/>
      <c r="U43" s="796"/>
      <c r="V43" s="797"/>
      <c r="W43" s="38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89"/>
      <c r="P44" s="795" t="s">
        <v>71</v>
      </c>
      <c r="Q44" s="796"/>
      <c r="R44" s="796"/>
      <c r="S44" s="796"/>
      <c r="T44" s="796"/>
      <c r="U44" s="796"/>
      <c r="V44" s="797"/>
      <c r="W44" s="38" t="s">
        <v>69</v>
      </c>
      <c r="X44" s="779">
        <f>IFERROR(SUM(X42:X42),"0")</f>
        <v>0</v>
      </c>
      <c r="Y44" s="779">
        <f>IFERROR(SUM(Y42:Y42),"0")</f>
        <v>0</v>
      </c>
      <c r="Z44" s="38"/>
      <c r="AA44" s="780"/>
      <c r="AB44" s="780"/>
      <c r="AC44" s="780"/>
    </row>
    <row r="45" spans="1:68" ht="27.75" customHeight="1" x14ac:dyDescent="0.2">
      <c r="A45" s="874" t="s">
        <v>113</v>
      </c>
      <c r="B45" s="875"/>
      <c r="C45" s="875"/>
      <c r="D45" s="875"/>
      <c r="E45" s="875"/>
      <c r="F45" s="875"/>
      <c r="G45" s="875"/>
      <c r="H45" s="875"/>
      <c r="I45" s="875"/>
      <c r="J45" s="875"/>
      <c r="K45" s="875"/>
      <c r="L45" s="875"/>
      <c r="M45" s="875"/>
      <c r="N45" s="875"/>
      <c r="O45" s="875"/>
      <c r="P45" s="875"/>
      <c r="Q45" s="875"/>
      <c r="R45" s="875"/>
      <c r="S45" s="875"/>
      <c r="T45" s="875"/>
      <c r="U45" s="875"/>
      <c r="V45" s="875"/>
      <c r="W45" s="875"/>
      <c r="X45" s="875"/>
      <c r="Y45" s="875"/>
      <c r="Z45" s="875"/>
      <c r="AA45" s="49"/>
      <c r="AB45" s="49"/>
      <c r="AC45" s="49"/>
    </row>
    <row r="46" spans="1:68" ht="16.5" customHeight="1" x14ac:dyDescent="0.25">
      <c r="A46" s="808" t="s">
        <v>114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72"/>
      <c r="AB46" s="772"/>
      <c r="AC46" s="772"/>
    </row>
    <row r="47" spans="1:68" ht="14.25" customHeight="1" x14ac:dyDescent="0.25">
      <c r="A47" s="800" t="s">
        <v>115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71"/>
      <c r="AB47" s="771"/>
      <c r="AC47" s="771"/>
    </row>
    <row r="48" spans="1:68" ht="16.5" customHeight="1" x14ac:dyDescent="0.25">
      <c r="A48" s="54" t="s">
        <v>116</v>
      </c>
      <c r="B48" s="54" t="s">
        <v>117</v>
      </c>
      <c r="C48" s="32">
        <v>4301011540</v>
      </c>
      <c r="D48" s="791">
        <v>4607091385670</v>
      </c>
      <c r="E48" s="792"/>
      <c r="F48" s="776">
        <v>1.4</v>
      </c>
      <c r="G48" s="33">
        <v>8</v>
      </c>
      <c r="H48" s="776">
        <v>11.2</v>
      </c>
      <c r="I48" s="776">
        <v>11.68</v>
      </c>
      <c r="J48" s="33">
        <v>56</v>
      </c>
      <c r="K48" s="33" t="s">
        <v>118</v>
      </c>
      <c r="L48" s="33"/>
      <c r="M48" s="34" t="s">
        <v>77</v>
      </c>
      <c r="N48" s="34"/>
      <c r="O48" s="33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5"/>
      <c r="V48" s="35"/>
      <c r="W48" s="36" t="s">
        <v>69</v>
      </c>
      <c r="X48" s="777">
        <v>300</v>
      </c>
      <c r="Y48" s="778">
        <f t="shared" ref="Y48:Y53" si="6">IFERROR(IF(X48="",0,CEILING((X48/$H48),1)*$H48),"")</f>
        <v>302.39999999999998</v>
      </c>
      <c r="Z48" s="37">
        <f>IFERROR(IF(Y48=0,"",ROUNDUP(Y48/H48,0)*0.02175),"")</f>
        <v>0.58724999999999994</v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312.85714285714289</v>
      </c>
      <c r="BN48" s="64">
        <f t="shared" ref="BN48:BN53" si="8">IFERROR(Y48*I48/H48,"0")</f>
        <v>315.36</v>
      </c>
      <c r="BO48" s="64">
        <f t="shared" ref="BO48:BO53" si="9">IFERROR(1/J48*(X48/H48),"0")</f>
        <v>0.47831632653061229</v>
      </c>
      <c r="BP48" s="64">
        <f t="shared" ref="BP48:BP53" si="10">IFERROR(1/J48*(Y48/H48),"0")</f>
        <v>0.4821428571428571</v>
      </c>
    </row>
    <row r="49" spans="1:68" ht="16.5" customHeight="1" x14ac:dyDescent="0.25">
      <c r="A49" s="54" t="s">
        <v>116</v>
      </c>
      <c r="B49" s="54" t="s">
        <v>120</v>
      </c>
      <c r="C49" s="32">
        <v>4301011380</v>
      </c>
      <c r="D49" s="791">
        <v>4607091385670</v>
      </c>
      <c r="E49" s="792"/>
      <c r="F49" s="776">
        <v>1.35</v>
      </c>
      <c r="G49" s="33">
        <v>8</v>
      </c>
      <c r="H49" s="776">
        <v>10.8</v>
      </c>
      <c r="I49" s="776">
        <v>11.28</v>
      </c>
      <c r="J49" s="33">
        <v>56</v>
      </c>
      <c r="K49" s="33" t="s">
        <v>118</v>
      </c>
      <c r="L49" s="33"/>
      <c r="M49" s="34" t="s">
        <v>121</v>
      </c>
      <c r="N49" s="34"/>
      <c r="O49" s="33">
        <v>50</v>
      </c>
      <c r="P49" s="11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5"/>
      <c r="V49" s="35"/>
      <c r="W49" s="36" t="s">
        <v>69</v>
      </c>
      <c r="X49" s="777">
        <v>0</v>
      </c>
      <c r="Y49" s="778">
        <f t="shared" si="6"/>
        <v>0</v>
      </c>
      <c r="Z49" s="37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2">
        <v>4301011625</v>
      </c>
      <c r="D50" s="791">
        <v>4680115883956</v>
      </c>
      <c r="E50" s="792"/>
      <c r="F50" s="776">
        <v>1.4</v>
      </c>
      <c r="G50" s="33">
        <v>8</v>
      </c>
      <c r="H50" s="776">
        <v>11.2</v>
      </c>
      <c r="I50" s="776">
        <v>11.68</v>
      </c>
      <c r="J50" s="33">
        <v>56</v>
      </c>
      <c r="K50" s="33" t="s">
        <v>118</v>
      </c>
      <c r="L50" s="33"/>
      <c r="M50" s="34" t="s">
        <v>121</v>
      </c>
      <c r="N50" s="34"/>
      <c r="O50" s="33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5"/>
      <c r="V50" s="35"/>
      <c r="W50" s="36" t="s">
        <v>69</v>
      </c>
      <c r="X50" s="777">
        <v>0</v>
      </c>
      <c r="Y50" s="778">
        <f t="shared" si="6"/>
        <v>0</v>
      </c>
      <c r="Z50" s="37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2">
        <v>4301011565</v>
      </c>
      <c r="D51" s="791">
        <v>4680115882539</v>
      </c>
      <c r="E51" s="792"/>
      <c r="F51" s="776">
        <v>0.37</v>
      </c>
      <c r="G51" s="33">
        <v>10</v>
      </c>
      <c r="H51" s="776">
        <v>3.7</v>
      </c>
      <c r="I51" s="776">
        <v>3.91</v>
      </c>
      <c r="J51" s="33">
        <v>132</v>
      </c>
      <c r="K51" s="33" t="s">
        <v>128</v>
      </c>
      <c r="L51" s="33"/>
      <c r="M51" s="34" t="s">
        <v>77</v>
      </c>
      <c r="N51" s="34"/>
      <c r="O51" s="33">
        <v>50</v>
      </c>
      <c r="P51" s="100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5"/>
      <c r="V51" s="35"/>
      <c r="W51" s="36" t="s">
        <v>69</v>
      </c>
      <c r="X51" s="777">
        <v>0</v>
      </c>
      <c r="Y51" s="778">
        <f t="shared" si="6"/>
        <v>0</v>
      </c>
      <c r="Z51" s="37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2">
        <v>4301011382</v>
      </c>
      <c r="D52" s="791">
        <v>4607091385687</v>
      </c>
      <c r="E52" s="792"/>
      <c r="F52" s="776">
        <v>0.4</v>
      </c>
      <c r="G52" s="33">
        <v>10</v>
      </c>
      <c r="H52" s="776">
        <v>4</v>
      </c>
      <c r="I52" s="776">
        <v>4.21</v>
      </c>
      <c r="J52" s="33">
        <v>132</v>
      </c>
      <c r="K52" s="33" t="s">
        <v>128</v>
      </c>
      <c r="L52" s="33" t="s">
        <v>131</v>
      </c>
      <c r="M52" s="34" t="s">
        <v>77</v>
      </c>
      <c r="N52" s="34"/>
      <c r="O52" s="33">
        <v>50</v>
      </c>
      <c r="P52" s="90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5"/>
      <c r="V52" s="35"/>
      <c r="W52" s="36" t="s">
        <v>69</v>
      </c>
      <c r="X52" s="777">
        <v>240</v>
      </c>
      <c r="Y52" s="778">
        <f t="shared" si="6"/>
        <v>240</v>
      </c>
      <c r="Z52" s="37">
        <f>IFERROR(IF(Y52=0,"",ROUNDUP(Y52/H52,0)*0.00902),"")</f>
        <v>0.54120000000000001</v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252.6</v>
      </c>
      <c r="BN52" s="64">
        <f t="shared" si="8"/>
        <v>252.6</v>
      </c>
      <c r="BO52" s="64">
        <f t="shared" si="9"/>
        <v>0.45454545454545459</v>
      </c>
      <c r="BP52" s="64">
        <f t="shared" si="10"/>
        <v>0.45454545454545459</v>
      </c>
    </row>
    <row r="53" spans="1:68" ht="27" customHeight="1" x14ac:dyDescent="0.25">
      <c r="A53" s="54" t="s">
        <v>133</v>
      </c>
      <c r="B53" s="54" t="s">
        <v>134</v>
      </c>
      <c r="C53" s="32">
        <v>4301011624</v>
      </c>
      <c r="D53" s="791">
        <v>4680115883949</v>
      </c>
      <c r="E53" s="792"/>
      <c r="F53" s="776">
        <v>0.37</v>
      </c>
      <c r="G53" s="33">
        <v>10</v>
      </c>
      <c r="H53" s="776">
        <v>3.7</v>
      </c>
      <c r="I53" s="776">
        <v>3.91</v>
      </c>
      <c r="J53" s="33">
        <v>132</v>
      </c>
      <c r="K53" s="33" t="s">
        <v>128</v>
      </c>
      <c r="L53" s="33"/>
      <c r="M53" s="34" t="s">
        <v>121</v>
      </c>
      <c r="N53" s="34"/>
      <c r="O53" s="33">
        <v>50</v>
      </c>
      <c r="P53" s="9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5"/>
      <c r="V53" s="35"/>
      <c r="W53" s="36" t="s">
        <v>69</v>
      </c>
      <c r="X53" s="777">
        <v>0</v>
      </c>
      <c r="Y53" s="778">
        <f t="shared" si="6"/>
        <v>0</v>
      </c>
      <c r="Z53" s="37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7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89"/>
      <c r="P54" s="795" t="s">
        <v>71</v>
      </c>
      <c r="Q54" s="796"/>
      <c r="R54" s="796"/>
      <c r="S54" s="796"/>
      <c r="T54" s="796"/>
      <c r="U54" s="796"/>
      <c r="V54" s="797"/>
      <c r="W54" s="38" t="s">
        <v>72</v>
      </c>
      <c r="X54" s="779">
        <f>IFERROR(X48/H48,"0")+IFERROR(X49/H49,"0")+IFERROR(X50/H50,"0")+IFERROR(X51/H51,"0")+IFERROR(X52/H52,"0")+IFERROR(X53/H53,"0")</f>
        <v>86.785714285714292</v>
      </c>
      <c r="Y54" s="779">
        <f>IFERROR(Y48/H48,"0")+IFERROR(Y49/H49,"0")+IFERROR(Y50/H50,"0")+IFERROR(Y51/H51,"0")+IFERROR(Y52/H52,"0")+IFERROR(Y53/H53,"0")</f>
        <v>87</v>
      </c>
      <c r="Z54" s="779">
        <f>IFERROR(IF(Z48="",0,Z48),"0")+IFERROR(IF(Z49="",0,Z49),"0")+IFERROR(IF(Z50="",0,Z50),"0")+IFERROR(IF(Z51="",0,Z51),"0")+IFERROR(IF(Z52="",0,Z52),"0")+IFERROR(IF(Z53="",0,Z53),"0")</f>
        <v>1.12845</v>
      </c>
      <c r="AA54" s="780"/>
      <c r="AB54" s="780"/>
      <c r="AC54" s="780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89"/>
      <c r="P55" s="795" t="s">
        <v>71</v>
      </c>
      <c r="Q55" s="796"/>
      <c r="R55" s="796"/>
      <c r="S55" s="796"/>
      <c r="T55" s="796"/>
      <c r="U55" s="796"/>
      <c r="V55" s="797"/>
      <c r="W55" s="38" t="s">
        <v>69</v>
      </c>
      <c r="X55" s="779">
        <f>IFERROR(SUM(X48:X53),"0")</f>
        <v>540</v>
      </c>
      <c r="Y55" s="779">
        <f>IFERROR(SUM(Y48:Y53),"0")</f>
        <v>542.4</v>
      </c>
      <c r="Z55" s="38"/>
      <c r="AA55" s="780"/>
      <c r="AB55" s="780"/>
      <c r="AC55" s="780"/>
    </row>
    <row r="56" spans="1:68" ht="14.25" customHeight="1" x14ac:dyDescent="0.25">
      <c r="A56" s="800" t="s">
        <v>73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71"/>
      <c r="AB56" s="771"/>
      <c r="AC56" s="771"/>
    </row>
    <row r="57" spans="1:68" ht="27" customHeight="1" x14ac:dyDescent="0.25">
      <c r="A57" s="54" t="s">
        <v>135</v>
      </c>
      <c r="B57" s="54" t="s">
        <v>136</v>
      </c>
      <c r="C57" s="32">
        <v>4301051842</v>
      </c>
      <c r="D57" s="791">
        <v>4680115885233</v>
      </c>
      <c r="E57" s="792"/>
      <c r="F57" s="776">
        <v>0.2</v>
      </c>
      <c r="G57" s="33">
        <v>6</v>
      </c>
      <c r="H57" s="776">
        <v>1.2</v>
      </c>
      <c r="I57" s="776">
        <v>1.3</v>
      </c>
      <c r="J57" s="33">
        <v>234</v>
      </c>
      <c r="K57" s="33" t="s">
        <v>67</v>
      </c>
      <c r="L57" s="33"/>
      <c r="M57" s="34" t="s">
        <v>77</v>
      </c>
      <c r="N57" s="34"/>
      <c r="O57" s="33">
        <v>40</v>
      </c>
      <c r="P57" s="116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5"/>
      <c r="V57" s="35"/>
      <c r="W57" s="36" t="s">
        <v>69</v>
      </c>
      <c r="X57" s="777">
        <v>0</v>
      </c>
      <c r="Y57" s="778">
        <f>IFERROR(IF(X57="",0,CEILING((X57/$H57),1)*$H57),"")</f>
        <v>0</v>
      </c>
      <c r="Z57" s="37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2">
        <v>4301051820</v>
      </c>
      <c r="D58" s="791">
        <v>4680115884915</v>
      </c>
      <c r="E58" s="792"/>
      <c r="F58" s="776">
        <v>0.3</v>
      </c>
      <c r="G58" s="33">
        <v>6</v>
      </c>
      <c r="H58" s="776">
        <v>1.8</v>
      </c>
      <c r="I58" s="776">
        <v>1.98</v>
      </c>
      <c r="J58" s="33">
        <v>182</v>
      </c>
      <c r="K58" s="33" t="s">
        <v>76</v>
      </c>
      <c r="L58" s="33"/>
      <c r="M58" s="34" t="s">
        <v>77</v>
      </c>
      <c r="N58" s="34"/>
      <c r="O58" s="33">
        <v>40</v>
      </c>
      <c r="P58" s="12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5"/>
      <c r="V58" s="35"/>
      <c r="W58" s="36" t="s">
        <v>69</v>
      </c>
      <c r="X58" s="777">
        <v>0</v>
      </c>
      <c r="Y58" s="778">
        <f>IFERROR(IF(X58="",0,CEILING((X58/$H58),1)*$H58),"")</f>
        <v>0</v>
      </c>
      <c r="Z58" s="37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7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89"/>
      <c r="P59" s="795" t="s">
        <v>71</v>
      </c>
      <c r="Q59" s="796"/>
      <c r="R59" s="796"/>
      <c r="S59" s="796"/>
      <c r="T59" s="796"/>
      <c r="U59" s="796"/>
      <c r="V59" s="797"/>
      <c r="W59" s="38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89"/>
      <c r="P60" s="795" t="s">
        <v>71</v>
      </c>
      <c r="Q60" s="796"/>
      <c r="R60" s="796"/>
      <c r="S60" s="796"/>
      <c r="T60" s="796"/>
      <c r="U60" s="796"/>
      <c r="V60" s="797"/>
      <c r="W60" s="38" t="s">
        <v>69</v>
      </c>
      <c r="X60" s="779">
        <f>IFERROR(SUM(X57:X58),"0")</f>
        <v>0</v>
      </c>
      <c r="Y60" s="779">
        <f>IFERROR(SUM(Y57:Y58),"0")</f>
        <v>0</v>
      </c>
      <c r="Z60" s="38"/>
      <c r="AA60" s="780"/>
      <c r="AB60" s="780"/>
      <c r="AC60" s="780"/>
    </row>
    <row r="61" spans="1:68" ht="16.5" customHeight="1" x14ac:dyDescent="0.25">
      <c r="A61" s="808" t="s">
        <v>141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72"/>
      <c r="AB61" s="772"/>
      <c r="AC61" s="772"/>
    </row>
    <row r="62" spans="1:68" ht="14.25" customHeight="1" x14ac:dyDescent="0.25">
      <c r="A62" s="800" t="s">
        <v>115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71"/>
      <c r="AB62" s="771"/>
      <c r="AC62" s="771"/>
    </row>
    <row r="63" spans="1:68" ht="27" customHeight="1" x14ac:dyDescent="0.25">
      <c r="A63" s="54" t="s">
        <v>142</v>
      </c>
      <c r="B63" s="54" t="s">
        <v>143</v>
      </c>
      <c r="C63" s="32">
        <v>4301012030</v>
      </c>
      <c r="D63" s="791">
        <v>4680115885882</v>
      </c>
      <c r="E63" s="792"/>
      <c r="F63" s="776">
        <v>1.4</v>
      </c>
      <c r="G63" s="33">
        <v>8</v>
      </c>
      <c r="H63" s="776">
        <v>11.2</v>
      </c>
      <c r="I63" s="776">
        <v>11.68</v>
      </c>
      <c r="J63" s="33">
        <v>56</v>
      </c>
      <c r="K63" s="33" t="s">
        <v>118</v>
      </c>
      <c r="L63" s="33"/>
      <c r="M63" s="34" t="s">
        <v>77</v>
      </c>
      <c r="N63" s="34"/>
      <c r="O63" s="33">
        <v>50</v>
      </c>
      <c r="P63" s="89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5"/>
      <c r="V63" s="35"/>
      <c r="W63" s="36" t="s">
        <v>69</v>
      </c>
      <c r="X63" s="777">
        <v>200</v>
      </c>
      <c r="Y63" s="778">
        <f t="shared" ref="Y63:Y71" si="11">IFERROR(IF(X63="",0,CEILING((X63/$H63),1)*$H63),"")</f>
        <v>201.6</v>
      </c>
      <c r="Z63" s="37">
        <f>IFERROR(IF(Y63=0,"",ROUNDUP(Y63/H63,0)*0.02175),"")</f>
        <v>0.39149999999999996</v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208.57142857142858</v>
      </c>
      <c r="BN63" s="64">
        <f t="shared" ref="BN63:BN71" si="13">IFERROR(Y63*I63/H63,"0")</f>
        <v>210.24</v>
      </c>
      <c r="BO63" s="64">
        <f t="shared" ref="BO63:BO71" si="14">IFERROR(1/J63*(X63/H63),"0")</f>
        <v>0.31887755102040816</v>
      </c>
      <c r="BP63" s="64">
        <f t="shared" ref="BP63:BP71" si="15">IFERROR(1/J63*(Y63/H63),"0")</f>
        <v>0.3214285714285714</v>
      </c>
    </row>
    <row r="64" spans="1:68" ht="27" customHeight="1" x14ac:dyDescent="0.25">
      <c r="A64" s="54" t="s">
        <v>145</v>
      </c>
      <c r="B64" s="54" t="s">
        <v>146</v>
      </c>
      <c r="C64" s="32">
        <v>4301011816</v>
      </c>
      <c r="D64" s="791">
        <v>4680115881426</v>
      </c>
      <c r="E64" s="792"/>
      <c r="F64" s="776">
        <v>1.35</v>
      </c>
      <c r="G64" s="33">
        <v>8</v>
      </c>
      <c r="H64" s="776">
        <v>10.8</v>
      </c>
      <c r="I64" s="776">
        <v>11.28</v>
      </c>
      <c r="J64" s="33">
        <v>56</v>
      </c>
      <c r="K64" s="33" t="s">
        <v>118</v>
      </c>
      <c r="L64" s="33" t="s">
        <v>147</v>
      </c>
      <c r="M64" s="34" t="s">
        <v>121</v>
      </c>
      <c r="N64" s="34"/>
      <c r="O64" s="33">
        <v>50</v>
      </c>
      <c r="P64" s="11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5"/>
      <c r="V64" s="35"/>
      <c r="W64" s="36" t="s">
        <v>69</v>
      </c>
      <c r="X64" s="777">
        <v>0</v>
      </c>
      <c r="Y64" s="778">
        <f t="shared" si="11"/>
        <v>0</v>
      </c>
      <c r="Z64" s="37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2">
        <v>4301011948</v>
      </c>
      <c r="D65" s="791">
        <v>4680115881426</v>
      </c>
      <c r="E65" s="792"/>
      <c r="F65" s="776">
        <v>1.35</v>
      </c>
      <c r="G65" s="33">
        <v>8</v>
      </c>
      <c r="H65" s="776">
        <v>10.8</v>
      </c>
      <c r="I65" s="776">
        <v>11.28</v>
      </c>
      <c r="J65" s="33">
        <v>48</v>
      </c>
      <c r="K65" s="33" t="s">
        <v>118</v>
      </c>
      <c r="L65" s="33"/>
      <c r="M65" s="34" t="s">
        <v>151</v>
      </c>
      <c r="N65" s="34"/>
      <c r="O65" s="33">
        <v>55</v>
      </c>
      <c r="P65" s="118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5"/>
      <c r="V65" s="35"/>
      <c r="W65" s="36" t="s">
        <v>69</v>
      </c>
      <c r="X65" s="777">
        <v>5350</v>
      </c>
      <c r="Y65" s="778">
        <f t="shared" si="11"/>
        <v>5356.8</v>
      </c>
      <c r="Z65" s="37">
        <f>IFERROR(IF(Y65=0,"",ROUNDUP(Y65/H65,0)*0.02039),"")</f>
        <v>10.113439999999999</v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5587.7777777777774</v>
      </c>
      <c r="BN65" s="64">
        <f t="shared" si="13"/>
        <v>5594.8799999999992</v>
      </c>
      <c r="BO65" s="64">
        <f t="shared" si="14"/>
        <v>10.320216049382715</v>
      </c>
      <c r="BP65" s="64">
        <f t="shared" si="15"/>
        <v>10.333333333333332</v>
      </c>
    </row>
    <row r="66" spans="1:68" ht="27" customHeight="1" x14ac:dyDescent="0.25">
      <c r="A66" s="54" t="s">
        <v>153</v>
      </c>
      <c r="B66" s="54" t="s">
        <v>154</v>
      </c>
      <c r="C66" s="32">
        <v>4301011386</v>
      </c>
      <c r="D66" s="791">
        <v>4680115880283</v>
      </c>
      <c r="E66" s="792"/>
      <c r="F66" s="776">
        <v>0.6</v>
      </c>
      <c r="G66" s="33">
        <v>8</v>
      </c>
      <c r="H66" s="776">
        <v>4.8</v>
      </c>
      <c r="I66" s="776">
        <v>5.01</v>
      </c>
      <c r="J66" s="33">
        <v>132</v>
      </c>
      <c r="K66" s="33" t="s">
        <v>128</v>
      </c>
      <c r="L66" s="33"/>
      <c r="M66" s="34" t="s">
        <v>121</v>
      </c>
      <c r="N66" s="34"/>
      <c r="O66" s="33">
        <v>45</v>
      </c>
      <c r="P66" s="94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5"/>
      <c r="V66" s="35"/>
      <c r="W66" s="36" t="s">
        <v>69</v>
      </c>
      <c r="X66" s="777">
        <v>0</v>
      </c>
      <c r="Y66" s="778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2">
        <v>4301011432</v>
      </c>
      <c r="D67" s="791">
        <v>4680115882720</v>
      </c>
      <c r="E67" s="792"/>
      <c r="F67" s="776">
        <v>0.45</v>
      </c>
      <c r="G67" s="33">
        <v>10</v>
      </c>
      <c r="H67" s="776">
        <v>4.5</v>
      </c>
      <c r="I67" s="776">
        <v>4.71</v>
      </c>
      <c r="J67" s="33">
        <v>132</v>
      </c>
      <c r="K67" s="33" t="s">
        <v>128</v>
      </c>
      <c r="L67" s="33"/>
      <c r="M67" s="34" t="s">
        <v>121</v>
      </c>
      <c r="N67" s="34"/>
      <c r="O67" s="33">
        <v>90</v>
      </c>
      <c r="P67" s="116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5"/>
      <c r="V67" s="35"/>
      <c r="W67" s="36" t="s">
        <v>69</v>
      </c>
      <c r="X67" s="777">
        <v>0</v>
      </c>
      <c r="Y67" s="778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2">
        <v>4301011806</v>
      </c>
      <c r="D68" s="791">
        <v>4680115881525</v>
      </c>
      <c r="E68" s="792"/>
      <c r="F68" s="776">
        <v>0.4</v>
      </c>
      <c r="G68" s="33">
        <v>10</v>
      </c>
      <c r="H68" s="776">
        <v>4</v>
      </c>
      <c r="I68" s="776">
        <v>4.21</v>
      </c>
      <c r="J68" s="33">
        <v>132</v>
      </c>
      <c r="K68" s="33" t="s">
        <v>128</v>
      </c>
      <c r="L68" s="33"/>
      <c r="M68" s="34" t="s">
        <v>121</v>
      </c>
      <c r="N68" s="34"/>
      <c r="O68" s="33">
        <v>50</v>
      </c>
      <c r="P68" s="95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5"/>
      <c r="V68" s="35"/>
      <c r="W68" s="36" t="s">
        <v>69</v>
      </c>
      <c r="X68" s="777">
        <v>0</v>
      </c>
      <c r="Y68" s="778">
        <f t="shared" si="11"/>
        <v>0</v>
      </c>
      <c r="Z68" s="37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2">
        <v>4301011589</v>
      </c>
      <c r="D69" s="791">
        <v>4680115885899</v>
      </c>
      <c r="E69" s="792"/>
      <c r="F69" s="776">
        <v>0.35</v>
      </c>
      <c r="G69" s="33">
        <v>6</v>
      </c>
      <c r="H69" s="776">
        <v>2.1</v>
      </c>
      <c r="I69" s="776">
        <v>2.2799999999999998</v>
      </c>
      <c r="J69" s="33">
        <v>182</v>
      </c>
      <c r="K69" s="33" t="s">
        <v>76</v>
      </c>
      <c r="L69" s="33"/>
      <c r="M69" s="34" t="s">
        <v>164</v>
      </c>
      <c r="N69" s="34"/>
      <c r="O69" s="33">
        <v>50</v>
      </c>
      <c r="P69" s="9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5"/>
      <c r="V69" s="35"/>
      <c r="W69" s="36" t="s">
        <v>69</v>
      </c>
      <c r="X69" s="777">
        <v>0</v>
      </c>
      <c r="Y69" s="778">
        <f t="shared" si="11"/>
        <v>0</v>
      </c>
      <c r="Z69" s="37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2">
        <v>4301011192</v>
      </c>
      <c r="D70" s="791">
        <v>4607091382952</v>
      </c>
      <c r="E70" s="792"/>
      <c r="F70" s="776">
        <v>0.5</v>
      </c>
      <c r="G70" s="33">
        <v>6</v>
      </c>
      <c r="H70" s="776">
        <v>3</v>
      </c>
      <c r="I70" s="776">
        <v>3.21</v>
      </c>
      <c r="J70" s="33">
        <v>132</v>
      </c>
      <c r="K70" s="33" t="s">
        <v>128</v>
      </c>
      <c r="L70" s="33"/>
      <c r="M70" s="34" t="s">
        <v>121</v>
      </c>
      <c r="N70" s="34"/>
      <c r="O70" s="33">
        <v>50</v>
      </c>
      <c r="P70" s="119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5"/>
      <c r="V70" s="35"/>
      <c r="W70" s="36" t="s">
        <v>69</v>
      </c>
      <c r="X70" s="777">
        <v>0</v>
      </c>
      <c r="Y70" s="778">
        <f t="shared" si="11"/>
        <v>0</v>
      </c>
      <c r="Z70" s="37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2">
        <v>4301011802</v>
      </c>
      <c r="D71" s="791">
        <v>4680115881419</v>
      </c>
      <c r="E71" s="792"/>
      <c r="F71" s="776">
        <v>0.45</v>
      </c>
      <c r="G71" s="33">
        <v>10</v>
      </c>
      <c r="H71" s="776">
        <v>4.5</v>
      </c>
      <c r="I71" s="776">
        <v>4.71</v>
      </c>
      <c r="J71" s="33">
        <v>132</v>
      </c>
      <c r="K71" s="33" t="s">
        <v>128</v>
      </c>
      <c r="L71" s="33" t="s">
        <v>147</v>
      </c>
      <c r="M71" s="34" t="s">
        <v>68</v>
      </c>
      <c r="N71" s="34"/>
      <c r="O71" s="33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5"/>
      <c r="V71" s="35"/>
      <c r="W71" s="36" t="s">
        <v>69</v>
      </c>
      <c r="X71" s="777">
        <v>2376</v>
      </c>
      <c r="Y71" s="778">
        <f t="shared" si="11"/>
        <v>2376</v>
      </c>
      <c r="Z71" s="37">
        <f>IFERROR(IF(Y71=0,"",ROUNDUP(Y71/H71,0)*0.00902),"")</f>
        <v>4.7625600000000006</v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2486.8799999999997</v>
      </c>
      <c r="BN71" s="64">
        <f t="shared" si="13"/>
        <v>2486.8799999999997</v>
      </c>
      <c r="BO71" s="64">
        <f t="shared" si="14"/>
        <v>4</v>
      </c>
      <c r="BP71" s="64">
        <f t="shared" si="15"/>
        <v>4</v>
      </c>
    </row>
    <row r="72" spans="1:68" x14ac:dyDescent="0.2">
      <c r="A72" s="787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89"/>
      <c r="P72" s="795" t="s">
        <v>71</v>
      </c>
      <c r="Q72" s="796"/>
      <c r="R72" s="796"/>
      <c r="S72" s="796"/>
      <c r="T72" s="796"/>
      <c r="U72" s="796"/>
      <c r="V72" s="797"/>
      <c r="W72" s="38" t="s">
        <v>72</v>
      </c>
      <c r="X72" s="779">
        <f>IFERROR(X63/H63,"0")+IFERROR(X64/H64,"0")+IFERROR(X65/H65,"0")+IFERROR(X66/H66,"0")+IFERROR(X67/H67,"0")+IFERROR(X68/H68,"0")+IFERROR(X69/H69,"0")+IFERROR(X70/H70,"0")+IFERROR(X71/H71,"0")</f>
        <v>1041.2275132275131</v>
      </c>
      <c r="Y72" s="779">
        <f>IFERROR(Y63/H63,"0")+IFERROR(Y64/H64,"0")+IFERROR(Y65/H65,"0")+IFERROR(Y66/H66,"0")+IFERROR(Y67/H67,"0")+IFERROR(Y68/H68,"0")+IFERROR(Y69/H69,"0")+IFERROR(Y70/H70,"0")+IFERROR(Y71/H71,"0")</f>
        <v>1042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15.2675</v>
      </c>
      <c r="AA72" s="780"/>
      <c r="AB72" s="780"/>
      <c r="AC72" s="780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89"/>
      <c r="P73" s="795" t="s">
        <v>71</v>
      </c>
      <c r="Q73" s="796"/>
      <c r="R73" s="796"/>
      <c r="S73" s="796"/>
      <c r="T73" s="796"/>
      <c r="U73" s="796"/>
      <c r="V73" s="797"/>
      <c r="W73" s="38" t="s">
        <v>69</v>
      </c>
      <c r="X73" s="779">
        <f>IFERROR(SUM(X63:X71),"0")</f>
        <v>7926</v>
      </c>
      <c r="Y73" s="779">
        <f>IFERROR(SUM(Y63:Y71),"0")</f>
        <v>7934.4000000000005</v>
      </c>
      <c r="Z73" s="38"/>
      <c r="AA73" s="780"/>
      <c r="AB73" s="780"/>
      <c r="AC73" s="780"/>
    </row>
    <row r="74" spans="1:68" ht="14.25" customHeight="1" x14ac:dyDescent="0.25">
      <c r="A74" s="800" t="s">
        <v>172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2">
        <v>4301020298</v>
      </c>
      <c r="D75" s="791">
        <v>4680115881440</v>
      </c>
      <c r="E75" s="792"/>
      <c r="F75" s="776">
        <v>1.35</v>
      </c>
      <c r="G75" s="33">
        <v>8</v>
      </c>
      <c r="H75" s="776">
        <v>10.8</v>
      </c>
      <c r="I75" s="776">
        <v>11.28</v>
      </c>
      <c r="J75" s="33">
        <v>56</v>
      </c>
      <c r="K75" s="33" t="s">
        <v>118</v>
      </c>
      <c r="L75" s="33"/>
      <c r="M75" s="34" t="s">
        <v>121</v>
      </c>
      <c r="N75" s="34"/>
      <c r="O75" s="33">
        <v>50</v>
      </c>
      <c r="P75" s="11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5"/>
      <c r="V75" s="35"/>
      <c r="W75" s="36" t="s">
        <v>69</v>
      </c>
      <c r="X75" s="777">
        <v>2380</v>
      </c>
      <c r="Y75" s="778">
        <f>IFERROR(IF(X75="",0,CEILING((X75/$H75),1)*$H75),"")</f>
        <v>2386.8000000000002</v>
      </c>
      <c r="Z75" s="37">
        <f>IFERROR(IF(Y75=0,"",ROUNDUP(Y75/H75,0)*0.02175),"")</f>
        <v>4.8067500000000001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2485.7777777777774</v>
      </c>
      <c r="BN75" s="64">
        <f>IFERROR(Y75*I75/H75,"0")</f>
        <v>2492.8799999999997</v>
      </c>
      <c r="BO75" s="64">
        <f>IFERROR(1/J75*(X75/H75),"0")</f>
        <v>3.9351851851851847</v>
      </c>
      <c r="BP75" s="64">
        <f>IFERROR(1/J75*(Y75/H75),"0")</f>
        <v>3.9464285714285712</v>
      </c>
    </row>
    <row r="76" spans="1:68" ht="27" customHeight="1" x14ac:dyDescent="0.25">
      <c r="A76" s="54" t="s">
        <v>176</v>
      </c>
      <c r="B76" s="54" t="s">
        <v>177</v>
      </c>
      <c r="C76" s="32">
        <v>4301020228</v>
      </c>
      <c r="D76" s="791">
        <v>4680115882751</v>
      </c>
      <c r="E76" s="792"/>
      <c r="F76" s="776">
        <v>0.45</v>
      </c>
      <c r="G76" s="33">
        <v>10</v>
      </c>
      <c r="H76" s="776">
        <v>4.5</v>
      </c>
      <c r="I76" s="776">
        <v>4.71</v>
      </c>
      <c r="J76" s="33">
        <v>132</v>
      </c>
      <c r="K76" s="33" t="s">
        <v>128</v>
      </c>
      <c r="L76" s="33"/>
      <c r="M76" s="34" t="s">
        <v>121</v>
      </c>
      <c r="N76" s="34"/>
      <c r="O76" s="33">
        <v>90</v>
      </c>
      <c r="P76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5"/>
      <c r="V76" s="35"/>
      <c r="W76" s="36" t="s">
        <v>69</v>
      </c>
      <c r="X76" s="777">
        <v>0</v>
      </c>
      <c r="Y76" s="778">
        <f>IFERROR(IF(X76="",0,CEILING((X76/$H76),1)*$H76),"")</f>
        <v>0</v>
      </c>
      <c r="Z76" s="37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2">
        <v>4301020358</v>
      </c>
      <c r="D77" s="791">
        <v>4680115885950</v>
      </c>
      <c r="E77" s="792"/>
      <c r="F77" s="776">
        <v>0.37</v>
      </c>
      <c r="G77" s="33">
        <v>6</v>
      </c>
      <c r="H77" s="776">
        <v>2.2200000000000002</v>
      </c>
      <c r="I77" s="776">
        <v>2.4</v>
      </c>
      <c r="J77" s="33">
        <v>182</v>
      </c>
      <c r="K77" s="33" t="s">
        <v>76</v>
      </c>
      <c r="L77" s="33"/>
      <c r="M77" s="34" t="s">
        <v>77</v>
      </c>
      <c r="N77" s="34"/>
      <c r="O77" s="33">
        <v>50</v>
      </c>
      <c r="P77" s="10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5"/>
      <c r="V77" s="35"/>
      <c r="W77" s="36" t="s">
        <v>69</v>
      </c>
      <c r="X77" s="777">
        <v>0</v>
      </c>
      <c r="Y77" s="778">
        <f>IFERROR(IF(X77="",0,CEILING((X77/$H77),1)*$H77),"")</f>
        <v>0</v>
      </c>
      <c r="Z77" s="37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2">
        <v>4301020296</v>
      </c>
      <c r="D78" s="791">
        <v>4680115881433</v>
      </c>
      <c r="E78" s="792"/>
      <c r="F78" s="776">
        <v>0.45</v>
      </c>
      <c r="G78" s="33">
        <v>6</v>
      </c>
      <c r="H78" s="776">
        <v>2.7</v>
      </c>
      <c r="I78" s="776">
        <v>2.88</v>
      </c>
      <c r="J78" s="33">
        <v>182</v>
      </c>
      <c r="K78" s="33" t="s">
        <v>76</v>
      </c>
      <c r="L78" s="33" t="s">
        <v>147</v>
      </c>
      <c r="M78" s="34" t="s">
        <v>121</v>
      </c>
      <c r="N78" s="34"/>
      <c r="O78" s="33">
        <v>50</v>
      </c>
      <c r="P78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5"/>
      <c r="V78" s="35"/>
      <c r="W78" s="36" t="s">
        <v>69</v>
      </c>
      <c r="X78" s="777">
        <v>0</v>
      </c>
      <c r="Y78" s="778">
        <f>IFERROR(IF(X78="",0,CEILING((X78/$H78),1)*$H78),"")</f>
        <v>0</v>
      </c>
      <c r="Z78" s="37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7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89"/>
      <c r="P79" s="795" t="s">
        <v>71</v>
      </c>
      <c r="Q79" s="796"/>
      <c r="R79" s="796"/>
      <c r="S79" s="796"/>
      <c r="T79" s="796"/>
      <c r="U79" s="796"/>
      <c r="V79" s="797"/>
      <c r="W79" s="38" t="s">
        <v>72</v>
      </c>
      <c r="X79" s="779">
        <f>IFERROR(X75/H75,"0")+IFERROR(X76/H76,"0")+IFERROR(X77/H77,"0")+IFERROR(X78/H78,"0")</f>
        <v>220.37037037037035</v>
      </c>
      <c r="Y79" s="779">
        <f>IFERROR(Y75/H75,"0")+IFERROR(Y76/H76,"0")+IFERROR(Y77/H77,"0")+IFERROR(Y78/H78,"0")</f>
        <v>221</v>
      </c>
      <c r="Z79" s="779">
        <f>IFERROR(IF(Z75="",0,Z75),"0")+IFERROR(IF(Z76="",0,Z76),"0")+IFERROR(IF(Z77="",0,Z77),"0")+IFERROR(IF(Z78="",0,Z78),"0")</f>
        <v>4.8067500000000001</v>
      </c>
      <c r="AA79" s="780"/>
      <c r="AB79" s="780"/>
      <c r="AC79" s="780"/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89"/>
      <c r="P80" s="795" t="s">
        <v>71</v>
      </c>
      <c r="Q80" s="796"/>
      <c r="R80" s="796"/>
      <c r="S80" s="796"/>
      <c r="T80" s="796"/>
      <c r="U80" s="796"/>
      <c r="V80" s="797"/>
      <c r="W80" s="38" t="s">
        <v>69</v>
      </c>
      <c r="X80" s="779">
        <f>IFERROR(SUM(X75:X78),"0")</f>
        <v>2380</v>
      </c>
      <c r="Y80" s="779">
        <f>IFERROR(SUM(Y75:Y78),"0")</f>
        <v>2386.8000000000002</v>
      </c>
      <c r="Z80" s="38"/>
      <c r="AA80" s="780"/>
      <c r="AB80" s="780"/>
      <c r="AC80" s="780"/>
    </row>
    <row r="81" spans="1:68" ht="14.25" customHeight="1" x14ac:dyDescent="0.25">
      <c r="A81" s="800" t="s">
        <v>64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71"/>
      <c r="AB81" s="771"/>
      <c r="AC81" s="771"/>
    </row>
    <row r="82" spans="1:68" ht="16.5" customHeight="1" x14ac:dyDescent="0.25">
      <c r="A82" s="54" t="s">
        <v>183</v>
      </c>
      <c r="B82" s="54" t="s">
        <v>184</v>
      </c>
      <c r="C82" s="32">
        <v>4301031242</v>
      </c>
      <c r="D82" s="791">
        <v>4680115885066</v>
      </c>
      <c r="E82" s="792"/>
      <c r="F82" s="776">
        <v>0.7</v>
      </c>
      <c r="G82" s="33">
        <v>6</v>
      </c>
      <c r="H82" s="776">
        <v>4.2</v>
      </c>
      <c r="I82" s="776">
        <v>4.41</v>
      </c>
      <c r="J82" s="33">
        <v>132</v>
      </c>
      <c r="K82" s="33" t="s">
        <v>128</v>
      </c>
      <c r="L82" s="33"/>
      <c r="M82" s="34" t="s">
        <v>68</v>
      </c>
      <c r="N82" s="34"/>
      <c r="O82" s="33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5"/>
      <c r="V82" s="35"/>
      <c r="W82" s="36" t="s">
        <v>69</v>
      </c>
      <c r="X82" s="777">
        <v>0</v>
      </c>
      <c r="Y82" s="778">
        <f t="shared" ref="Y82:Y87" si="16">IFERROR(IF(X82="",0,CEILING((X82/$H82),1)*$H82),"")</f>
        <v>0</v>
      </c>
      <c r="Z82" s="37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2">
        <v>4301031240</v>
      </c>
      <c r="D83" s="791">
        <v>4680115885042</v>
      </c>
      <c r="E83" s="792"/>
      <c r="F83" s="776">
        <v>0.7</v>
      </c>
      <c r="G83" s="33">
        <v>6</v>
      </c>
      <c r="H83" s="776">
        <v>4.2</v>
      </c>
      <c r="I83" s="776">
        <v>4.41</v>
      </c>
      <c r="J83" s="33">
        <v>132</v>
      </c>
      <c r="K83" s="33" t="s">
        <v>128</v>
      </c>
      <c r="L83" s="33"/>
      <c r="M83" s="34" t="s">
        <v>68</v>
      </c>
      <c r="N83" s="34"/>
      <c r="O83" s="33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5"/>
      <c r="V83" s="35"/>
      <c r="W83" s="36" t="s">
        <v>69</v>
      </c>
      <c r="X83" s="777">
        <v>0</v>
      </c>
      <c r="Y83" s="778">
        <f t="shared" si="16"/>
        <v>0</v>
      </c>
      <c r="Z83" s="37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2">
        <v>4301031315</v>
      </c>
      <c r="D84" s="791">
        <v>4680115885080</v>
      </c>
      <c r="E84" s="792"/>
      <c r="F84" s="776">
        <v>0.7</v>
      </c>
      <c r="G84" s="33">
        <v>6</v>
      </c>
      <c r="H84" s="776">
        <v>4.2</v>
      </c>
      <c r="I84" s="776">
        <v>4.41</v>
      </c>
      <c r="J84" s="33">
        <v>132</v>
      </c>
      <c r="K84" s="33" t="s">
        <v>128</v>
      </c>
      <c r="L84" s="33"/>
      <c r="M84" s="34" t="s">
        <v>68</v>
      </c>
      <c r="N84" s="34"/>
      <c r="O84" s="33">
        <v>40</v>
      </c>
      <c r="P84" s="10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5"/>
      <c r="V84" s="35"/>
      <c r="W84" s="36" t="s">
        <v>69</v>
      </c>
      <c r="X84" s="777">
        <v>0</v>
      </c>
      <c r="Y84" s="778">
        <f t="shared" si="16"/>
        <v>0</v>
      </c>
      <c r="Z84" s="37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2">
        <v>4301031243</v>
      </c>
      <c r="D85" s="791">
        <v>4680115885073</v>
      </c>
      <c r="E85" s="792"/>
      <c r="F85" s="776">
        <v>0.3</v>
      </c>
      <c r="G85" s="33">
        <v>6</v>
      </c>
      <c r="H85" s="776">
        <v>1.8</v>
      </c>
      <c r="I85" s="776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5"/>
      <c r="V85" s="35"/>
      <c r="W85" s="36" t="s">
        <v>69</v>
      </c>
      <c r="X85" s="777">
        <v>0</v>
      </c>
      <c r="Y85" s="778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2">
        <v>4301031241</v>
      </c>
      <c r="D86" s="791">
        <v>4680115885059</v>
      </c>
      <c r="E86" s="792"/>
      <c r="F86" s="776">
        <v>0.3</v>
      </c>
      <c r="G86" s="33">
        <v>6</v>
      </c>
      <c r="H86" s="776">
        <v>1.8</v>
      </c>
      <c r="I86" s="776">
        <v>1.9</v>
      </c>
      <c r="J86" s="33">
        <v>234</v>
      </c>
      <c r="K86" s="33" t="s">
        <v>67</v>
      </c>
      <c r="L86" s="33"/>
      <c r="M86" s="34" t="s">
        <v>68</v>
      </c>
      <c r="N86" s="34"/>
      <c r="O86" s="33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5"/>
      <c r="V86" s="35"/>
      <c r="W86" s="36" t="s">
        <v>69</v>
      </c>
      <c r="X86" s="777">
        <v>0</v>
      </c>
      <c r="Y86" s="778">
        <f t="shared" si="16"/>
        <v>0</v>
      </c>
      <c r="Z86" s="37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2">
        <v>4301031316</v>
      </c>
      <c r="D87" s="791">
        <v>4680115885097</v>
      </c>
      <c r="E87" s="792"/>
      <c r="F87" s="776">
        <v>0.3</v>
      </c>
      <c r="G87" s="33">
        <v>6</v>
      </c>
      <c r="H87" s="776">
        <v>1.8</v>
      </c>
      <c r="I87" s="776">
        <v>1.9</v>
      </c>
      <c r="J87" s="33">
        <v>234</v>
      </c>
      <c r="K87" s="33" t="s">
        <v>67</v>
      </c>
      <c r="L87" s="33"/>
      <c r="M87" s="34" t="s">
        <v>68</v>
      </c>
      <c r="N87" s="34"/>
      <c r="O87" s="33">
        <v>40</v>
      </c>
      <c r="P87" s="10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5"/>
      <c r="V87" s="35"/>
      <c r="W87" s="36" t="s">
        <v>69</v>
      </c>
      <c r="X87" s="777">
        <v>0</v>
      </c>
      <c r="Y87" s="778">
        <f t="shared" si="16"/>
        <v>0</v>
      </c>
      <c r="Z87" s="37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7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89"/>
      <c r="P88" s="795" t="s">
        <v>71</v>
      </c>
      <c r="Q88" s="796"/>
      <c r="R88" s="796"/>
      <c r="S88" s="796"/>
      <c r="T88" s="796"/>
      <c r="U88" s="796"/>
      <c r="V88" s="797"/>
      <c r="W88" s="38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89"/>
      <c r="P89" s="795" t="s">
        <v>71</v>
      </c>
      <c r="Q89" s="796"/>
      <c r="R89" s="796"/>
      <c r="S89" s="796"/>
      <c r="T89" s="796"/>
      <c r="U89" s="796"/>
      <c r="V89" s="797"/>
      <c r="W89" s="38" t="s">
        <v>69</v>
      </c>
      <c r="X89" s="779">
        <f>IFERROR(SUM(X82:X87),"0")</f>
        <v>0</v>
      </c>
      <c r="Y89" s="779">
        <f>IFERROR(SUM(Y82:Y87),"0")</f>
        <v>0</v>
      </c>
      <c r="Z89" s="38"/>
      <c r="AA89" s="780"/>
      <c r="AB89" s="780"/>
      <c r="AC89" s="780"/>
    </row>
    <row r="90" spans="1:68" ht="14.25" customHeight="1" x14ac:dyDescent="0.25">
      <c r="A90" s="800" t="s">
        <v>73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71"/>
      <c r="AB90" s="771"/>
      <c r="AC90" s="771"/>
    </row>
    <row r="91" spans="1:68" ht="27" customHeight="1" x14ac:dyDescent="0.25">
      <c r="A91" s="54" t="s">
        <v>198</v>
      </c>
      <c r="B91" s="54" t="s">
        <v>199</v>
      </c>
      <c r="C91" s="32">
        <v>4301051823</v>
      </c>
      <c r="D91" s="791">
        <v>4680115881891</v>
      </c>
      <c r="E91" s="792"/>
      <c r="F91" s="776">
        <v>1.4</v>
      </c>
      <c r="G91" s="33">
        <v>6</v>
      </c>
      <c r="H91" s="776">
        <v>8.4</v>
      </c>
      <c r="I91" s="776">
        <v>8.9640000000000004</v>
      </c>
      <c r="J91" s="33">
        <v>56</v>
      </c>
      <c r="K91" s="33" t="s">
        <v>118</v>
      </c>
      <c r="L91" s="33"/>
      <c r="M91" s="34" t="s">
        <v>68</v>
      </c>
      <c r="N91" s="34"/>
      <c r="O91" s="33">
        <v>40</v>
      </c>
      <c r="P91" s="10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5"/>
      <c r="V91" s="35"/>
      <c r="W91" s="36" t="s">
        <v>69</v>
      </c>
      <c r="X91" s="777">
        <v>0</v>
      </c>
      <c r="Y91" s="778">
        <f t="shared" ref="Y91:Y96" si="21">IFERROR(IF(X91="",0,CEILING((X91/$H91),1)*$H91),"")</f>
        <v>0</v>
      </c>
      <c r="Z91" s="37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2">
        <v>4301051846</v>
      </c>
      <c r="D92" s="791">
        <v>4680115885769</v>
      </c>
      <c r="E92" s="792"/>
      <c r="F92" s="776">
        <v>1.4</v>
      </c>
      <c r="G92" s="33">
        <v>6</v>
      </c>
      <c r="H92" s="776">
        <v>8.4</v>
      </c>
      <c r="I92" s="776">
        <v>8.8800000000000008</v>
      </c>
      <c r="J92" s="33">
        <v>56</v>
      </c>
      <c r="K92" s="33" t="s">
        <v>118</v>
      </c>
      <c r="L92" s="33"/>
      <c r="M92" s="34" t="s">
        <v>77</v>
      </c>
      <c r="N92" s="34"/>
      <c r="O92" s="33">
        <v>45</v>
      </c>
      <c r="P92" s="83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5"/>
      <c r="V92" s="35"/>
      <c r="W92" s="36" t="s">
        <v>69</v>
      </c>
      <c r="X92" s="777">
        <v>0</v>
      </c>
      <c r="Y92" s="778">
        <f t="shared" si="21"/>
        <v>0</v>
      </c>
      <c r="Z92" s="37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2">
        <v>4301051822</v>
      </c>
      <c r="D93" s="791">
        <v>4680115884410</v>
      </c>
      <c r="E93" s="792"/>
      <c r="F93" s="776">
        <v>1.4</v>
      </c>
      <c r="G93" s="33">
        <v>6</v>
      </c>
      <c r="H93" s="776">
        <v>8.4</v>
      </c>
      <c r="I93" s="776">
        <v>8.952</v>
      </c>
      <c r="J93" s="33">
        <v>56</v>
      </c>
      <c r="K93" s="33" t="s">
        <v>118</v>
      </c>
      <c r="L93" s="33"/>
      <c r="M93" s="34" t="s">
        <v>68</v>
      </c>
      <c r="N93" s="34"/>
      <c r="O93" s="33">
        <v>40</v>
      </c>
      <c r="P93" s="10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5"/>
      <c r="V93" s="35"/>
      <c r="W93" s="36" t="s">
        <v>69</v>
      </c>
      <c r="X93" s="777">
        <v>160</v>
      </c>
      <c r="Y93" s="778">
        <f t="shared" si="21"/>
        <v>168</v>
      </c>
      <c r="Z93" s="37">
        <f>IFERROR(IF(Y93=0,"",ROUNDUP(Y93/H93,0)*0.02175),"")</f>
        <v>0.43499999999999994</v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170.51428571428571</v>
      </c>
      <c r="BN93" s="64">
        <f t="shared" si="23"/>
        <v>179.04</v>
      </c>
      <c r="BO93" s="64">
        <f t="shared" si="24"/>
        <v>0.3401360544217687</v>
      </c>
      <c r="BP93" s="64">
        <f t="shared" si="25"/>
        <v>0.3571428571428571</v>
      </c>
    </row>
    <row r="94" spans="1:68" ht="27" customHeight="1" x14ac:dyDescent="0.25">
      <c r="A94" s="54" t="s">
        <v>207</v>
      </c>
      <c r="B94" s="54" t="s">
        <v>208</v>
      </c>
      <c r="C94" s="32">
        <v>4301051837</v>
      </c>
      <c r="D94" s="791">
        <v>4680115884311</v>
      </c>
      <c r="E94" s="792"/>
      <c r="F94" s="776">
        <v>0.3</v>
      </c>
      <c r="G94" s="33">
        <v>6</v>
      </c>
      <c r="H94" s="776">
        <v>1.8</v>
      </c>
      <c r="I94" s="776">
        <v>2.0459999999999998</v>
      </c>
      <c r="J94" s="33">
        <v>182</v>
      </c>
      <c r="K94" s="33" t="s">
        <v>76</v>
      </c>
      <c r="L94" s="33"/>
      <c r="M94" s="34" t="s">
        <v>77</v>
      </c>
      <c r="N94" s="34"/>
      <c r="O94" s="33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5"/>
      <c r="V94" s="35"/>
      <c r="W94" s="36" t="s">
        <v>69</v>
      </c>
      <c r="X94" s="777">
        <v>0</v>
      </c>
      <c r="Y94" s="778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2">
        <v>4301051844</v>
      </c>
      <c r="D95" s="791">
        <v>4680115885929</v>
      </c>
      <c r="E95" s="792"/>
      <c r="F95" s="776">
        <v>0.42</v>
      </c>
      <c r="G95" s="33">
        <v>6</v>
      </c>
      <c r="H95" s="776">
        <v>2.52</v>
      </c>
      <c r="I95" s="776">
        <v>2.7</v>
      </c>
      <c r="J95" s="33">
        <v>182</v>
      </c>
      <c r="K95" s="33" t="s">
        <v>76</v>
      </c>
      <c r="L95" s="33"/>
      <c r="M95" s="34" t="s">
        <v>77</v>
      </c>
      <c r="N95" s="34"/>
      <c r="O95" s="33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5"/>
      <c r="V95" s="35"/>
      <c r="W95" s="36" t="s">
        <v>69</v>
      </c>
      <c r="X95" s="777">
        <v>0</v>
      </c>
      <c r="Y95" s="778">
        <f t="shared" si="21"/>
        <v>0</v>
      </c>
      <c r="Z95" s="37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2">
        <v>4301051827</v>
      </c>
      <c r="D96" s="791">
        <v>4680115884403</v>
      </c>
      <c r="E96" s="792"/>
      <c r="F96" s="776">
        <v>0.3</v>
      </c>
      <c r="G96" s="33">
        <v>6</v>
      </c>
      <c r="H96" s="776">
        <v>1.8</v>
      </c>
      <c r="I96" s="776">
        <v>1.98</v>
      </c>
      <c r="J96" s="33">
        <v>182</v>
      </c>
      <c r="K96" s="33" t="s">
        <v>76</v>
      </c>
      <c r="L96" s="33"/>
      <c r="M96" s="34" t="s">
        <v>68</v>
      </c>
      <c r="N96" s="34"/>
      <c r="O96" s="33">
        <v>40</v>
      </c>
      <c r="P96" s="10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5"/>
      <c r="V96" s="35"/>
      <c r="W96" s="36" t="s">
        <v>69</v>
      </c>
      <c r="X96" s="777">
        <v>0</v>
      </c>
      <c r="Y96" s="778">
        <f t="shared" si="21"/>
        <v>0</v>
      </c>
      <c r="Z96" s="37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7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89"/>
      <c r="P97" s="795" t="s">
        <v>71</v>
      </c>
      <c r="Q97" s="796"/>
      <c r="R97" s="796"/>
      <c r="S97" s="796"/>
      <c r="T97" s="796"/>
      <c r="U97" s="796"/>
      <c r="V97" s="797"/>
      <c r="W97" s="38" t="s">
        <v>72</v>
      </c>
      <c r="X97" s="779">
        <f>IFERROR(X91/H91,"0")+IFERROR(X92/H92,"0")+IFERROR(X93/H93,"0")+IFERROR(X94/H94,"0")+IFERROR(X95/H95,"0")+IFERROR(X96/H96,"0")</f>
        <v>19.047619047619047</v>
      </c>
      <c r="Y97" s="779">
        <f>IFERROR(Y91/H91,"0")+IFERROR(Y92/H92,"0")+IFERROR(Y93/H93,"0")+IFERROR(Y94/H94,"0")+IFERROR(Y95/H95,"0")+IFERROR(Y96/H96,"0")</f>
        <v>20</v>
      </c>
      <c r="Z97" s="779">
        <f>IFERROR(IF(Z91="",0,Z91),"0")+IFERROR(IF(Z92="",0,Z92),"0")+IFERROR(IF(Z93="",0,Z93),"0")+IFERROR(IF(Z94="",0,Z94),"0")+IFERROR(IF(Z95="",0,Z95),"0")+IFERROR(IF(Z96="",0,Z96),"0")</f>
        <v>0.43499999999999994</v>
      </c>
      <c r="AA97" s="780"/>
      <c r="AB97" s="780"/>
      <c r="AC97" s="780"/>
    </row>
    <row r="98" spans="1:68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89"/>
      <c r="P98" s="795" t="s">
        <v>71</v>
      </c>
      <c r="Q98" s="796"/>
      <c r="R98" s="796"/>
      <c r="S98" s="796"/>
      <c r="T98" s="796"/>
      <c r="U98" s="796"/>
      <c r="V98" s="797"/>
      <c r="W98" s="38" t="s">
        <v>69</v>
      </c>
      <c r="X98" s="779">
        <f>IFERROR(SUM(X91:X96),"0")</f>
        <v>160</v>
      </c>
      <c r="Y98" s="779">
        <f>IFERROR(SUM(Y91:Y96),"0")</f>
        <v>168</v>
      </c>
      <c r="Z98" s="38"/>
      <c r="AA98" s="780"/>
      <c r="AB98" s="780"/>
      <c r="AC98" s="780"/>
    </row>
    <row r="99" spans="1:68" ht="14.25" customHeight="1" x14ac:dyDescent="0.25">
      <c r="A99" s="800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71"/>
      <c r="AB99" s="771"/>
      <c r="AC99" s="771"/>
    </row>
    <row r="100" spans="1:68" ht="37.5" customHeight="1" x14ac:dyDescent="0.25">
      <c r="A100" s="54" t="s">
        <v>214</v>
      </c>
      <c r="B100" s="54" t="s">
        <v>215</v>
      </c>
      <c r="C100" s="32">
        <v>4301060366</v>
      </c>
      <c r="D100" s="791">
        <v>4680115881532</v>
      </c>
      <c r="E100" s="792"/>
      <c r="F100" s="776">
        <v>1.3</v>
      </c>
      <c r="G100" s="33">
        <v>6</v>
      </c>
      <c r="H100" s="776">
        <v>7.8</v>
      </c>
      <c r="I100" s="776">
        <v>8.2799999999999994</v>
      </c>
      <c r="J100" s="33">
        <v>56</v>
      </c>
      <c r="K100" s="33" t="s">
        <v>118</v>
      </c>
      <c r="L100" s="33"/>
      <c r="M100" s="34" t="s">
        <v>68</v>
      </c>
      <c r="N100" s="34"/>
      <c r="O100" s="33">
        <v>30</v>
      </c>
      <c r="P100" s="84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5"/>
      <c r="V100" s="35"/>
      <c r="W100" s="36" t="s">
        <v>69</v>
      </c>
      <c r="X100" s="777">
        <v>0</v>
      </c>
      <c r="Y100" s="778">
        <f>IFERROR(IF(X100="",0,CEILING((X100/$H100),1)*$H100),"")</f>
        <v>0</v>
      </c>
      <c r="Z100" s="37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2">
        <v>4301060371</v>
      </c>
      <c r="D101" s="791">
        <v>4680115881532</v>
      </c>
      <c r="E101" s="792"/>
      <c r="F101" s="776">
        <v>1.4</v>
      </c>
      <c r="G101" s="33">
        <v>6</v>
      </c>
      <c r="H101" s="776">
        <v>8.4</v>
      </c>
      <c r="I101" s="776">
        <v>8.9640000000000004</v>
      </c>
      <c r="J101" s="33">
        <v>56</v>
      </c>
      <c r="K101" s="33" t="s">
        <v>118</v>
      </c>
      <c r="L101" s="33"/>
      <c r="M101" s="34" t="s">
        <v>68</v>
      </c>
      <c r="N101" s="34"/>
      <c r="O101" s="33">
        <v>30</v>
      </c>
      <c r="P101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5"/>
      <c r="V101" s="35"/>
      <c r="W101" s="36" t="s">
        <v>69</v>
      </c>
      <c r="X101" s="777">
        <v>0</v>
      </c>
      <c r="Y101" s="778">
        <f>IFERROR(IF(X101="",0,CEILING((X101/$H101),1)*$H101),"")</f>
        <v>0</v>
      </c>
      <c r="Z101" s="37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2">
        <v>4301060351</v>
      </c>
      <c r="D102" s="791">
        <v>4680115881464</v>
      </c>
      <c r="E102" s="792"/>
      <c r="F102" s="776">
        <v>0.4</v>
      </c>
      <c r="G102" s="33">
        <v>6</v>
      </c>
      <c r="H102" s="776">
        <v>2.4</v>
      </c>
      <c r="I102" s="776">
        <v>2.61</v>
      </c>
      <c r="J102" s="33">
        <v>132</v>
      </c>
      <c r="K102" s="33" t="s">
        <v>128</v>
      </c>
      <c r="L102" s="33"/>
      <c r="M102" s="34" t="s">
        <v>77</v>
      </c>
      <c r="N102" s="34"/>
      <c r="O102" s="33">
        <v>30</v>
      </c>
      <c r="P102" s="11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5"/>
      <c r="V102" s="35"/>
      <c r="W102" s="36" t="s">
        <v>69</v>
      </c>
      <c r="X102" s="777">
        <v>0</v>
      </c>
      <c r="Y102" s="778">
        <f>IFERROR(IF(X102="",0,CEILING((X102/$H102),1)*$H102),"")</f>
        <v>0</v>
      </c>
      <c r="Z102" s="37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7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89"/>
      <c r="P103" s="795" t="s">
        <v>71</v>
      </c>
      <c r="Q103" s="796"/>
      <c r="R103" s="796"/>
      <c r="S103" s="796"/>
      <c r="T103" s="796"/>
      <c r="U103" s="796"/>
      <c r="V103" s="797"/>
      <c r="W103" s="38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89"/>
      <c r="P104" s="795" t="s">
        <v>71</v>
      </c>
      <c r="Q104" s="796"/>
      <c r="R104" s="796"/>
      <c r="S104" s="796"/>
      <c r="T104" s="796"/>
      <c r="U104" s="796"/>
      <c r="V104" s="797"/>
      <c r="W104" s="38" t="s">
        <v>69</v>
      </c>
      <c r="X104" s="779">
        <f>IFERROR(SUM(X100:X102),"0")</f>
        <v>0</v>
      </c>
      <c r="Y104" s="779">
        <f>IFERROR(SUM(Y100:Y102),"0")</f>
        <v>0</v>
      </c>
      <c r="Z104" s="38"/>
      <c r="AA104" s="780"/>
      <c r="AB104" s="780"/>
      <c r="AC104" s="780"/>
    </row>
    <row r="105" spans="1:68" ht="16.5" customHeight="1" x14ac:dyDescent="0.25">
      <c r="A105" s="808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72"/>
      <c r="AB105" s="772"/>
      <c r="AC105" s="772"/>
    </row>
    <row r="106" spans="1:68" ht="14.25" customHeight="1" x14ac:dyDescent="0.25">
      <c r="A106" s="800" t="s">
        <v>115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71"/>
      <c r="AB106" s="771"/>
      <c r="AC106" s="771"/>
    </row>
    <row r="107" spans="1:68" ht="27" customHeight="1" x14ac:dyDescent="0.25">
      <c r="A107" s="54" t="s">
        <v>222</v>
      </c>
      <c r="B107" s="54" t="s">
        <v>223</v>
      </c>
      <c r="C107" s="32">
        <v>4301011468</v>
      </c>
      <c r="D107" s="791">
        <v>4680115881327</v>
      </c>
      <c r="E107" s="792"/>
      <c r="F107" s="776">
        <v>1.35</v>
      </c>
      <c r="G107" s="33">
        <v>8</v>
      </c>
      <c r="H107" s="776">
        <v>10.8</v>
      </c>
      <c r="I107" s="776">
        <v>11.28</v>
      </c>
      <c r="J107" s="33">
        <v>56</v>
      </c>
      <c r="K107" s="33" t="s">
        <v>118</v>
      </c>
      <c r="L107" s="33"/>
      <c r="M107" s="34" t="s">
        <v>164</v>
      </c>
      <c r="N107" s="34"/>
      <c r="O107" s="33">
        <v>50</v>
      </c>
      <c r="P107" s="113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5"/>
      <c r="V107" s="35"/>
      <c r="W107" s="36" t="s">
        <v>69</v>
      </c>
      <c r="X107" s="777">
        <v>300</v>
      </c>
      <c r="Y107" s="778">
        <f>IFERROR(IF(X107="",0,CEILING((X107/$H107),1)*$H107),"")</f>
        <v>302.40000000000003</v>
      </c>
      <c r="Z107" s="37">
        <f>IFERROR(IF(Y107=0,"",ROUNDUP(Y107/H107,0)*0.02175),"")</f>
        <v>0.60899999999999999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313.33333333333331</v>
      </c>
      <c r="BN107" s="64">
        <f>IFERROR(Y107*I107/H107,"0")</f>
        <v>315.83999999999997</v>
      </c>
      <c r="BO107" s="64">
        <f>IFERROR(1/J107*(X107/H107),"0")</f>
        <v>0.49603174603174593</v>
      </c>
      <c r="BP107" s="64">
        <f>IFERROR(1/J107*(Y107/H107),"0")</f>
        <v>0.5</v>
      </c>
    </row>
    <row r="108" spans="1:68" ht="27" customHeight="1" x14ac:dyDescent="0.25">
      <c r="A108" s="54" t="s">
        <v>225</v>
      </c>
      <c r="B108" s="54" t="s">
        <v>226</v>
      </c>
      <c r="C108" s="32">
        <v>4301011476</v>
      </c>
      <c r="D108" s="791">
        <v>4680115881518</v>
      </c>
      <c r="E108" s="792"/>
      <c r="F108" s="776">
        <v>0.4</v>
      </c>
      <c r="G108" s="33">
        <v>10</v>
      </c>
      <c r="H108" s="776">
        <v>4</v>
      </c>
      <c r="I108" s="776">
        <v>4.21</v>
      </c>
      <c r="J108" s="33">
        <v>132</v>
      </c>
      <c r="K108" s="33" t="s">
        <v>128</v>
      </c>
      <c r="L108" s="33"/>
      <c r="M108" s="34" t="s">
        <v>77</v>
      </c>
      <c r="N108" s="34"/>
      <c r="O108" s="33">
        <v>50</v>
      </c>
      <c r="P108" s="10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5"/>
      <c r="V108" s="35"/>
      <c r="W108" s="36" t="s">
        <v>69</v>
      </c>
      <c r="X108" s="777">
        <v>0</v>
      </c>
      <c r="Y108" s="778">
        <f>IFERROR(IF(X108="",0,CEILING((X108/$H108),1)*$H108),"")</f>
        <v>0</v>
      </c>
      <c r="Z108" s="37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2">
        <v>4301011443</v>
      </c>
      <c r="D109" s="791">
        <v>4680115881303</v>
      </c>
      <c r="E109" s="792"/>
      <c r="F109" s="776">
        <v>0.45</v>
      </c>
      <c r="G109" s="33">
        <v>10</v>
      </c>
      <c r="H109" s="776">
        <v>4.5</v>
      </c>
      <c r="I109" s="776">
        <v>4.71</v>
      </c>
      <c r="J109" s="33">
        <v>132</v>
      </c>
      <c r="K109" s="33" t="s">
        <v>128</v>
      </c>
      <c r="L109" s="33" t="s">
        <v>131</v>
      </c>
      <c r="M109" s="34" t="s">
        <v>164</v>
      </c>
      <c r="N109" s="34"/>
      <c r="O109" s="33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5"/>
      <c r="V109" s="35"/>
      <c r="W109" s="36" t="s">
        <v>69</v>
      </c>
      <c r="X109" s="777">
        <v>162</v>
      </c>
      <c r="Y109" s="778">
        <f>IFERROR(IF(X109="",0,CEILING((X109/$H109),1)*$H109),"")</f>
        <v>162</v>
      </c>
      <c r="Z109" s="37">
        <f>IFERROR(IF(Y109=0,"",ROUNDUP(Y109/H109,0)*0.00902),"")</f>
        <v>0.32472000000000001</v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169.56</v>
      </c>
      <c r="BN109" s="64">
        <f>IFERROR(Y109*I109/H109,"0")</f>
        <v>169.56</v>
      </c>
      <c r="BO109" s="64">
        <f>IFERROR(1/J109*(X109/H109),"0")</f>
        <v>0.27272727272727271</v>
      </c>
      <c r="BP109" s="64">
        <f>IFERROR(1/J109*(Y109/H109),"0")</f>
        <v>0.27272727272727271</v>
      </c>
    </row>
    <row r="110" spans="1:68" x14ac:dyDescent="0.2">
      <c r="A110" s="787"/>
      <c r="B110" s="788"/>
      <c r="C110" s="788"/>
      <c r="D110" s="788"/>
      <c r="E110" s="788"/>
      <c r="F110" s="788"/>
      <c r="G110" s="788"/>
      <c r="H110" s="788"/>
      <c r="I110" s="788"/>
      <c r="J110" s="788"/>
      <c r="K110" s="788"/>
      <c r="L110" s="788"/>
      <c r="M110" s="788"/>
      <c r="N110" s="788"/>
      <c r="O110" s="789"/>
      <c r="P110" s="795" t="s">
        <v>71</v>
      </c>
      <c r="Q110" s="796"/>
      <c r="R110" s="796"/>
      <c r="S110" s="796"/>
      <c r="T110" s="796"/>
      <c r="U110" s="796"/>
      <c r="V110" s="797"/>
      <c r="W110" s="38" t="s">
        <v>72</v>
      </c>
      <c r="X110" s="779">
        <f>IFERROR(X107/H107,"0")+IFERROR(X108/H108,"0")+IFERROR(X109/H109,"0")</f>
        <v>63.777777777777771</v>
      </c>
      <c r="Y110" s="779">
        <f>IFERROR(Y107/H107,"0")+IFERROR(Y108/H108,"0")+IFERROR(Y109/H109,"0")</f>
        <v>64</v>
      </c>
      <c r="Z110" s="779">
        <f>IFERROR(IF(Z107="",0,Z107),"0")+IFERROR(IF(Z108="",0,Z108),"0")+IFERROR(IF(Z109="",0,Z109),"0")</f>
        <v>0.93371999999999999</v>
      </c>
      <c r="AA110" s="780"/>
      <c r="AB110" s="780"/>
      <c r="AC110" s="780"/>
    </row>
    <row r="111" spans="1:68" x14ac:dyDescent="0.2">
      <c r="A111" s="788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89"/>
      <c r="P111" s="795" t="s">
        <v>71</v>
      </c>
      <c r="Q111" s="796"/>
      <c r="R111" s="796"/>
      <c r="S111" s="796"/>
      <c r="T111" s="796"/>
      <c r="U111" s="796"/>
      <c r="V111" s="797"/>
      <c r="W111" s="38" t="s">
        <v>69</v>
      </c>
      <c r="X111" s="779">
        <f>IFERROR(SUM(X107:X109),"0")</f>
        <v>462</v>
      </c>
      <c r="Y111" s="779">
        <f>IFERROR(SUM(Y107:Y109),"0")</f>
        <v>464.40000000000003</v>
      </c>
      <c r="Z111" s="38"/>
      <c r="AA111" s="780"/>
      <c r="AB111" s="780"/>
      <c r="AC111" s="780"/>
    </row>
    <row r="112" spans="1:68" ht="14.25" customHeight="1" x14ac:dyDescent="0.25">
      <c r="A112" s="800" t="s">
        <v>73</v>
      </c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88"/>
      <c r="P112" s="788"/>
      <c r="Q112" s="788"/>
      <c r="R112" s="788"/>
      <c r="S112" s="788"/>
      <c r="T112" s="788"/>
      <c r="U112" s="788"/>
      <c r="V112" s="788"/>
      <c r="W112" s="788"/>
      <c r="X112" s="788"/>
      <c r="Y112" s="788"/>
      <c r="Z112" s="788"/>
      <c r="AA112" s="771"/>
      <c r="AB112" s="771"/>
      <c r="AC112" s="771"/>
    </row>
    <row r="113" spans="1:68" ht="27" customHeight="1" x14ac:dyDescent="0.25">
      <c r="A113" s="54" t="s">
        <v>230</v>
      </c>
      <c r="B113" s="54" t="s">
        <v>231</v>
      </c>
      <c r="C113" s="32">
        <v>4301051437</v>
      </c>
      <c r="D113" s="791">
        <v>4607091386967</v>
      </c>
      <c r="E113" s="792"/>
      <c r="F113" s="776">
        <v>1.35</v>
      </c>
      <c r="G113" s="33">
        <v>6</v>
      </c>
      <c r="H113" s="776">
        <v>8.1</v>
      </c>
      <c r="I113" s="776">
        <v>8.6639999999999997</v>
      </c>
      <c r="J113" s="33">
        <v>56</v>
      </c>
      <c r="K113" s="33" t="s">
        <v>118</v>
      </c>
      <c r="L113" s="33"/>
      <c r="M113" s="34" t="s">
        <v>77</v>
      </c>
      <c r="N113" s="34"/>
      <c r="O113" s="33">
        <v>45</v>
      </c>
      <c r="P113" s="8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5"/>
      <c r="V113" s="35"/>
      <c r="W113" s="36" t="s">
        <v>69</v>
      </c>
      <c r="X113" s="777">
        <v>100</v>
      </c>
      <c r="Y113" s="778">
        <f t="shared" ref="Y113:Y118" si="26">IFERROR(IF(X113="",0,CEILING((X113/$H113),1)*$H113),"")</f>
        <v>105.3</v>
      </c>
      <c r="Z113" s="37">
        <f>IFERROR(IF(Y113=0,"",ROUNDUP(Y113/H113,0)*0.02175),"")</f>
        <v>0.28275</v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106.96296296296296</v>
      </c>
      <c r="BN113" s="64">
        <f t="shared" ref="BN113:BN118" si="28">IFERROR(Y113*I113/H113,"0")</f>
        <v>112.63199999999999</v>
      </c>
      <c r="BO113" s="64">
        <f t="shared" ref="BO113:BO118" si="29">IFERROR(1/J113*(X113/H113),"0")</f>
        <v>0.22045855379188711</v>
      </c>
      <c r="BP113" s="64">
        <f t="shared" ref="BP113:BP118" si="30">IFERROR(1/J113*(Y113/H113),"0")</f>
        <v>0.23214285714285712</v>
      </c>
    </row>
    <row r="114" spans="1:68" ht="27" customHeight="1" x14ac:dyDescent="0.25">
      <c r="A114" s="54" t="s">
        <v>230</v>
      </c>
      <c r="B114" s="54" t="s">
        <v>233</v>
      </c>
      <c r="C114" s="32">
        <v>4301051546</v>
      </c>
      <c r="D114" s="791">
        <v>4607091386967</v>
      </c>
      <c r="E114" s="792"/>
      <c r="F114" s="776">
        <v>1.4</v>
      </c>
      <c r="G114" s="33">
        <v>6</v>
      </c>
      <c r="H114" s="776">
        <v>8.4</v>
      </c>
      <c r="I114" s="776">
        <v>8.9640000000000004</v>
      </c>
      <c r="J114" s="33">
        <v>56</v>
      </c>
      <c r="K114" s="33" t="s">
        <v>118</v>
      </c>
      <c r="L114" s="33"/>
      <c r="M114" s="34" t="s">
        <v>77</v>
      </c>
      <c r="N114" s="34"/>
      <c r="O114" s="33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5"/>
      <c r="V114" s="35"/>
      <c r="W114" s="36" t="s">
        <v>69</v>
      </c>
      <c r="X114" s="777">
        <v>0</v>
      </c>
      <c r="Y114" s="778">
        <f t="shared" si="26"/>
        <v>0</v>
      </c>
      <c r="Z114" s="37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2">
        <v>4301051436</v>
      </c>
      <c r="D115" s="791">
        <v>4607091385731</v>
      </c>
      <c r="E115" s="792"/>
      <c r="F115" s="776">
        <v>0.45</v>
      </c>
      <c r="G115" s="33">
        <v>6</v>
      </c>
      <c r="H115" s="776">
        <v>2.7</v>
      </c>
      <c r="I115" s="776">
        <v>2.952</v>
      </c>
      <c r="J115" s="33">
        <v>182</v>
      </c>
      <c r="K115" s="33" t="s">
        <v>76</v>
      </c>
      <c r="L115" s="33" t="s">
        <v>147</v>
      </c>
      <c r="M115" s="34" t="s">
        <v>77</v>
      </c>
      <c r="N115" s="34"/>
      <c r="O115" s="33">
        <v>45</v>
      </c>
      <c r="P115" s="10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5"/>
      <c r="V115" s="35"/>
      <c r="W115" s="36" t="s">
        <v>69</v>
      </c>
      <c r="X115" s="777">
        <v>0</v>
      </c>
      <c r="Y115" s="778">
        <f t="shared" si="26"/>
        <v>0</v>
      </c>
      <c r="Z115" s="37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2">
        <v>4301051438</v>
      </c>
      <c r="D116" s="791">
        <v>4680115880894</v>
      </c>
      <c r="E116" s="792"/>
      <c r="F116" s="776">
        <v>0.33</v>
      </c>
      <c r="G116" s="33">
        <v>6</v>
      </c>
      <c r="H116" s="776">
        <v>1.98</v>
      </c>
      <c r="I116" s="776">
        <v>2.238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88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5"/>
      <c r="V116" s="35"/>
      <c r="W116" s="36" t="s">
        <v>69</v>
      </c>
      <c r="X116" s="777">
        <v>0</v>
      </c>
      <c r="Y116" s="778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2">
        <v>4301051439</v>
      </c>
      <c r="D117" s="791">
        <v>4680115880214</v>
      </c>
      <c r="E117" s="792"/>
      <c r="F117" s="776">
        <v>0.45</v>
      </c>
      <c r="G117" s="33">
        <v>6</v>
      </c>
      <c r="H117" s="776">
        <v>2.7</v>
      </c>
      <c r="I117" s="776">
        <v>2.988</v>
      </c>
      <c r="J117" s="33">
        <v>132</v>
      </c>
      <c r="K117" s="33" t="s">
        <v>128</v>
      </c>
      <c r="L117" s="33"/>
      <c r="M117" s="34" t="s">
        <v>77</v>
      </c>
      <c r="N117" s="34"/>
      <c r="O117" s="33">
        <v>45</v>
      </c>
      <c r="P117" s="9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5"/>
      <c r="V117" s="35"/>
      <c r="W117" s="36" t="s">
        <v>69</v>
      </c>
      <c r="X117" s="777">
        <v>0</v>
      </c>
      <c r="Y117" s="778">
        <f t="shared" si="26"/>
        <v>0</v>
      </c>
      <c r="Z117" s="37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2">
        <v>4301051687</v>
      </c>
      <c r="D118" s="791">
        <v>4680115880214</v>
      </c>
      <c r="E118" s="792"/>
      <c r="F118" s="776">
        <v>0.45</v>
      </c>
      <c r="G118" s="33">
        <v>4</v>
      </c>
      <c r="H118" s="776">
        <v>1.8</v>
      </c>
      <c r="I118" s="776">
        <v>2.032</v>
      </c>
      <c r="J118" s="33">
        <v>182</v>
      </c>
      <c r="K118" s="33" t="s">
        <v>76</v>
      </c>
      <c r="L118" s="33"/>
      <c r="M118" s="34" t="s">
        <v>77</v>
      </c>
      <c r="N118" s="34"/>
      <c r="O118" s="33">
        <v>45</v>
      </c>
      <c r="P118" s="926" t="s">
        <v>243</v>
      </c>
      <c r="Q118" s="782"/>
      <c r="R118" s="782"/>
      <c r="S118" s="782"/>
      <c r="T118" s="783"/>
      <c r="U118" s="35"/>
      <c r="V118" s="35"/>
      <c r="W118" s="36" t="s">
        <v>69</v>
      </c>
      <c r="X118" s="777">
        <v>0</v>
      </c>
      <c r="Y118" s="778">
        <f t="shared" si="26"/>
        <v>0</v>
      </c>
      <c r="Z118" s="37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7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89"/>
      <c r="P119" s="795" t="s">
        <v>71</v>
      </c>
      <c r="Q119" s="796"/>
      <c r="R119" s="796"/>
      <c r="S119" s="796"/>
      <c r="T119" s="796"/>
      <c r="U119" s="796"/>
      <c r="V119" s="797"/>
      <c r="W119" s="38" t="s">
        <v>72</v>
      </c>
      <c r="X119" s="779">
        <f>IFERROR(X113/H113,"0")+IFERROR(X114/H114,"0")+IFERROR(X115/H115,"0")+IFERROR(X116/H116,"0")+IFERROR(X117/H117,"0")+IFERROR(X118/H118,"0")</f>
        <v>12.345679012345679</v>
      </c>
      <c r="Y119" s="779">
        <f>IFERROR(Y113/H113,"0")+IFERROR(Y114/H114,"0")+IFERROR(Y115/H115,"0")+IFERROR(Y116/H116,"0")+IFERROR(Y117/H117,"0")+IFERROR(Y118/H118,"0")</f>
        <v>13</v>
      </c>
      <c r="Z119" s="779">
        <f>IFERROR(IF(Z113="",0,Z113),"0")+IFERROR(IF(Z114="",0,Z114),"0")+IFERROR(IF(Z115="",0,Z115),"0")+IFERROR(IF(Z116="",0,Z116),"0")+IFERROR(IF(Z117="",0,Z117),"0")+IFERROR(IF(Z118="",0,Z118),"0")</f>
        <v>0.28275</v>
      </c>
      <c r="AA119" s="780"/>
      <c r="AB119" s="780"/>
      <c r="AC119" s="780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89"/>
      <c r="P120" s="795" t="s">
        <v>71</v>
      </c>
      <c r="Q120" s="796"/>
      <c r="R120" s="796"/>
      <c r="S120" s="796"/>
      <c r="T120" s="796"/>
      <c r="U120" s="796"/>
      <c r="V120" s="797"/>
      <c r="W120" s="38" t="s">
        <v>69</v>
      </c>
      <c r="X120" s="779">
        <f>IFERROR(SUM(X113:X118),"0")</f>
        <v>100</v>
      </c>
      <c r="Y120" s="779">
        <f>IFERROR(SUM(Y113:Y118),"0")</f>
        <v>105.3</v>
      </c>
      <c r="Z120" s="38"/>
      <c r="AA120" s="780"/>
      <c r="AB120" s="780"/>
      <c r="AC120" s="780"/>
    </row>
    <row r="121" spans="1:68" ht="16.5" customHeight="1" x14ac:dyDescent="0.25">
      <c r="A121" s="808" t="s">
        <v>245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72"/>
      <c r="AB121" s="772"/>
      <c r="AC121" s="772"/>
    </row>
    <row r="122" spans="1:68" ht="14.25" customHeight="1" x14ac:dyDescent="0.25">
      <c r="A122" s="800" t="s">
        <v>115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71"/>
      <c r="AB122" s="771"/>
      <c r="AC122" s="771"/>
    </row>
    <row r="123" spans="1:68" ht="27" customHeight="1" x14ac:dyDescent="0.25">
      <c r="A123" s="54" t="s">
        <v>246</v>
      </c>
      <c r="B123" s="54" t="s">
        <v>247</v>
      </c>
      <c r="C123" s="32">
        <v>4301011514</v>
      </c>
      <c r="D123" s="791">
        <v>4680115882133</v>
      </c>
      <c r="E123" s="792"/>
      <c r="F123" s="776">
        <v>1.35</v>
      </c>
      <c r="G123" s="33">
        <v>8</v>
      </c>
      <c r="H123" s="776">
        <v>10.8</v>
      </c>
      <c r="I123" s="776">
        <v>11.28</v>
      </c>
      <c r="J123" s="33">
        <v>56</v>
      </c>
      <c r="K123" s="33" t="s">
        <v>118</v>
      </c>
      <c r="L123" s="33"/>
      <c r="M123" s="34" t="s">
        <v>121</v>
      </c>
      <c r="N123" s="34"/>
      <c r="O123" s="33">
        <v>50</v>
      </c>
      <c r="P123" s="11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5"/>
      <c r="V123" s="35"/>
      <c r="W123" s="36" t="s">
        <v>69</v>
      </c>
      <c r="X123" s="777">
        <v>0</v>
      </c>
      <c r="Y123" s="778">
        <f>IFERROR(IF(X123="",0,CEILING((X123/$H123),1)*$H123),"")</f>
        <v>0</v>
      </c>
      <c r="Z123" s="37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2">
        <v>4301011703</v>
      </c>
      <c r="D124" s="791">
        <v>4680115882133</v>
      </c>
      <c r="E124" s="792"/>
      <c r="F124" s="776">
        <v>1.4</v>
      </c>
      <c r="G124" s="33">
        <v>8</v>
      </c>
      <c r="H124" s="776">
        <v>11.2</v>
      </c>
      <c r="I124" s="776">
        <v>11.68</v>
      </c>
      <c r="J124" s="33">
        <v>56</v>
      </c>
      <c r="K124" s="33" t="s">
        <v>118</v>
      </c>
      <c r="L124" s="33"/>
      <c r="M124" s="34" t="s">
        <v>121</v>
      </c>
      <c r="N124" s="34"/>
      <c r="O124" s="33">
        <v>50</v>
      </c>
      <c r="P124" s="121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5"/>
      <c r="V124" s="35"/>
      <c r="W124" s="36" t="s">
        <v>69</v>
      </c>
      <c r="X124" s="777">
        <v>0</v>
      </c>
      <c r="Y124" s="778">
        <f>IFERROR(IF(X124="",0,CEILING((X124/$H124),1)*$H124),"")</f>
        <v>0</v>
      </c>
      <c r="Z124" s="37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2">
        <v>4301011417</v>
      </c>
      <c r="D125" s="791">
        <v>4680115880269</v>
      </c>
      <c r="E125" s="792"/>
      <c r="F125" s="776">
        <v>0.375</v>
      </c>
      <c r="G125" s="33">
        <v>10</v>
      </c>
      <c r="H125" s="776">
        <v>3.75</v>
      </c>
      <c r="I125" s="776">
        <v>3.96</v>
      </c>
      <c r="J125" s="33">
        <v>132</v>
      </c>
      <c r="K125" s="33" t="s">
        <v>128</v>
      </c>
      <c r="L125" s="33" t="s">
        <v>131</v>
      </c>
      <c r="M125" s="34" t="s">
        <v>77</v>
      </c>
      <c r="N125" s="34"/>
      <c r="O125" s="33">
        <v>50</v>
      </c>
      <c r="P125" s="11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5"/>
      <c r="V125" s="35"/>
      <c r="W125" s="36" t="s">
        <v>69</v>
      </c>
      <c r="X125" s="777">
        <v>0</v>
      </c>
      <c r="Y125" s="778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2">
        <v>4301011415</v>
      </c>
      <c r="D126" s="791">
        <v>4680115880429</v>
      </c>
      <c r="E126" s="792"/>
      <c r="F126" s="776">
        <v>0.45</v>
      </c>
      <c r="G126" s="33">
        <v>10</v>
      </c>
      <c r="H126" s="776">
        <v>4.5</v>
      </c>
      <c r="I126" s="776">
        <v>4.71</v>
      </c>
      <c r="J126" s="33">
        <v>132</v>
      </c>
      <c r="K126" s="33" t="s">
        <v>128</v>
      </c>
      <c r="L126" s="33"/>
      <c r="M126" s="34" t="s">
        <v>77</v>
      </c>
      <c r="N126" s="34"/>
      <c r="O126" s="33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5"/>
      <c r="V126" s="35"/>
      <c r="W126" s="36" t="s">
        <v>69</v>
      </c>
      <c r="X126" s="777">
        <v>0</v>
      </c>
      <c r="Y126" s="778">
        <f>IFERROR(IF(X126="",0,CEILING((X126/$H126),1)*$H126),"")</f>
        <v>0</v>
      </c>
      <c r="Z126" s="37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2">
        <v>4301011462</v>
      </c>
      <c r="D127" s="791">
        <v>4680115881457</v>
      </c>
      <c r="E127" s="792"/>
      <c r="F127" s="776">
        <v>0.75</v>
      </c>
      <c r="G127" s="33">
        <v>6</v>
      </c>
      <c r="H127" s="776">
        <v>4.5</v>
      </c>
      <c r="I127" s="776">
        <v>4.71</v>
      </c>
      <c r="J127" s="33">
        <v>132</v>
      </c>
      <c r="K127" s="33" t="s">
        <v>128</v>
      </c>
      <c r="L127" s="33"/>
      <c r="M127" s="34" t="s">
        <v>77</v>
      </c>
      <c r="N127" s="34"/>
      <c r="O127" s="33">
        <v>50</v>
      </c>
      <c r="P127" s="114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5"/>
      <c r="V127" s="35"/>
      <c r="W127" s="36" t="s">
        <v>69</v>
      </c>
      <c r="X127" s="777">
        <v>0</v>
      </c>
      <c r="Y127" s="778">
        <f>IFERROR(IF(X127="",0,CEILING((X127/$H127),1)*$H127),"")</f>
        <v>0</v>
      </c>
      <c r="Z127" s="37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7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89"/>
      <c r="P128" s="795" t="s">
        <v>71</v>
      </c>
      <c r="Q128" s="796"/>
      <c r="R128" s="796"/>
      <c r="S128" s="796"/>
      <c r="T128" s="796"/>
      <c r="U128" s="796"/>
      <c r="V128" s="797"/>
      <c r="W128" s="38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89"/>
      <c r="P129" s="795" t="s">
        <v>71</v>
      </c>
      <c r="Q129" s="796"/>
      <c r="R129" s="796"/>
      <c r="S129" s="796"/>
      <c r="T129" s="796"/>
      <c r="U129" s="796"/>
      <c r="V129" s="797"/>
      <c r="W129" s="38" t="s">
        <v>69</v>
      </c>
      <c r="X129" s="779">
        <f>IFERROR(SUM(X123:X127),"0")</f>
        <v>0</v>
      </c>
      <c r="Y129" s="779">
        <f>IFERROR(SUM(Y123:Y127),"0")</f>
        <v>0</v>
      </c>
      <c r="Z129" s="38"/>
      <c r="AA129" s="780"/>
      <c r="AB129" s="780"/>
      <c r="AC129" s="780"/>
    </row>
    <row r="130" spans="1:68" ht="14.25" customHeight="1" x14ac:dyDescent="0.25">
      <c r="A130" s="800" t="s">
        <v>172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71"/>
      <c r="AB130" s="771"/>
      <c r="AC130" s="771"/>
    </row>
    <row r="131" spans="1:68" ht="16.5" customHeight="1" x14ac:dyDescent="0.25">
      <c r="A131" s="54" t="s">
        <v>257</v>
      </c>
      <c r="B131" s="54" t="s">
        <v>258</v>
      </c>
      <c r="C131" s="32">
        <v>4301020345</v>
      </c>
      <c r="D131" s="791">
        <v>4680115881488</v>
      </c>
      <c r="E131" s="792"/>
      <c r="F131" s="776">
        <v>1.35</v>
      </c>
      <c r="G131" s="33">
        <v>8</v>
      </c>
      <c r="H131" s="776">
        <v>10.8</v>
      </c>
      <c r="I131" s="776">
        <v>11.28</v>
      </c>
      <c r="J131" s="33">
        <v>56</v>
      </c>
      <c r="K131" s="33" t="s">
        <v>118</v>
      </c>
      <c r="L131" s="33"/>
      <c r="M131" s="34" t="s">
        <v>121</v>
      </c>
      <c r="N131" s="34"/>
      <c r="O131" s="33">
        <v>55</v>
      </c>
      <c r="P131" s="9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5"/>
      <c r="V131" s="35"/>
      <c r="W131" s="36" t="s">
        <v>69</v>
      </c>
      <c r="X131" s="777">
        <v>0</v>
      </c>
      <c r="Y131" s="778">
        <f>IFERROR(IF(X131="",0,CEILING((X131/$H131),1)*$H131),"")</f>
        <v>0</v>
      </c>
      <c r="Z131" s="37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2">
        <v>4301020258</v>
      </c>
      <c r="D132" s="791">
        <v>4680115882775</v>
      </c>
      <c r="E132" s="792"/>
      <c r="F132" s="776">
        <v>0.3</v>
      </c>
      <c r="G132" s="33">
        <v>8</v>
      </c>
      <c r="H132" s="776">
        <v>2.4</v>
      </c>
      <c r="I132" s="776">
        <v>2.5</v>
      </c>
      <c r="J132" s="33">
        <v>234</v>
      </c>
      <c r="K132" s="33" t="s">
        <v>67</v>
      </c>
      <c r="L132" s="33"/>
      <c r="M132" s="34" t="s">
        <v>77</v>
      </c>
      <c r="N132" s="34"/>
      <c r="O132" s="33">
        <v>50</v>
      </c>
      <c r="P132" s="95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5"/>
      <c r="V132" s="35"/>
      <c r="W132" s="36" t="s">
        <v>69</v>
      </c>
      <c r="X132" s="777">
        <v>0</v>
      </c>
      <c r="Y132" s="778">
        <f>IFERROR(IF(X132="",0,CEILING((X132/$H132),1)*$H132),"")</f>
        <v>0</v>
      </c>
      <c r="Z132" s="37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2">
        <v>4301020346</v>
      </c>
      <c r="D133" s="791">
        <v>4680115882775</v>
      </c>
      <c r="E133" s="792"/>
      <c r="F133" s="776">
        <v>0.3</v>
      </c>
      <c r="G133" s="33">
        <v>8</v>
      </c>
      <c r="H133" s="776">
        <v>2.4</v>
      </c>
      <c r="I133" s="776">
        <v>2.5</v>
      </c>
      <c r="J133" s="33">
        <v>234</v>
      </c>
      <c r="K133" s="33" t="s">
        <v>67</v>
      </c>
      <c r="L133" s="33"/>
      <c r="M133" s="34" t="s">
        <v>121</v>
      </c>
      <c r="N133" s="34"/>
      <c r="O133" s="33">
        <v>55</v>
      </c>
      <c r="P133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5"/>
      <c r="V133" s="35"/>
      <c r="W133" s="36" t="s">
        <v>69</v>
      </c>
      <c r="X133" s="777">
        <v>0</v>
      </c>
      <c r="Y133" s="778">
        <f>IFERROR(IF(X133="",0,CEILING((X133/$H133),1)*$H133),"")</f>
        <v>0</v>
      </c>
      <c r="Z133" s="37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2">
        <v>4301020344</v>
      </c>
      <c r="D134" s="791">
        <v>4680115880658</v>
      </c>
      <c r="E134" s="792"/>
      <c r="F134" s="776">
        <v>0.4</v>
      </c>
      <c r="G134" s="33">
        <v>6</v>
      </c>
      <c r="H134" s="776">
        <v>2.4</v>
      </c>
      <c r="I134" s="776">
        <v>2.58</v>
      </c>
      <c r="J134" s="33">
        <v>182</v>
      </c>
      <c r="K134" s="33" t="s">
        <v>76</v>
      </c>
      <c r="L134" s="33"/>
      <c r="M134" s="34" t="s">
        <v>121</v>
      </c>
      <c r="N134" s="34"/>
      <c r="O134" s="33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5"/>
      <c r="V134" s="35"/>
      <c r="W134" s="36" t="s">
        <v>69</v>
      </c>
      <c r="X134" s="777">
        <v>0</v>
      </c>
      <c r="Y134" s="778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87"/>
      <c r="B135" s="788"/>
      <c r="C135" s="788"/>
      <c r="D135" s="788"/>
      <c r="E135" s="788"/>
      <c r="F135" s="788"/>
      <c r="G135" s="788"/>
      <c r="H135" s="788"/>
      <c r="I135" s="788"/>
      <c r="J135" s="788"/>
      <c r="K135" s="788"/>
      <c r="L135" s="788"/>
      <c r="M135" s="788"/>
      <c r="N135" s="788"/>
      <c r="O135" s="789"/>
      <c r="P135" s="795" t="s">
        <v>71</v>
      </c>
      <c r="Q135" s="796"/>
      <c r="R135" s="796"/>
      <c r="S135" s="796"/>
      <c r="T135" s="796"/>
      <c r="U135" s="796"/>
      <c r="V135" s="797"/>
      <c r="W135" s="38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88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89"/>
      <c r="P136" s="795" t="s">
        <v>71</v>
      </c>
      <c r="Q136" s="796"/>
      <c r="R136" s="796"/>
      <c r="S136" s="796"/>
      <c r="T136" s="796"/>
      <c r="U136" s="796"/>
      <c r="V136" s="797"/>
      <c r="W136" s="38" t="s">
        <v>69</v>
      </c>
      <c r="X136" s="779">
        <f>IFERROR(SUM(X131:X134),"0")</f>
        <v>0</v>
      </c>
      <c r="Y136" s="779">
        <f>IFERROR(SUM(Y131:Y134),"0")</f>
        <v>0</v>
      </c>
      <c r="Z136" s="38"/>
      <c r="AA136" s="780"/>
      <c r="AB136" s="780"/>
      <c r="AC136" s="780"/>
    </row>
    <row r="137" spans="1:68" ht="14.25" customHeight="1" x14ac:dyDescent="0.25">
      <c r="A137" s="800" t="s">
        <v>73</v>
      </c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88"/>
      <c r="P137" s="788"/>
      <c r="Q137" s="788"/>
      <c r="R137" s="788"/>
      <c r="S137" s="788"/>
      <c r="T137" s="788"/>
      <c r="U137" s="788"/>
      <c r="V137" s="788"/>
      <c r="W137" s="788"/>
      <c r="X137" s="788"/>
      <c r="Y137" s="788"/>
      <c r="Z137" s="788"/>
      <c r="AA137" s="771"/>
      <c r="AB137" s="771"/>
      <c r="AC137" s="771"/>
    </row>
    <row r="138" spans="1:68" ht="37.5" customHeight="1" x14ac:dyDescent="0.25">
      <c r="A138" s="54" t="s">
        <v>266</v>
      </c>
      <c r="B138" s="54" t="s">
        <v>267</v>
      </c>
      <c r="C138" s="32">
        <v>4301051360</v>
      </c>
      <c r="D138" s="791">
        <v>4607091385168</v>
      </c>
      <c r="E138" s="792"/>
      <c r="F138" s="776">
        <v>1.35</v>
      </c>
      <c r="G138" s="33">
        <v>6</v>
      </c>
      <c r="H138" s="776">
        <v>8.1</v>
      </c>
      <c r="I138" s="776">
        <v>8.6579999999999995</v>
      </c>
      <c r="J138" s="33">
        <v>56</v>
      </c>
      <c r="K138" s="33" t="s">
        <v>118</v>
      </c>
      <c r="L138" s="33"/>
      <c r="M138" s="34" t="s">
        <v>77</v>
      </c>
      <c r="N138" s="34"/>
      <c r="O138" s="33">
        <v>45</v>
      </c>
      <c r="P138" s="98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5"/>
      <c r="V138" s="35"/>
      <c r="W138" s="36" t="s">
        <v>69</v>
      </c>
      <c r="X138" s="777">
        <v>150</v>
      </c>
      <c r="Y138" s="778">
        <f t="shared" ref="Y138:Y144" si="31">IFERROR(IF(X138="",0,CEILING((X138/$H138),1)*$H138),"")</f>
        <v>153.9</v>
      </c>
      <c r="Z138" s="37">
        <f>IFERROR(IF(Y138=0,"",ROUNDUP(Y138/H138,0)*0.02175),"")</f>
        <v>0.41324999999999995</v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160.33333333333331</v>
      </c>
      <c r="BN138" s="64">
        <f t="shared" ref="BN138:BN144" si="33">IFERROR(Y138*I138/H138,"0")</f>
        <v>164.50200000000001</v>
      </c>
      <c r="BO138" s="64">
        <f t="shared" ref="BO138:BO144" si="34">IFERROR(1/J138*(X138/H138),"0")</f>
        <v>0.3306878306878307</v>
      </c>
      <c r="BP138" s="64">
        <f t="shared" ref="BP138:BP144" si="35">IFERROR(1/J138*(Y138/H138),"0")</f>
        <v>0.33928571428571425</v>
      </c>
    </row>
    <row r="139" spans="1:68" ht="27" customHeight="1" x14ac:dyDescent="0.25">
      <c r="A139" s="54" t="s">
        <v>266</v>
      </c>
      <c r="B139" s="54" t="s">
        <v>269</v>
      </c>
      <c r="C139" s="32">
        <v>4301051625</v>
      </c>
      <c r="D139" s="791">
        <v>4607091385168</v>
      </c>
      <c r="E139" s="792"/>
      <c r="F139" s="776">
        <v>1.4</v>
      </c>
      <c r="G139" s="33">
        <v>6</v>
      </c>
      <c r="H139" s="776">
        <v>8.4</v>
      </c>
      <c r="I139" s="776">
        <v>8.9580000000000002</v>
      </c>
      <c r="J139" s="33">
        <v>56</v>
      </c>
      <c r="K139" s="33" t="s">
        <v>118</v>
      </c>
      <c r="L139" s="33"/>
      <c r="M139" s="34" t="s">
        <v>77</v>
      </c>
      <c r="N139" s="34"/>
      <c r="O139" s="33">
        <v>45</v>
      </c>
      <c r="P139" s="11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5"/>
      <c r="V139" s="35"/>
      <c r="W139" s="36" t="s">
        <v>69</v>
      </c>
      <c r="X139" s="777">
        <v>0</v>
      </c>
      <c r="Y139" s="778">
        <f t="shared" si="31"/>
        <v>0</v>
      </c>
      <c r="Z139" s="37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2">
        <v>4301051742</v>
      </c>
      <c r="D140" s="791">
        <v>4680115884540</v>
      </c>
      <c r="E140" s="792"/>
      <c r="F140" s="776">
        <v>1.4</v>
      </c>
      <c r="G140" s="33">
        <v>6</v>
      </c>
      <c r="H140" s="776">
        <v>8.4</v>
      </c>
      <c r="I140" s="776">
        <v>8.8800000000000008</v>
      </c>
      <c r="J140" s="33">
        <v>56</v>
      </c>
      <c r="K140" s="33" t="s">
        <v>118</v>
      </c>
      <c r="L140" s="33"/>
      <c r="M140" s="34" t="s">
        <v>77</v>
      </c>
      <c r="N140" s="34"/>
      <c r="O140" s="33">
        <v>45</v>
      </c>
      <c r="P140" s="98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5"/>
      <c r="V140" s="35"/>
      <c r="W140" s="36" t="s">
        <v>69</v>
      </c>
      <c r="X140" s="777">
        <v>0</v>
      </c>
      <c r="Y140" s="778">
        <f t="shared" si="31"/>
        <v>0</v>
      </c>
      <c r="Z140" s="37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2">
        <v>4301051362</v>
      </c>
      <c r="D141" s="791">
        <v>4607091383256</v>
      </c>
      <c r="E141" s="792"/>
      <c r="F141" s="776">
        <v>0.33</v>
      </c>
      <c r="G141" s="33">
        <v>6</v>
      </c>
      <c r="H141" s="776">
        <v>1.98</v>
      </c>
      <c r="I141" s="776">
        <v>2.226</v>
      </c>
      <c r="J141" s="33">
        <v>182</v>
      </c>
      <c r="K141" s="33" t="s">
        <v>76</v>
      </c>
      <c r="L141" s="33"/>
      <c r="M141" s="34" t="s">
        <v>77</v>
      </c>
      <c r="N141" s="34"/>
      <c r="O141" s="33">
        <v>45</v>
      </c>
      <c r="P141" s="102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5"/>
      <c r="V141" s="35"/>
      <c r="W141" s="36" t="s">
        <v>69</v>
      </c>
      <c r="X141" s="777">
        <v>0</v>
      </c>
      <c r="Y141" s="778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2">
        <v>4301051358</v>
      </c>
      <c r="D142" s="791">
        <v>4607091385748</v>
      </c>
      <c r="E142" s="792"/>
      <c r="F142" s="776">
        <v>0.45</v>
      </c>
      <c r="G142" s="33">
        <v>6</v>
      </c>
      <c r="H142" s="776">
        <v>2.7</v>
      </c>
      <c r="I142" s="776">
        <v>2.952</v>
      </c>
      <c r="J142" s="33">
        <v>182</v>
      </c>
      <c r="K142" s="33" t="s">
        <v>76</v>
      </c>
      <c r="L142" s="33" t="s">
        <v>147</v>
      </c>
      <c r="M142" s="34" t="s">
        <v>77</v>
      </c>
      <c r="N142" s="34"/>
      <c r="O142" s="33">
        <v>45</v>
      </c>
      <c r="P142" s="9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5"/>
      <c r="V142" s="35"/>
      <c r="W142" s="36" t="s">
        <v>69</v>
      </c>
      <c r="X142" s="777">
        <v>0</v>
      </c>
      <c r="Y142" s="778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2">
        <v>4301051740</v>
      </c>
      <c r="D143" s="791">
        <v>4680115884533</v>
      </c>
      <c r="E143" s="792"/>
      <c r="F143" s="776">
        <v>0.3</v>
      </c>
      <c r="G143" s="33">
        <v>6</v>
      </c>
      <c r="H143" s="776">
        <v>1.8</v>
      </c>
      <c r="I143" s="776">
        <v>1.98</v>
      </c>
      <c r="J143" s="33">
        <v>182</v>
      </c>
      <c r="K143" s="33" t="s">
        <v>76</v>
      </c>
      <c r="L143" s="33"/>
      <c r="M143" s="34" t="s">
        <v>77</v>
      </c>
      <c r="N143" s="34"/>
      <c r="O143" s="33">
        <v>45</v>
      </c>
      <c r="P143" s="10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5"/>
      <c r="V143" s="35"/>
      <c r="W143" s="36" t="s">
        <v>69</v>
      </c>
      <c r="X143" s="777">
        <v>0</v>
      </c>
      <c r="Y143" s="778">
        <f t="shared" si="31"/>
        <v>0</v>
      </c>
      <c r="Z143" s="37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2">
        <v>4301051480</v>
      </c>
      <c r="D144" s="791">
        <v>4680115882645</v>
      </c>
      <c r="E144" s="792"/>
      <c r="F144" s="776">
        <v>0.3</v>
      </c>
      <c r="G144" s="33">
        <v>6</v>
      </c>
      <c r="H144" s="776">
        <v>1.8</v>
      </c>
      <c r="I144" s="776">
        <v>2.64</v>
      </c>
      <c r="J144" s="33">
        <v>182</v>
      </c>
      <c r="K144" s="33" t="s">
        <v>76</v>
      </c>
      <c r="L144" s="33"/>
      <c r="M144" s="34" t="s">
        <v>68</v>
      </c>
      <c r="N144" s="34"/>
      <c r="O144" s="33">
        <v>40</v>
      </c>
      <c r="P144" s="7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5"/>
      <c r="V144" s="35"/>
      <c r="W144" s="36" t="s">
        <v>69</v>
      </c>
      <c r="X144" s="777">
        <v>0</v>
      </c>
      <c r="Y144" s="778">
        <f t="shared" si="31"/>
        <v>0</v>
      </c>
      <c r="Z144" s="37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7"/>
      <c r="B145" s="788"/>
      <c r="C145" s="788"/>
      <c r="D145" s="788"/>
      <c r="E145" s="788"/>
      <c r="F145" s="788"/>
      <c r="G145" s="788"/>
      <c r="H145" s="788"/>
      <c r="I145" s="788"/>
      <c r="J145" s="788"/>
      <c r="K145" s="788"/>
      <c r="L145" s="788"/>
      <c r="M145" s="788"/>
      <c r="N145" s="788"/>
      <c r="O145" s="789"/>
      <c r="P145" s="795" t="s">
        <v>71</v>
      </c>
      <c r="Q145" s="796"/>
      <c r="R145" s="796"/>
      <c r="S145" s="796"/>
      <c r="T145" s="796"/>
      <c r="U145" s="796"/>
      <c r="V145" s="797"/>
      <c r="W145" s="38" t="s">
        <v>72</v>
      </c>
      <c r="X145" s="779">
        <f>IFERROR(X138/H138,"0")+IFERROR(X139/H139,"0")+IFERROR(X140/H140,"0")+IFERROR(X141/H141,"0")+IFERROR(X142/H142,"0")+IFERROR(X143/H143,"0")+IFERROR(X144/H144,"0")</f>
        <v>18.518518518518519</v>
      </c>
      <c r="Y145" s="779">
        <f>IFERROR(Y138/H138,"0")+IFERROR(Y139/H139,"0")+IFERROR(Y140/H140,"0")+IFERROR(Y141/H141,"0")+IFERROR(Y142/H142,"0")+IFERROR(Y143/H143,"0")+IFERROR(Y144/H144,"0")</f>
        <v>19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0.41324999999999995</v>
      </c>
      <c r="AA145" s="780"/>
      <c r="AB145" s="780"/>
      <c r="AC145" s="780"/>
    </row>
    <row r="146" spans="1:68" x14ac:dyDescent="0.2">
      <c r="A146" s="788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89"/>
      <c r="P146" s="795" t="s">
        <v>71</v>
      </c>
      <c r="Q146" s="796"/>
      <c r="R146" s="796"/>
      <c r="S146" s="796"/>
      <c r="T146" s="796"/>
      <c r="U146" s="796"/>
      <c r="V146" s="797"/>
      <c r="W146" s="38" t="s">
        <v>69</v>
      </c>
      <c r="X146" s="779">
        <f>IFERROR(SUM(X138:X144),"0")</f>
        <v>150</v>
      </c>
      <c r="Y146" s="779">
        <f>IFERROR(SUM(Y138:Y144),"0")</f>
        <v>153.9</v>
      </c>
      <c r="Z146" s="38"/>
      <c r="AA146" s="780"/>
      <c r="AB146" s="780"/>
      <c r="AC146" s="780"/>
    </row>
    <row r="147" spans="1:68" ht="14.25" customHeight="1" x14ac:dyDescent="0.25">
      <c r="A147" s="800" t="s">
        <v>213</v>
      </c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88"/>
      <c r="P147" s="788"/>
      <c r="Q147" s="788"/>
      <c r="R147" s="788"/>
      <c r="S147" s="788"/>
      <c r="T147" s="788"/>
      <c r="U147" s="788"/>
      <c r="V147" s="788"/>
      <c r="W147" s="788"/>
      <c r="X147" s="788"/>
      <c r="Y147" s="788"/>
      <c r="Z147" s="788"/>
      <c r="AA147" s="771"/>
      <c r="AB147" s="771"/>
      <c r="AC147" s="771"/>
    </row>
    <row r="148" spans="1:68" ht="37.5" customHeight="1" x14ac:dyDescent="0.25">
      <c r="A148" s="54" t="s">
        <v>285</v>
      </c>
      <c r="B148" s="54" t="s">
        <v>286</v>
      </c>
      <c r="C148" s="32">
        <v>4301060356</v>
      </c>
      <c r="D148" s="791">
        <v>4680115882652</v>
      </c>
      <c r="E148" s="792"/>
      <c r="F148" s="776">
        <v>0.33</v>
      </c>
      <c r="G148" s="33">
        <v>6</v>
      </c>
      <c r="H148" s="776">
        <v>1.98</v>
      </c>
      <c r="I148" s="776">
        <v>2.82</v>
      </c>
      <c r="J148" s="33">
        <v>182</v>
      </c>
      <c r="K148" s="33" t="s">
        <v>76</v>
      </c>
      <c r="L148" s="33"/>
      <c r="M148" s="34" t="s">
        <v>68</v>
      </c>
      <c r="N148" s="34"/>
      <c r="O148" s="33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5"/>
      <c r="V148" s="35"/>
      <c r="W148" s="36" t="s">
        <v>69</v>
      </c>
      <c r="X148" s="777">
        <v>0</v>
      </c>
      <c r="Y148" s="778">
        <f>IFERROR(IF(X148="",0,CEILING((X148/$H148),1)*$H148),"")</f>
        <v>0</v>
      </c>
      <c r="Z148" s="37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2">
        <v>4301060309</v>
      </c>
      <c r="D149" s="791">
        <v>4680115880238</v>
      </c>
      <c r="E149" s="792"/>
      <c r="F149" s="776">
        <v>0.33</v>
      </c>
      <c r="G149" s="33">
        <v>6</v>
      </c>
      <c r="H149" s="776">
        <v>1.98</v>
      </c>
      <c r="I149" s="776">
        <v>2.238</v>
      </c>
      <c r="J149" s="33">
        <v>182</v>
      </c>
      <c r="K149" s="33" t="s">
        <v>76</v>
      </c>
      <c r="L149" s="33"/>
      <c r="M149" s="34" t="s">
        <v>68</v>
      </c>
      <c r="N149" s="34"/>
      <c r="O149" s="33">
        <v>40</v>
      </c>
      <c r="P149" s="12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5"/>
      <c r="V149" s="35"/>
      <c r="W149" s="36" t="s">
        <v>69</v>
      </c>
      <c r="X149" s="777">
        <v>0</v>
      </c>
      <c r="Y149" s="778">
        <f>IFERROR(IF(X149="",0,CEILING((X149/$H149),1)*$H149),"")</f>
        <v>0</v>
      </c>
      <c r="Z149" s="37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87"/>
      <c r="B150" s="788"/>
      <c r="C150" s="788"/>
      <c r="D150" s="788"/>
      <c r="E150" s="788"/>
      <c r="F150" s="788"/>
      <c r="G150" s="788"/>
      <c r="H150" s="788"/>
      <c r="I150" s="788"/>
      <c r="J150" s="788"/>
      <c r="K150" s="788"/>
      <c r="L150" s="788"/>
      <c r="M150" s="788"/>
      <c r="N150" s="788"/>
      <c r="O150" s="789"/>
      <c r="P150" s="795" t="s">
        <v>71</v>
      </c>
      <c r="Q150" s="796"/>
      <c r="R150" s="796"/>
      <c r="S150" s="796"/>
      <c r="T150" s="796"/>
      <c r="U150" s="796"/>
      <c r="V150" s="797"/>
      <c r="W150" s="38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88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89"/>
      <c r="P151" s="795" t="s">
        <v>71</v>
      </c>
      <c r="Q151" s="796"/>
      <c r="R151" s="796"/>
      <c r="S151" s="796"/>
      <c r="T151" s="796"/>
      <c r="U151" s="796"/>
      <c r="V151" s="797"/>
      <c r="W151" s="38" t="s">
        <v>69</v>
      </c>
      <c r="X151" s="779">
        <f>IFERROR(SUM(X148:X149),"0")</f>
        <v>0</v>
      </c>
      <c r="Y151" s="779">
        <f>IFERROR(SUM(Y148:Y149),"0")</f>
        <v>0</v>
      </c>
      <c r="Z151" s="38"/>
      <c r="AA151" s="780"/>
      <c r="AB151" s="780"/>
      <c r="AC151" s="780"/>
    </row>
    <row r="152" spans="1:68" ht="16.5" customHeight="1" x14ac:dyDescent="0.25">
      <c r="A152" s="808" t="s">
        <v>291</v>
      </c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88"/>
      <c r="P152" s="788"/>
      <c r="Q152" s="788"/>
      <c r="R152" s="788"/>
      <c r="S152" s="788"/>
      <c r="T152" s="788"/>
      <c r="U152" s="788"/>
      <c r="V152" s="788"/>
      <c r="W152" s="788"/>
      <c r="X152" s="788"/>
      <c r="Y152" s="788"/>
      <c r="Z152" s="788"/>
      <c r="AA152" s="772"/>
      <c r="AB152" s="772"/>
      <c r="AC152" s="772"/>
    </row>
    <row r="153" spans="1:68" ht="14.25" customHeight="1" x14ac:dyDescent="0.25">
      <c r="A153" s="800" t="s">
        <v>115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71"/>
      <c r="AB153" s="771"/>
      <c r="AC153" s="771"/>
    </row>
    <row r="154" spans="1:68" ht="27" customHeight="1" x14ac:dyDescent="0.25">
      <c r="A154" s="54" t="s">
        <v>292</v>
      </c>
      <c r="B154" s="54" t="s">
        <v>293</v>
      </c>
      <c r="C154" s="32">
        <v>4301011564</v>
      </c>
      <c r="D154" s="791">
        <v>4680115882577</v>
      </c>
      <c r="E154" s="792"/>
      <c r="F154" s="776">
        <v>0.4</v>
      </c>
      <c r="G154" s="33">
        <v>8</v>
      </c>
      <c r="H154" s="776">
        <v>3.2</v>
      </c>
      <c r="I154" s="776">
        <v>3.38</v>
      </c>
      <c r="J154" s="33">
        <v>182</v>
      </c>
      <c r="K154" s="33" t="s">
        <v>76</v>
      </c>
      <c r="L154" s="33"/>
      <c r="M154" s="34" t="s">
        <v>107</v>
      </c>
      <c r="N154" s="34"/>
      <c r="O154" s="33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5"/>
      <c r="V154" s="35"/>
      <c r="W154" s="36" t="s">
        <v>69</v>
      </c>
      <c r="X154" s="777">
        <v>0</v>
      </c>
      <c r="Y154" s="778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2">
        <v>4301011562</v>
      </c>
      <c r="D155" s="791">
        <v>4680115882577</v>
      </c>
      <c r="E155" s="792"/>
      <c r="F155" s="776">
        <v>0.4</v>
      </c>
      <c r="G155" s="33">
        <v>8</v>
      </c>
      <c r="H155" s="776">
        <v>3.2</v>
      </c>
      <c r="I155" s="776">
        <v>3.38</v>
      </c>
      <c r="J155" s="33">
        <v>182</v>
      </c>
      <c r="K155" s="33" t="s">
        <v>76</v>
      </c>
      <c r="L155" s="33"/>
      <c r="M155" s="34" t="s">
        <v>107</v>
      </c>
      <c r="N155" s="34"/>
      <c r="O155" s="33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5"/>
      <c r="V155" s="35"/>
      <c r="W155" s="36" t="s">
        <v>69</v>
      </c>
      <c r="X155" s="777">
        <v>0</v>
      </c>
      <c r="Y155" s="778">
        <f>IFERROR(IF(X155="",0,CEILING((X155/$H155),1)*$H155),"")</f>
        <v>0</v>
      </c>
      <c r="Z155" s="37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7"/>
      <c r="B156" s="788"/>
      <c r="C156" s="788"/>
      <c r="D156" s="788"/>
      <c r="E156" s="788"/>
      <c r="F156" s="788"/>
      <c r="G156" s="788"/>
      <c r="H156" s="788"/>
      <c r="I156" s="788"/>
      <c r="J156" s="788"/>
      <c r="K156" s="788"/>
      <c r="L156" s="788"/>
      <c r="M156" s="788"/>
      <c r="N156" s="788"/>
      <c r="O156" s="789"/>
      <c r="P156" s="795" t="s">
        <v>71</v>
      </c>
      <c r="Q156" s="796"/>
      <c r="R156" s="796"/>
      <c r="S156" s="796"/>
      <c r="T156" s="796"/>
      <c r="U156" s="796"/>
      <c r="V156" s="797"/>
      <c r="W156" s="38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88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89"/>
      <c r="P157" s="795" t="s">
        <v>71</v>
      </c>
      <c r="Q157" s="796"/>
      <c r="R157" s="796"/>
      <c r="S157" s="796"/>
      <c r="T157" s="796"/>
      <c r="U157" s="796"/>
      <c r="V157" s="797"/>
      <c r="W157" s="38" t="s">
        <v>69</v>
      </c>
      <c r="X157" s="779">
        <f>IFERROR(SUM(X154:X155),"0")</f>
        <v>0</v>
      </c>
      <c r="Y157" s="779">
        <f>IFERROR(SUM(Y154:Y155),"0")</f>
        <v>0</v>
      </c>
      <c r="Z157" s="38"/>
      <c r="AA157" s="780"/>
      <c r="AB157" s="780"/>
      <c r="AC157" s="780"/>
    </row>
    <row r="158" spans="1:68" ht="14.25" customHeight="1" x14ac:dyDescent="0.25">
      <c r="A158" s="800" t="s">
        <v>64</v>
      </c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88"/>
      <c r="P158" s="788"/>
      <c r="Q158" s="788"/>
      <c r="R158" s="788"/>
      <c r="S158" s="788"/>
      <c r="T158" s="788"/>
      <c r="U158" s="788"/>
      <c r="V158" s="788"/>
      <c r="W158" s="788"/>
      <c r="X158" s="788"/>
      <c r="Y158" s="788"/>
      <c r="Z158" s="788"/>
      <c r="AA158" s="771"/>
      <c r="AB158" s="771"/>
      <c r="AC158" s="771"/>
    </row>
    <row r="159" spans="1:68" ht="27" customHeight="1" x14ac:dyDescent="0.25">
      <c r="A159" s="54" t="s">
        <v>296</v>
      </c>
      <c r="B159" s="54" t="s">
        <v>297</v>
      </c>
      <c r="C159" s="32">
        <v>4301031234</v>
      </c>
      <c r="D159" s="791">
        <v>4680115883444</v>
      </c>
      <c r="E159" s="792"/>
      <c r="F159" s="776">
        <v>0.35</v>
      </c>
      <c r="G159" s="33">
        <v>8</v>
      </c>
      <c r="H159" s="776">
        <v>2.8</v>
      </c>
      <c r="I159" s="776">
        <v>3.0680000000000001</v>
      </c>
      <c r="J159" s="33">
        <v>182</v>
      </c>
      <c r="K159" s="33" t="s">
        <v>76</v>
      </c>
      <c r="L159" s="33"/>
      <c r="M159" s="34" t="s">
        <v>107</v>
      </c>
      <c r="N159" s="34"/>
      <c r="O159" s="33">
        <v>90</v>
      </c>
      <c r="P159" s="103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5"/>
      <c r="V159" s="35"/>
      <c r="W159" s="36" t="s">
        <v>69</v>
      </c>
      <c r="X159" s="777">
        <v>0</v>
      </c>
      <c r="Y159" s="778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2">
        <v>4301031235</v>
      </c>
      <c r="D160" s="791">
        <v>4680115883444</v>
      </c>
      <c r="E160" s="792"/>
      <c r="F160" s="776">
        <v>0.35</v>
      </c>
      <c r="G160" s="33">
        <v>8</v>
      </c>
      <c r="H160" s="776">
        <v>2.8</v>
      </c>
      <c r="I160" s="776">
        <v>3.0680000000000001</v>
      </c>
      <c r="J160" s="33">
        <v>182</v>
      </c>
      <c r="K160" s="33" t="s">
        <v>76</v>
      </c>
      <c r="L160" s="33"/>
      <c r="M160" s="34" t="s">
        <v>107</v>
      </c>
      <c r="N160" s="34"/>
      <c r="O160" s="33">
        <v>90</v>
      </c>
      <c r="P160" s="8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5"/>
      <c r="V160" s="35"/>
      <c r="W160" s="36" t="s">
        <v>69</v>
      </c>
      <c r="X160" s="777">
        <v>0</v>
      </c>
      <c r="Y160" s="778">
        <f>IFERROR(IF(X160="",0,CEILING((X160/$H160),1)*$H160),"")</f>
        <v>0</v>
      </c>
      <c r="Z160" s="37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7"/>
      <c r="B161" s="788"/>
      <c r="C161" s="788"/>
      <c r="D161" s="788"/>
      <c r="E161" s="788"/>
      <c r="F161" s="788"/>
      <c r="G161" s="788"/>
      <c r="H161" s="788"/>
      <c r="I161" s="788"/>
      <c r="J161" s="788"/>
      <c r="K161" s="788"/>
      <c r="L161" s="788"/>
      <c r="M161" s="788"/>
      <c r="N161" s="788"/>
      <c r="O161" s="789"/>
      <c r="P161" s="795" t="s">
        <v>71</v>
      </c>
      <c r="Q161" s="796"/>
      <c r="R161" s="796"/>
      <c r="S161" s="796"/>
      <c r="T161" s="796"/>
      <c r="U161" s="796"/>
      <c r="V161" s="797"/>
      <c r="W161" s="38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88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89"/>
      <c r="P162" s="795" t="s">
        <v>71</v>
      </c>
      <c r="Q162" s="796"/>
      <c r="R162" s="796"/>
      <c r="S162" s="796"/>
      <c r="T162" s="796"/>
      <c r="U162" s="796"/>
      <c r="V162" s="797"/>
      <c r="W162" s="38" t="s">
        <v>69</v>
      </c>
      <c r="X162" s="779">
        <f>IFERROR(SUM(X159:X160),"0")</f>
        <v>0</v>
      </c>
      <c r="Y162" s="779">
        <f>IFERROR(SUM(Y159:Y160),"0")</f>
        <v>0</v>
      </c>
      <c r="Z162" s="38"/>
      <c r="AA162" s="780"/>
      <c r="AB162" s="780"/>
      <c r="AC162" s="780"/>
    </row>
    <row r="163" spans="1:68" ht="14.25" customHeight="1" x14ac:dyDescent="0.25">
      <c r="A163" s="800" t="s">
        <v>73</v>
      </c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88"/>
      <c r="P163" s="788"/>
      <c r="Q163" s="788"/>
      <c r="R163" s="788"/>
      <c r="S163" s="788"/>
      <c r="T163" s="788"/>
      <c r="U163" s="788"/>
      <c r="V163" s="788"/>
      <c r="W163" s="788"/>
      <c r="X163" s="788"/>
      <c r="Y163" s="788"/>
      <c r="Z163" s="788"/>
      <c r="AA163" s="771"/>
      <c r="AB163" s="771"/>
      <c r="AC163" s="771"/>
    </row>
    <row r="164" spans="1:68" ht="16.5" customHeight="1" x14ac:dyDescent="0.25">
      <c r="A164" s="54" t="s">
        <v>300</v>
      </c>
      <c r="B164" s="54" t="s">
        <v>301</v>
      </c>
      <c r="C164" s="32">
        <v>4301051477</v>
      </c>
      <c r="D164" s="791">
        <v>4680115882584</v>
      </c>
      <c r="E164" s="792"/>
      <c r="F164" s="776">
        <v>0.33</v>
      </c>
      <c r="G164" s="33">
        <v>8</v>
      </c>
      <c r="H164" s="776">
        <v>2.64</v>
      </c>
      <c r="I164" s="776">
        <v>2.9079999999999999</v>
      </c>
      <c r="J164" s="33">
        <v>182</v>
      </c>
      <c r="K164" s="33" t="s">
        <v>76</v>
      </c>
      <c r="L164" s="33"/>
      <c r="M164" s="34" t="s">
        <v>107</v>
      </c>
      <c r="N164" s="34"/>
      <c r="O164" s="33">
        <v>60</v>
      </c>
      <c r="P164" s="109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5"/>
      <c r="V164" s="35"/>
      <c r="W164" s="36" t="s">
        <v>69</v>
      </c>
      <c r="X164" s="777">
        <v>0</v>
      </c>
      <c r="Y164" s="778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2">
        <v>4301051476</v>
      </c>
      <c r="D165" s="791">
        <v>4680115882584</v>
      </c>
      <c r="E165" s="792"/>
      <c r="F165" s="776">
        <v>0.33</v>
      </c>
      <c r="G165" s="33">
        <v>8</v>
      </c>
      <c r="H165" s="776">
        <v>2.64</v>
      </c>
      <c r="I165" s="776">
        <v>2.9079999999999999</v>
      </c>
      <c r="J165" s="33">
        <v>182</v>
      </c>
      <c r="K165" s="33" t="s">
        <v>76</v>
      </c>
      <c r="L165" s="33"/>
      <c r="M165" s="34" t="s">
        <v>107</v>
      </c>
      <c r="N165" s="34"/>
      <c r="O165" s="33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5"/>
      <c r="V165" s="35"/>
      <c r="W165" s="36" t="s">
        <v>69</v>
      </c>
      <c r="X165" s="777">
        <v>0</v>
      </c>
      <c r="Y165" s="778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7"/>
      <c r="B166" s="788"/>
      <c r="C166" s="788"/>
      <c r="D166" s="788"/>
      <c r="E166" s="788"/>
      <c r="F166" s="788"/>
      <c r="G166" s="788"/>
      <c r="H166" s="788"/>
      <c r="I166" s="788"/>
      <c r="J166" s="788"/>
      <c r="K166" s="788"/>
      <c r="L166" s="788"/>
      <c r="M166" s="788"/>
      <c r="N166" s="788"/>
      <c r="O166" s="789"/>
      <c r="P166" s="795" t="s">
        <v>71</v>
      </c>
      <c r="Q166" s="796"/>
      <c r="R166" s="796"/>
      <c r="S166" s="796"/>
      <c r="T166" s="796"/>
      <c r="U166" s="796"/>
      <c r="V166" s="797"/>
      <c r="W166" s="38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88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89"/>
      <c r="P167" s="795" t="s">
        <v>71</v>
      </c>
      <c r="Q167" s="796"/>
      <c r="R167" s="796"/>
      <c r="S167" s="796"/>
      <c r="T167" s="796"/>
      <c r="U167" s="796"/>
      <c r="V167" s="797"/>
      <c r="W167" s="38" t="s">
        <v>69</v>
      </c>
      <c r="X167" s="779">
        <f>IFERROR(SUM(X164:X165),"0")</f>
        <v>0</v>
      </c>
      <c r="Y167" s="779">
        <f>IFERROR(SUM(Y164:Y165),"0")</f>
        <v>0</v>
      </c>
      <c r="Z167" s="38"/>
      <c r="AA167" s="780"/>
      <c r="AB167" s="780"/>
      <c r="AC167" s="780"/>
    </row>
    <row r="168" spans="1:68" ht="16.5" customHeight="1" x14ac:dyDescent="0.25">
      <c r="A168" s="808" t="s">
        <v>113</v>
      </c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88"/>
      <c r="P168" s="788"/>
      <c r="Q168" s="788"/>
      <c r="R168" s="788"/>
      <c r="S168" s="788"/>
      <c r="T168" s="788"/>
      <c r="U168" s="788"/>
      <c r="V168" s="788"/>
      <c r="W168" s="788"/>
      <c r="X168" s="788"/>
      <c r="Y168" s="788"/>
      <c r="Z168" s="788"/>
      <c r="AA168" s="772"/>
      <c r="AB168" s="772"/>
      <c r="AC168" s="772"/>
    </row>
    <row r="169" spans="1:68" ht="14.25" customHeight="1" x14ac:dyDescent="0.25">
      <c r="A169" s="800" t="s">
        <v>115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71"/>
      <c r="AB169" s="771"/>
      <c r="AC169" s="771"/>
    </row>
    <row r="170" spans="1:68" ht="27" customHeight="1" x14ac:dyDescent="0.25">
      <c r="A170" s="54" t="s">
        <v>303</v>
      </c>
      <c r="B170" s="54" t="s">
        <v>304</v>
      </c>
      <c r="C170" s="32">
        <v>4301011705</v>
      </c>
      <c r="D170" s="791">
        <v>4607091384604</v>
      </c>
      <c r="E170" s="792"/>
      <c r="F170" s="776">
        <v>0.4</v>
      </c>
      <c r="G170" s="33">
        <v>10</v>
      </c>
      <c r="H170" s="776">
        <v>4</v>
      </c>
      <c r="I170" s="776">
        <v>4.21</v>
      </c>
      <c r="J170" s="33">
        <v>132</v>
      </c>
      <c r="K170" s="33" t="s">
        <v>128</v>
      </c>
      <c r="L170" s="33"/>
      <c r="M170" s="34" t="s">
        <v>121</v>
      </c>
      <c r="N170" s="34"/>
      <c r="O170" s="33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5"/>
      <c r="V170" s="35"/>
      <c r="W170" s="36" t="s">
        <v>69</v>
      </c>
      <c r="X170" s="777">
        <v>0</v>
      </c>
      <c r="Y170" s="778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7"/>
      <c r="B171" s="788"/>
      <c r="C171" s="788"/>
      <c r="D171" s="788"/>
      <c r="E171" s="788"/>
      <c r="F171" s="788"/>
      <c r="G171" s="788"/>
      <c r="H171" s="788"/>
      <c r="I171" s="788"/>
      <c r="J171" s="788"/>
      <c r="K171" s="788"/>
      <c r="L171" s="788"/>
      <c r="M171" s="788"/>
      <c r="N171" s="788"/>
      <c r="O171" s="789"/>
      <c r="P171" s="795" t="s">
        <v>71</v>
      </c>
      <c r="Q171" s="796"/>
      <c r="R171" s="796"/>
      <c r="S171" s="796"/>
      <c r="T171" s="796"/>
      <c r="U171" s="796"/>
      <c r="V171" s="797"/>
      <c r="W171" s="38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88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89"/>
      <c r="P172" s="795" t="s">
        <v>71</v>
      </c>
      <c r="Q172" s="796"/>
      <c r="R172" s="796"/>
      <c r="S172" s="796"/>
      <c r="T172" s="796"/>
      <c r="U172" s="796"/>
      <c r="V172" s="797"/>
      <c r="W172" s="38" t="s">
        <v>69</v>
      </c>
      <c r="X172" s="779">
        <f>IFERROR(SUM(X170:X170),"0")</f>
        <v>0</v>
      </c>
      <c r="Y172" s="779">
        <f>IFERROR(SUM(Y170:Y170),"0")</f>
        <v>0</v>
      </c>
      <c r="Z172" s="38"/>
      <c r="AA172" s="780"/>
      <c r="AB172" s="780"/>
      <c r="AC172" s="780"/>
    </row>
    <row r="173" spans="1:68" ht="14.25" customHeight="1" x14ac:dyDescent="0.25">
      <c r="A173" s="800" t="s">
        <v>64</v>
      </c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88"/>
      <c r="P173" s="788"/>
      <c r="Q173" s="788"/>
      <c r="R173" s="788"/>
      <c r="S173" s="788"/>
      <c r="T173" s="788"/>
      <c r="U173" s="788"/>
      <c r="V173" s="788"/>
      <c r="W173" s="788"/>
      <c r="X173" s="788"/>
      <c r="Y173" s="788"/>
      <c r="Z173" s="788"/>
      <c r="AA173" s="771"/>
      <c r="AB173" s="771"/>
      <c r="AC173" s="771"/>
    </row>
    <row r="174" spans="1:68" ht="16.5" customHeight="1" x14ac:dyDescent="0.25">
      <c r="A174" s="54" t="s">
        <v>306</v>
      </c>
      <c r="B174" s="54" t="s">
        <v>307</v>
      </c>
      <c r="C174" s="32">
        <v>4301030895</v>
      </c>
      <c r="D174" s="791">
        <v>4607091387667</v>
      </c>
      <c r="E174" s="792"/>
      <c r="F174" s="776">
        <v>0.9</v>
      </c>
      <c r="G174" s="33">
        <v>10</v>
      </c>
      <c r="H174" s="776">
        <v>9</v>
      </c>
      <c r="I174" s="776">
        <v>9.6300000000000008</v>
      </c>
      <c r="J174" s="33">
        <v>56</v>
      </c>
      <c r="K174" s="33" t="s">
        <v>118</v>
      </c>
      <c r="L174" s="33"/>
      <c r="M174" s="34" t="s">
        <v>121</v>
      </c>
      <c r="N174" s="34"/>
      <c r="O174" s="33">
        <v>40</v>
      </c>
      <c r="P174" s="12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5"/>
      <c r="V174" s="35"/>
      <c r="W174" s="36" t="s">
        <v>69</v>
      </c>
      <c r="X174" s="777">
        <v>0</v>
      </c>
      <c r="Y174" s="778">
        <f>IFERROR(IF(X174="",0,CEILING((X174/$H174),1)*$H174),"")</f>
        <v>0</v>
      </c>
      <c r="Z174" s="37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2">
        <v>4301030961</v>
      </c>
      <c r="D175" s="791">
        <v>4607091387636</v>
      </c>
      <c r="E175" s="792"/>
      <c r="F175" s="776">
        <v>0.7</v>
      </c>
      <c r="G175" s="33">
        <v>6</v>
      </c>
      <c r="H175" s="776">
        <v>4.2</v>
      </c>
      <c r="I175" s="776">
        <v>4.5</v>
      </c>
      <c r="J175" s="33">
        <v>132</v>
      </c>
      <c r="K175" s="33" t="s">
        <v>128</v>
      </c>
      <c r="L175" s="33"/>
      <c r="M175" s="34" t="s">
        <v>68</v>
      </c>
      <c r="N175" s="34"/>
      <c r="O175" s="33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5"/>
      <c r="V175" s="35"/>
      <c r="W175" s="36" t="s">
        <v>69</v>
      </c>
      <c r="X175" s="777">
        <v>0</v>
      </c>
      <c r="Y175" s="778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2">
        <v>4301030963</v>
      </c>
      <c r="D176" s="791">
        <v>4607091382426</v>
      </c>
      <c r="E176" s="792"/>
      <c r="F176" s="776">
        <v>0.9</v>
      </c>
      <c r="G176" s="33">
        <v>10</v>
      </c>
      <c r="H176" s="776">
        <v>9</v>
      </c>
      <c r="I176" s="776">
        <v>9.6300000000000008</v>
      </c>
      <c r="J176" s="33">
        <v>56</v>
      </c>
      <c r="K176" s="33" t="s">
        <v>118</v>
      </c>
      <c r="L176" s="33"/>
      <c r="M176" s="34" t="s">
        <v>68</v>
      </c>
      <c r="N176" s="34"/>
      <c r="O176" s="33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5"/>
      <c r="V176" s="35"/>
      <c r="W176" s="36" t="s">
        <v>69</v>
      </c>
      <c r="X176" s="777">
        <v>300</v>
      </c>
      <c r="Y176" s="778">
        <f>IFERROR(IF(X176="",0,CEILING((X176/$H176),1)*$H176),"")</f>
        <v>306</v>
      </c>
      <c r="Z176" s="37">
        <f>IFERROR(IF(Y176=0,"",ROUNDUP(Y176/H176,0)*0.02175),"")</f>
        <v>0.73949999999999994</v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321.00000000000006</v>
      </c>
      <c r="BN176" s="64">
        <f>IFERROR(Y176*I176/H176,"0")</f>
        <v>327.42</v>
      </c>
      <c r="BO176" s="64">
        <f>IFERROR(1/J176*(X176/H176),"0")</f>
        <v>0.59523809523809523</v>
      </c>
      <c r="BP176" s="64">
        <f>IFERROR(1/J176*(Y176/H176),"0")</f>
        <v>0.6071428571428571</v>
      </c>
    </row>
    <row r="177" spans="1:68" ht="27" customHeight="1" x14ac:dyDescent="0.25">
      <c r="A177" s="54" t="s">
        <v>315</v>
      </c>
      <c r="B177" s="54" t="s">
        <v>316</v>
      </c>
      <c r="C177" s="32">
        <v>4301030962</v>
      </c>
      <c r="D177" s="791">
        <v>4607091386547</v>
      </c>
      <c r="E177" s="792"/>
      <c r="F177" s="776">
        <v>0.35</v>
      </c>
      <c r="G177" s="33">
        <v>8</v>
      </c>
      <c r="H177" s="776">
        <v>2.8</v>
      </c>
      <c r="I177" s="776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5"/>
      <c r="V177" s="35"/>
      <c r="W177" s="36" t="s">
        <v>69</v>
      </c>
      <c r="X177" s="777">
        <v>0</v>
      </c>
      <c r="Y177" s="778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2">
        <v>4301030964</v>
      </c>
      <c r="D178" s="791">
        <v>4607091382464</v>
      </c>
      <c r="E178" s="792"/>
      <c r="F178" s="776">
        <v>0.35</v>
      </c>
      <c r="G178" s="33">
        <v>8</v>
      </c>
      <c r="H178" s="776">
        <v>2.8</v>
      </c>
      <c r="I178" s="776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11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5"/>
      <c r="V178" s="35"/>
      <c r="W178" s="36" t="s">
        <v>69</v>
      </c>
      <c r="X178" s="777">
        <v>0</v>
      </c>
      <c r="Y178" s="778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7"/>
      <c r="B179" s="788"/>
      <c r="C179" s="788"/>
      <c r="D179" s="788"/>
      <c r="E179" s="788"/>
      <c r="F179" s="788"/>
      <c r="G179" s="788"/>
      <c r="H179" s="788"/>
      <c r="I179" s="788"/>
      <c r="J179" s="788"/>
      <c r="K179" s="788"/>
      <c r="L179" s="788"/>
      <c r="M179" s="788"/>
      <c r="N179" s="788"/>
      <c r="O179" s="789"/>
      <c r="P179" s="795" t="s">
        <v>71</v>
      </c>
      <c r="Q179" s="796"/>
      <c r="R179" s="796"/>
      <c r="S179" s="796"/>
      <c r="T179" s="796"/>
      <c r="U179" s="796"/>
      <c r="V179" s="797"/>
      <c r="W179" s="38" t="s">
        <v>72</v>
      </c>
      <c r="X179" s="779">
        <f>IFERROR(X174/H174,"0")+IFERROR(X175/H175,"0")+IFERROR(X176/H176,"0")+IFERROR(X177/H177,"0")+IFERROR(X178/H178,"0")</f>
        <v>33.333333333333336</v>
      </c>
      <c r="Y179" s="779">
        <f>IFERROR(Y174/H174,"0")+IFERROR(Y175/H175,"0")+IFERROR(Y176/H176,"0")+IFERROR(Y177/H177,"0")+IFERROR(Y178/H178,"0")</f>
        <v>34</v>
      </c>
      <c r="Z179" s="779">
        <f>IFERROR(IF(Z174="",0,Z174),"0")+IFERROR(IF(Z175="",0,Z175),"0")+IFERROR(IF(Z176="",0,Z176),"0")+IFERROR(IF(Z177="",0,Z177),"0")+IFERROR(IF(Z178="",0,Z178),"0")</f>
        <v>0.73949999999999994</v>
      </c>
      <c r="AA179" s="780"/>
      <c r="AB179" s="780"/>
      <c r="AC179" s="780"/>
    </row>
    <row r="180" spans="1:68" x14ac:dyDescent="0.2">
      <c r="A180" s="788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89"/>
      <c r="P180" s="795" t="s">
        <v>71</v>
      </c>
      <c r="Q180" s="796"/>
      <c r="R180" s="796"/>
      <c r="S180" s="796"/>
      <c r="T180" s="796"/>
      <c r="U180" s="796"/>
      <c r="V180" s="797"/>
      <c r="W180" s="38" t="s">
        <v>69</v>
      </c>
      <c r="X180" s="779">
        <f>IFERROR(SUM(X174:X178),"0")</f>
        <v>300</v>
      </c>
      <c r="Y180" s="779">
        <f>IFERROR(SUM(Y174:Y178),"0")</f>
        <v>306</v>
      </c>
      <c r="Z180" s="38"/>
      <c r="AA180" s="780"/>
      <c r="AB180" s="780"/>
      <c r="AC180" s="780"/>
    </row>
    <row r="181" spans="1:68" ht="14.25" customHeight="1" x14ac:dyDescent="0.25">
      <c r="A181" s="800" t="s">
        <v>73</v>
      </c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88"/>
      <c r="P181" s="788"/>
      <c r="Q181" s="788"/>
      <c r="R181" s="788"/>
      <c r="S181" s="788"/>
      <c r="T181" s="788"/>
      <c r="U181" s="788"/>
      <c r="V181" s="788"/>
      <c r="W181" s="788"/>
      <c r="X181" s="788"/>
      <c r="Y181" s="788"/>
      <c r="Z181" s="788"/>
      <c r="AA181" s="771"/>
      <c r="AB181" s="771"/>
      <c r="AC181" s="771"/>
    </row>
    <row r="182" spans="1:68" ht="16.5" customHeight="1" x14ac:dyDescent="0.25">
      <c r="A182" s="54" t="s">
        <v>319</v>
      </c>
      <c r="B182" s="54" t="s">
        <v>320</v>
      </c>
      <c r="C182" s="32">
        <v>4301051653</v>
      </c>
      <c r="D182" s="791">
        <v>4607091386264</v>
      </c>
      <c r="E182" s="792"/>
      <c r="F182" s="776">
        <v>0.5</v>
      </c>
      <c r="G182" s="33">
        <v>6</v>
      </c>
      <c r="H182" s="776">
        <v>3</v>
      </c>
      <c r="I182" s="776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9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5"/>
      <c r="V182" s="35"/>
      <c r="W182" s="36" t="s">
        <v>69</v>
      </c>
      <c r="X182" s="777">
        <v>0</v>
      </c>
      <c r="Y182" s="778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2">
        <v>4301051313</v>
      </c>
      <c r="D183" s="791">
        <v>4607091385427</v>
      </c>
      <c r="E183" s="792"/>
      <c r="F183" s="776">
        <v>0.5</v>
      </c>
      <c r="G183" s="33">
        <v>6</v>
      </c>
      <c r="H183" s="776">
        <v>3</v>
      </c>
      <c r="I183" s="776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11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5"/>
      <c r="V183" s="35"/>
      <c r="W183" s="36" t="s">
        <v>69</v>
      </c>
      <c r="X183" s="777">
        <v>0</v>
      </c>
      <c r="Y183" s="778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7"/>
      <c r="B184" s="788"/>
      <c r="C184" s="788"/>
      <c r="D184" s="788"/>
      <c r="E184" s="788"/>
      <c r="F184" s="788"/>
      <c r="G184" s="788"/>
      <c r="H184" s="788"/>
      <c r="I184" s="788"/>
      <c r="J184" s="788"/>
      <c r="K184" s="788"/>
      <c r="L184" s="788"/>
      <c r="M184" s="788"/>
      <c r="N184" s="788"/>
      <c r="O184" s="789"/>
      <c r="P184" s="795" t="s">
        <v>71</v>
      </c>
      <c r="Q184" s="796"/>
      <c r="R184" s="796"/>
      <c r="S184" s="796"/>
      <c r="T184" s="796"/>
      <c r="U184" s="796"/>
      <c r="V184" s="797"/>
      <c r="W184" s="38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88"/>
      <c r="B185" s="788"/>
      <c r="C185" s="788"/>
      <c r="D185" s="788"/>
      <c r="E185" s="788"/>
      <c r="F185" s="788"/>
      <c r="G185" s="788"/>
      <c r="H185" s="788"/>
      <c r="I185" s="788"/>
      <c r="J185" s="788"/>
      <c r="K185" s="788"/>
      <c r="L185" s="788"/>
      <c r="M185" s="788"/>
      <c r="N185" s="788"/>
      <c r="O185" s="789"/>
      <c r="P185" s="795" t="s">
        <v>71</v>
      </c>
      <c r="Q185" s="796"/>
      <c r="R185" s="796"/>
      <c r="S185" s="796"/>
      <c r="T185" s="796"/>
      <c r="U185" s="796"/>
      <c r="V185" s="797"/>
      <c r="W185" s="38" t="s">
        <v>69</v>
      </c>
      <c r="X185" s="779">
        <f>IFERROR(SUM(X182:X183),"0")</f>
        <v>0</v>
      </c>
      <c r="Y185" s="779">
        <f>IFERROR(SUM(Y182:Y183),"0")</f>
        <v>0</v>
      </c>
      <c r="Z185" s="38"/>
      <c r="AA185" s="780"/>
      <c r="AB185" s="780"/>
      <c r="AC185" s="780"/>
    </row>
    <row r="186" spans="1:68" ht="27.75" customHeight="1" x14ac:dyDescent="0.2">
      <c r="A186" s="874" t="s">
        <v>325</v>
      </c>
      <c r="B186" s="875"/>
      <c r="C186" s="875"/>
      <c r="D186" s="875"/>
      <c r="E186" s="875"/>
      <c r="F186" s="875"/>
      <c r="G186" s="875"/>
      <c r="H186" s="875"/>
      <c r="I186" s="875"/>
      <c r="J186" s="875"/>
      <c r="K186" s="875"/>
      <c r="L186" s="875"/>
      <c r="M186" s="875"/>
      <c r="N186" s="875"/>
      <c r="O186" s="875"/>
      <c r="P186" s="875"/>
      <c r="Q186" s="875"/>
      <c r="R186" s="875"/>
      <c r="S186" s="875"/>
      <c r="T186" s="875"/>
      <c r="U186" s="875"/>
      <c r="V186" s="875"/>
      <c r="W186" s="875"/>
      <c r="X186" s="875"/>
      <c r="Y186" s="875"/>
      <c r="Z186" s="875"/>
      <c r="AA186" s="49"/>
      <c r="AB186" s="49"/>
      <c r="AC186" s="49"/>
    </row>
    <row r="187" spans="1:68" ht="16.5" customHeight="1" x14ac:dyDescent="0.25">
      <c r="A187" s="808" t="s">
        <v>326</v>
      </c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88"/>
      <c r="P187" s="788"/>
      <c r="Q187" s="788"/>
      <c r="R187" s="788"/>
      <c r="S187" s="788"/>
      <c r="T187" s="788"/>
      <c r="U187" s="788"/>
      <c r="V187" s="788"/>
      <c r="W187" s="788"/>
      <c r="X187" s="788"/>
      <c r="Y187" s="788"/>
      <c r="Z187" s="788"/>
      <c r="AA187" s="772"/>
      <c r="AB187" s="772"/>
      <c r="AC187" s="772"/>
    </row>
    <row r="188" spans="1:68" ht="14.25" customHeight="1" x14ac:dyDescent="0.25">
      <c r="A188" s="800" t="s">
        <v>172</v>
      </c>
      <c r="B188" s="788"/>
      <c r="C188" s="788"/>
      <c r="D188" s="788"/>
      <c r="E188" s="788"/>
      <c r="F188" s="788"/>
      <c r="G188" s="788"/>
      <c r="H188" s="788"/>
      <c r="I188" s="788"/>
      <c r="J188" s="788"/>
      <c r="K188" s="788"/>
      <c r="L188" s="788"/>
      <c r="M188" s="788"/>
      <c r="N188" s="788"/>
      <c r="O188" s="788"/>
      <c r="P188" s="788"/>
      <c r="Q188" s="788"/>
      <c r="R188" s="788"/>
      <c r="S188" s="788"/>
      <c r="T188" s="788"/>
      <c r="U188" s="788"/>
      <c r="V188" s="788"/>
      <c r="W188" s="788"/>
      <c r="X188" s="788"/>
      <c r="Y188" s="788"/>
      <c r="Z188" s="788"/>
      <c r="AA188" s="771"/>
      <c r="AB188" s="771"/>
      <c r="AC188" s="771"/>
    </row>
    <row r="189" spans="1:68" ht="27" customHeight="1" x14ac:dyDescent="0.25">
      <c r="A189" s="54" t="s">
        <v>327</v>
      </c>
      <c r="B189" s="54" t="s">
        <v>328</v>
      </c>
      <c r="C189" s="32">
        <v>4301020323</v>
      </c>
      <c r="D189" s="791">
        <v>4680115886223</v>
      </c>
      <c r="E189" s="792"/>
      <c r="F189" s="776">
        <v>0.33</v>
      </c>
      <c r="G189" s="33">
        <v>6</v>
      </c>
      <c r="H189" s="776">
        <v>1.98</v>
      </c>
      <c r="I189" s="776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9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5"/>
      <c r="V189" s="35"/>
      <c r="W189" s="36" t="s">
        <v>69</v>
      </c>
      <c r="X189" s="777">
        <v>0</v>
      </c>
      <c r="Y189" s="778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7"/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9"/>
      <c r="P190" s="795" t="s">
        <v>71</v>
      </c>
      <c r="Q190" s="796"/>
      <c r="R190" s="796"/>
      <c r="S190" s="796"/>
      <c r="T190" s="796"/>
      <c r="U190" s="796"/>
      <c r="V190" s="797"/>
      <c r="W190" s="38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88"/>
      <c r="B191" s="788"/>
      <c r="C191" s="788"/>
      <c r="D191" s="788"/>
      <c r="E191" s="788"/>
      <c r="F191" s="788"/>
      <c r="G191" s="788"/>
      <c r="H191" s="788"/>
      <c r="I191" s="788"/>
      <c r="J191" s="788"/>
      <c r="K191" s="788"/>
      <c r="L191" s="788"/>
      <c r="M191" s="788"/>
      <c r="N191" s="788"/>
      <c r="O191" s="789"/>
      <c r="P191" s="795" t="s">
        <v>71</v>
      </c>
      <c r="Q191" s="796"/>
      <c r="R191" s="796"/>
      <c r="S191" s="796"/>
      <c r="T191" s="796"/>
      <c r="U191" s="796"/>
      <c r="V191" s="797"/>
      <c r="W191" s="38" t="s">
        <v>69</v>
      </c>
      <c r="X191" s="779">
        <f>IFERROR(SUM(X189:X189),"0")</f>
        <v>0</v>
      </c>
      <c r="Y191" s="779">
        <f>IFERROR(SUM(Y189:Y189),"0")</f>
        <v>0</v>
      </c>
      <c r="Z191" s="38"/>
      <c r="AA191" s="780"/>
      <c r="AB191" s="780"/>
      <c r="AC191" s="780"/>
    </row>
    <row r="192" spans="1:68" ht="14.25" customHeight="1" x14ac:dyDescent="0.25">
      <c r="A192" s="800" t="s">
        <v>64</v>
      </c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88"/>
      <c r="P192" s="788"/>
      <c r="Q192" s="788"/>
      <c r="R192" s="788"/>
      <c r="S192" s="788"/>
      <c r="T192" s="788"/>
      <c r="U192" s="788"/>
      <c r="V192" s="788"/>
      <c r="W192" s="788"/>
      <c r="X192" s="788"/>
      <c r="Y192" s="788"/>
      <c r="Z192" s="788"/>
      <c r="AA192" s="771"/>
      <c r="AB192" s="771"/>
      <c r="AC192" s="771"/>
    </row>
    <row r="193" spans="1:68" ht="27" customHeight="1" x14ac:dyDescent="0.25">
      <c r="A193" s="54" t="s">
        <v>330</v>
      </c>
      <c r="B193" s="54" t="s">
        <v>331</v>
      </c>
      <c r="C193" s="32">
        <v>4301031191</v>
      </c>
      <c r="D193" s="791">
        <v>4680115880993</v>
      </c>
      <c r="E193" s="792"/>
      <c r="F193" s="776">
        <v>0.7</v>
      </c>
      <c r="G193" s="33">
        <v>6</v>
      </c>
      <c r="H193" s="776">
        <v>4.2</v>
      </c>
      <c r="I193" s="776">
        <v>4.46</v>
      </c>
      <c r="J193" s="33">
        <v>156</v>
      </c>
      <c r="K193" s="33" t="s">
        <v>128</v>
      </c>
      <c r="L193" s="33"/>
      <c r="M193" s="34" t="s">
        <v>68</v>
      </c>
      <c r="N193" s="34"/>
      <c r="O193" s="33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5"/>
      <c r="V193" s="35"/>
      <c r="W193" s="36" t="s">
        <v>69</v>
      </c>
      <c r="X193" s="777">
        <v>0</v>
      </c>
      <c r="Y193" s="778">
        <f t="shared" ref="Y193:Y200" si="36">IFERROR(IF(X193="",0,CEILING((X193/$H193),1)*$H193),"")</f>
        <v>0</v>
      </c>
      <c r="Z193" s="37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2">
        <v>4301031204</v>
      </c>
      <c r="D194" s="791">
        <v>4680115881761</v>
      </c>
      <c r="E194" s="792"/>
      <c r="F194" s="776">
        <v>0.7</v>
      </c>
      <c r="G194" s="33">
        <v>6</v>
      </c>
      <c r="H194" s="776">
        <v>4.2</v>
      </c>
      <c r="I194" s="776">
        <v>4.46</v>
      </c>
      <c r="J194" s="33">
        <v>156</v>
      </c>
      <c r="K194" s="33" t="s">
        <v>128</v>
      </c>
      <c r="L194" s="33"/>
      <c r="M194" s="34" t="s">
        <v>68</v>
      </c>
      <c r="N194" s="34"/>
      <c r="O194" s="33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5"/>
      <c r="V194" s="35"/>
      <c r="W194" s="36" t="s">
        <v>69</v>
      </c>
      <c r="X194" s="777">
        <v>0</v>
      </c>
      <c r="Y194" s="778">
        <f t="shared" si="36"/>
        <v>0</v>
      </c>
      <c r="Z194" s="37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2">
        <v>4301031201</v>
      </c>
      <c r="D195" s="791">
        <v>4680115881563</v>
      </c>
      <c r="E195" s="792"/>
      <c r="F195" s="776">
        <v>0.7</v>
      </c>
      <c r="G195" s="33">
        <v>6</v>
      </c>
      <c r="H195" s="776">
        <v>4.2</v>
      </c>
      <c r="I195" s="776">
        <v>4.4000000000000004</v>
      </c>
      <c r="J195" s="33">
        <v>156</v>
      </c>
      <c r="K195" s="33" t="s">
        <v>128</v>
      </c>
      <c r="L195" s="33"/>
      <c r="M195" s="34" t="s">
        <v>68</v>
      </c>
      <c r="N195" s="34"/>
      <c r="O195" s="33">
        <v>40</v>
      </c>
      <c r="P195" s="9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5"/>
      <c r="V195" s="35"/>
      <c r="W195" s="36" t="s">
        <v>69</v>
      </c>
      <c r="X195" s="777">
        <v>0</v>
      </c>
      <c r="Y195" s="778">
        <f t="shared" si="36"/>
        <v>0</v>
      </c>
      <c r="Z195" s="37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2">
        <v>4301031199</v>
      </c>
      <c r="D196" s="791">
        <v>4680115880986</v>
      </c>
      <c r="E196" s="792"/>
      <c r="F196" s="776">
        <v>0.35</v>
      </c>
      <c r="G196" s="33">
        <v>6</v>
      </c>
      <c r="H196" s="776">
        <v>2.1</v>
      </c>
      <c r="I196" s="776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11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5"/>
      <c r="V196" s="35"/>
      <c r="W196" s="36" t="s">
        <v>69</v>
      </c>
      <c r="X196" s="777">
        <v>0</v>
      </c>
      <c r="Y196" s="778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2">
        <v>4301031205</v>
      </c>
      <c r="D197" s="791">
        <v>4680115881785</v>
      </c>
      <c r="E197" s="792"/>
      <c r="F197" s="776">
        <v>0.35</v>
      </c>
      <c r="G197" s="33">
        <v>6</v>
      </c>
      <c r="H197" s="776">
        <v>2.1</v>
      </c>
      <c r="I197" s="776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9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5"/>
      <c r="V197" s="35"/>
      <c r="W197" s="36" t="s">
        <v>69</v>
      </c>
      <c r="X197" s="777">
        <v>0</v>
      </c>
      <c r="Y197" s="778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2">
        <v>4301031202</v>
      </c>
      <c r="D198" s="791">
        <v>4680115881679</v>
      </c>
      <c r="E198" s="792"/>
      <c r="F198" s="776">
        <v>0.35</v>
      </c>
      <c r="G198" s="33">
        <v>6</v>
      </c>
      <c r="H198" s="776">
        <v>2.1</v>
      </c>
      <c r="I198" s="776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5"/>
      <c r="V198" s="35"/>
      <c r="W198" s="36" t="s">
        <v>69</v>
      </c>
      <c r="X198" s="777">
        <v>0</v>
      </c>
      <c r="Y198" s="778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2">
        <v>4301031158</v>
      </c>
      <c r="D199" s="791">
        <v>4680115880191</v>
      </c>
      <c r="E199" s="792"/>
      <c r="F199" s="776">
        <v>0.4</v>
      </c>
      <c r="G199" s="33">
        <v>6</v>
      </c>
      <c r="H199" s="776">
        <v>2.4</v>
      </c>
      <c r="I199" s="776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5"/>
      <c r="V199" s="35"/>
      <c r="W199" s="36" t="s">
        <v>69</v>
      </c>
      <c r="X199" s="777">
        <v>0</v>
      </c>
      <c r="Y199" s="778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2">
        <v>4301031245</v>
      </c>
      <c r="D200" s="791">
        <v>4680115883963</v>
      </c>
      <c r="E200" s="792"/>
      <c r="F200" s="776">
        <v>0.28000000000000003</v>
      </c>
      <c r="G200" s="33">
        <v>6</v>
      </c>
      <c r="H200" s="776">
        <v>1.68</v>
      </c>
      <c r="I200" s="776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5"/>
      <c r="V200" s="35"/>
      <c r="W200" s="36" t="s">
        <v>69</v>
      </c>
      <c r="X200" s="777">
        <v>0</v>
      </c>
      <c r="Y200" s="778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7"/>
      <c r="B201" s="788"/>
      <c r="C201" s="788"/>
      <c r="D201" s="788"/>
      <c r="E201" s="788"/>
      <c r="F201" s="788"/>
      <c r="G201" s="788"/>
      <c r="H201" s="788"/>
      <c r="I201" s="788"/>
      <c r="J201" s="788"/>
      <c r="K201" s="788"/>
      <c r="L201" s="788"/>
      <c r="M201" s="788"/>
      <c r="N201" s="788"/>
      <c r="O201" s="789"/>
      <c r="P201" s="795" t="s">
        <v>71</v>
      </c>
      <c r="Q201" s="796"/>
      <c r="R201" s="796"/>
      <c r="S201" s="796"/>
      <c r="T201" s="796"/>
      <c r="U201" s="796"/>
      <c r="V201" s="797"/>
      <c r="W201" s="38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88"/>
      <c r="B202" s="788"/>
      <c r="C202" s="788"/>
      <c r="D202" s="788"/>
      <c r="E202" s="788"/>
      <c r="F202" s="788"/>
      <c r="G202" s="788"/>
      <c r="H202" s="788"/>
      <c r="I202" s="788"/>
      <c r="J202" s="788"/>
      <c r="K202" s="788"/>
      <c r="L202" s="788"/>
      <c r="M202" s="788"/>
      <c r="N202" s="788"/>
      <c r="O202" s="789"/>
      <c r="P202" s="795" t="s">
        <v>71</v>
      </c>
      <c r="Q202" s="796"/>
      <c r="R202" s="796"/>
      <c r="S202" s="796"/>
      <c r="T202" s="796"/>
      <c r="U202" s="796"/>
      <c r="V202" s="797"/>
      <c r="W202" s="38" t="s">
        <v>69</v>
      </c>
      <c r="X202" s="779">
        <f>IFERROR(SUM(X193:X200),"0")</f>
        <v>0</v>
      </c>
      <c r="Y202" s="779">
        <f>IFERROR(SUM(Y193:Y200),"0")</f>
        <v>0</v>
      </c>
      <c r="Z202" s="38"/>
      <c r="AA202" s="780"/>
      <c r="AB202" s="780"/>
      <c r="AC202" s="780"/>
    </row>
    <row r="203" spans="1:68" ht="16.5" customHeight="1" x14ac:dyDescent="0.25">
      <c r="A203" s="808" t="s">
        <v>350</v>
      </c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88"/>
      <c r="P203" s="788"/>
      <c r="Q203" s="788"/>
      <c r="R203" s="788"/>
      <c r="S203" s="788"/>
      <c r="T203" s="788"/>
      <c r="U203" s="788"/>
      <c r="V203" s="788"/>
      <c r="W203" s="788"/>
      <c r="X203" s="788"/>
      <c r="Y203" s="788"/>
      <c r="Z203" s="788"/>
      <c r="AA203" s="772"/>
      <c r="AB203" s="772"/>
      <c r="AC203" s="772"/>
    </row>
    <row r="204" spans="1:68" ht="14.25" customHeight="1" x14ac:dyDescent="0.25">
      <c r="A204" s="800" t="s">
        <v>115</v>
      </c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88"/>
      <c r="P204" s="788"/>
      <c r="Q204" s="788"/>
      <c r="R204" s="788"/>
      <c r="S204" s="788"/>
      <c r="T204" s="788"/>
      <c r="U204" s="788"/>
      <c r="V204" s="788"/>
      <c r="W204" s="788"/>
      <c r="X204" s="788"/>
      <c r="Y204" s="788"/>
      <c r="Z204" s="788"/>
      <c r="AA204" s="771"/>
      <c r="AB204" s="771"/>
      <c r="AC204" s="771"/>
    </row>
    <row r="205" spans="1:68" ht="16.5" customHeight="1" x14ac:dyDescent="0.25">
      <c r="A205" s="54" t="s">
        <v>351</v>
      </c>
      <c r="B205" s="54" t="s">
        <v>352</v>
      </c>
      <c r="C205" s="32">
        <v>4301011450</v>
      </c>
      <c r="D205" s="791">
        <v>4680115881402</v>
      </c>
      <c r="E205" s="792"/>
      <c r="F205" s="776">
        <v>1.35</v>
      </c>
      <c r="G205" s="33">
        <v>8</v>
      </c>
      <c r="H205" s="776">
        <v>10.8</v>
      </c>
      <c r="I205" s="776">
        <v>11.28</v>
      </c>
      <c r="J205" s="33">
        <v>56</v>
      </c>
      <c r="K205" s="33" t="s">
        <v>118</v>
      </c>
      <c r="L205" s="33"/>
      <c r="M205" s="34" t="s">
        <v>121</v>
      </c>
      <c r="N205" s="34"/>
      <c r="O205" s="33">
        <v>55</v>
      </c>
      <c r="P205" s="9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5"/>
      <c r="V205" s="35"/>
      <c r="W205" s="36" t="s">
        <v>69</v>
      </c>
      <c r="X205" s="777">
        <v>0</v>
      </c>
      <c r="Y205" s="778">
        <f>IFERROR(IF(X205="",0,CEILING((X205/$H205),1)*$H205),"")</f>
        <v>0</v>
      </c>
      <c r="Z205" s="37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2">
        <v>4301011767</v>
      </c>
      <c r="D206" s="791">
        <v>4680115881396</v>
      </c>
      <c r="E206" s="792"/>
      <c r="F206" s="776">
        <v>0.45</v>
      </c>
      <c r="G206" s="33">
        <v>6</v>
      </c>
      <c r="H206" s="776">
        <v>2.7</v>
      </c>
      <c r="I206" s="776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5"/>
      <c r="V206" s="35"/>
      <c r="W206" s="36" t="s">
        <v>69</v>
      </c>
      <c r="X206" s="777">
        <v>0</v>
      </c>
      <c r="Y206" s="778">
        <f>IFERROR(IF(X206="",0,CEILING((X206/$H206),1)*$H206),"")</f>
        <v>0</v>
      </c>
      <c r="Z206" s="37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7"/>
      <c r="B207" s="788"/>
      <c r="C207" s="788"/>
      <c r="D207" s="788"/>
      <c r="E207" s="788"/>
      <c r="F207" s="788"/>
      <c r="G207" s="788"/>
      <c r="H207" s="788"/>
      <c r="I207" s="788"/>
      <c r="J207" s="788"/>
      <c r="K207" s="788"/>
      <c r="L207" s="788"/>
      <c r="M207" s="788"/>
      <c r="N207" s="788"/>
      <c r="O207" s="789"/>
      <c r="P207" s="795" t="s">
        <v>71</v>
      </c>
      <c r="Q207" s="796"/>
      <c r="R207" s="796"/>
      <c r="S207" s="796"/>
      <c r="T207" s="796"/>
      <c r="U207" s="796"/>
      <c r="V207" s="797"/>
      <c r="W207" s="38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88"/>
      <c r="B208" s="788"/>
      <c r="C208" s="788"/>
      <c r="D208" s="788"/>
      <c r="E208" s="788"/>
      <c r="F208" s="788"/>
      <c r="G208" s="788"/>
      <c r="H208" s="788"/>
      <c r="I208" s="788"/>
      <c r="J208" s="788"/>
      <c r="K208" s="788"/>
      <c r="L208" s="788"/>
      <c r="M208" s="788"/>
      <c r="N208" s="788"/>
      <c r="O208" s="789"/>
      <c r="P208" s="795" t="s">
        <v>71</v>
      </c>
      <c r="Q208" s="796"/>
      <c r="R208" s="796"/>
      <c r="S208" s="796"/>
      <c r="T208" s="796"/>
      <c r="U208" s="796"/>
      <c r="V208" s="797"/>
      <c r="W208" s="38" t="s">
        <v>69</v>
      </c>
      <c r="X208" s="779">
        <f>IFERROR(SUM(X205:X206),"0")</f>
        <v>0</v>
      </c>
      <c r="Y208" s="779">
        <f>IFERROR(SUM(Y205:Y206),"0")</f>
        <v>0</v>
      </c>
      <c r="Z208" s="38"/>
      <c r="AA208" s="780"/>
      <c r="AB208" s="780"/>
      <c r="AC208" s="780"/>
    </row>
    <row r="209" spans="1:68" ht="14.25" customHeight="1" x14ac:dyDescent="0.25">
      <c r="A209" s="800" t="s">
        <v>172</v>
      </c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88"/>
      <c r="P209" s="788"/>
      <c r="Q209" s="788"/>
      <c r="R209" s="788"/>
      <c r="S209" s="788"/>
      <c r="T209" s="788"/>
      <c r="U209" s="788"/>
      <c r="V209" s="788"/>
      <c r="W209" s="788"/>
      <c r="X209" s="788"/>
      <c r="Y209" s="788"/>
      <c r="Z209" s="788"/>
      <c r="AA209" s="771"/>
      <c r="AB209" s="771"/>
      <c r="AC209" s="771"/>
    </row>
    <row r="210" spans="1:68" ht="16.5" customHeight="1" x14ac:dyDescent="0.25">
      <c r="A210" s="54" t="s">
        <v>357</v>
      </c>
      <c r="B210" s="54" t="s">
        <v>358</v>
      </c>
      <c r="C210" s="32">
        <v>4301020262</v>
      </c>
      <c r="D210" s="791">
        <v>4680115882935</v>
      </c>
      <c r="E210" s="792"/>
      <c r="F210" s="776">
        <v>1.35</v>
      </c>
      <c r="G210" s="33">
        <v>8</v>
      </c>
      <c r="H210" s="776">
        <v>10.8</v>
      </c>
      <c r="I210" s="776">
        <v>11.28</v>
      </c>
      <c r="J210" s="33">
        <v>56</v>
      </c>
      <c r="K210" s="33" t="s">
        <v>118</v>
      </c>
      <c r="L210" s="33"/>
      <c r="M210" s="34" t="s">
        <v>77</v>
      </c>
      <c r="N210" s="34"/>
      <c r="O210" s="33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5"/>
      <c r="V210" s="35"/>
      <c r="W210" s="36" t="s">
        <v>69</v>
      </c>
      <c r="X210" s="777">
        <v>0</v>
      </c>
      <c r="Y210" s="778">
        <f>IFERROR(IF(X210="",0,CEILING((X210/$H210),1)*$H210),"")</f>
        <v>0</v>
      </c>
      <c r="Z210" s="37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2">
        <v>4301020220</v>
      </c>
      <c r="D211" s="791">
        <v>4680115880764</v>
      </c>
      <c r="E211" s="792"/>
      <c r="F211" s="776">
        <v>0.35</v>
      </c>
      <c r="G211" s="33">
        <v>6</v>
      </c>
      <c r="H211" s="776">
        <v>2.1</v>
      </c>
      <c r="I211" s="776">
        <v>2.2799999999999998</v>
      </c>
      <c r="J211" s="33">
        <v>182</v>
      </c>
      <c r="K211" s="33" t="s">
        <v>76</v>
      </c>
      <c r="L211" s="33"/>
      <c r="M211" s="34" t="s">
        <v>121</v>
      </c>
      <c r="N211" s="34"/>
      <c r="O211" s="33">
        <v>50</v>
      </c>
      <c r="P211" s="10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5"/>
      <c r="V211" s="35"/>
      <c r="W211" s="36" t="s">
        <v>69</v>
      </c>
      <c r="X211" s="777">
        <v>0</v>
      </c>
      <c r="Y211" s="778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7"/>
      <c r="B212" s="788"/>
      <c r="C212" s="788"/>
      <c r="D212" s="788"/>
      <c r="E212" s="788"/>
      <c r="F212" s="788"/>
      <c r="G212" s="788"/>
      <c r="H212" s="788"/>
      <c r="I212" s="788"/>
      <c r="J212" s="788"/>
      <c r="K212" s="788"/>
      <c r="L212" s="788"/>
      <c r="M212" s="788"/>
      <c r="N212" s="788"/>
      <c r="O212" s="789"/>
      <c r="P212" s="795" t="s">
        <v>71</v>
      </c>
      <c r="Q212" s="796"/>
      <c r="R212" s="796"/>
      <c r="S212" s="796"/>
      <c r="T212" s="796"/>
      <c r="U212" s="796"/>
      <c r="V212" s="797"/>
      <c r="W212" s="38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88"/>
      <c r="B213" s="788"/>
      <c r="C213" s="788"/>
      <c r="D213" s="788"/>
      <c r="E213" s="788"/>
      <c r="F213" s="788"/>
      <c r="G213" s="788"/>
      <c r="H213" s="788"/>
      <c r="I213" s="788"/>
      <c r="J213" s="788"/>
      <c r="K213" s="788"/>
      <c r="L213" s="788"/>
      <c r="M213" s="788"/>
      <c r="N213" s="788"/>
      <c r="O213" s="789"/>
      <c r="P213" s="795" t="s">
        <v>71</v>
      </c>
      <c r="Q213" s="796"/>
      <c r="R213" s="796"/>
      <c r="S213" s="796"/>
      <c r="T213" s="796"/>
      <c r="U213" s="796"/>
      <c r="V213" s="797"/>
      <c r="W213" s="38" t="s">
        <v>69</v>
      </c>
      <c r="X213" s="779">
        <f>IFERROR(SUM(X210:X211),"0")</f>
        <v>0</v>
      </c>
      <c r="Y213" s="779">
        <f>IFERROR(SUM(Y210:Y211),"0")</f>
        <v>0</v>
      </c>
      <c r="Z213" s="38"/>
      <c r="AA213" s="780"/>
      <c r="AB213" s="780"/>
      <c r="AC213" s="780"/>
    </row>
    <row r="214" spans="1:68" ht="14.25" customHeight="1" x14ac:dyDescent="0.25">
      <c r="A214" s="800" t="s">
        <v>64</v>
      </c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88"/>
      <c r="P214" s="788"/>
      <c r="Q214" s="788"/>
      <c r="R214" s="788"/>
      <c r="S214" s="788"/>
      <c r="T214" s="788"/>
      <c r="U214" s="788"/>
      <c r="V214" s="788"/>
      <c r="W214" s="788"/>
      <c r="X214" s="788"/>
      <c r="Y214" s="788"/>
      <c r="Z214" s="788"/>
      <c r="AA214" s="771"/>
      <c r="AB214" s="771"/>
      <c r="AC214" s="771"/>
    </row>
    <row r="215" spans="1:68" ht="27" customHeight="1" x14ac:dyDescent="0.25">
      <c r="A215" s="54" t="s">
        <v>362</v>
      </c>
      <c r="B215" s="54" t="s">
        <v>363</v>
      </c>
      <c r="C215" s="32">
        <v>4301031224</v>
      </c>
      <c r="D215" s="791">
        <v>4680115882683</v>
      </c>
      <c r="E215" s="792"/>
      <c r="F215" s="776">
        <v>0.9</v>
      </c>
      <c r="G215" s="33">
        <v>6</v>
      </c>
      <c r="H215" s="776">
        <v>5.4</v>
      </c>
      <c r="I215" s="776">
        <v>5.61</v>
      </c>
      <c r="J215" s="33">
        <v>132</v>
      </c>
      <c r="K215" s="33" t="s">
        <v>128</v>
      </c>
      <c r="L215" s="33"/>
      <c r="M215" s="34" t="s">
        <v>68</v>
      </c>
      <c r="N215" s="34"/>
      <c r="O215" s="33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5"/>
      <c r="V215" s="35"/>
      <c r="W215" s="36" t="s">
        <v>69</v>
      </c>
      <c r="X215" s="777">
        <v>200</v>
      </c>
      <c r="Y215" s="778">
        <f t="shared" ref="Y215:Y222" si="41">IFERROR(IF(X215="",0,CEILING((X215/$H215),1)*$H215),"")</f>
        <v>205.20000000000002</v>
      </c>
      <c r="Z215" s="37">
        <f>IFERROR(IF(Y215=0,"",ROUNDUP(Y215/H215,0)*0.00902),"")</f>
        <v>0.34276000000000001</v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207.77777777777777</v>
      </c>
      <c r="BN215" s="64">
        <f t="shared" ref="BN215:BN222" si="43">IFERROR(Y215*I215/H215,"0")</f>
        <v>213.18000000000004</v>
      </c>
      <c r="BO215" s="64">
        <f t="shared" ref="BO215:BO222" si="44">IFERROR(1/J215*(X215/H215),"0")</f>
        <v>0.28058361391694725</v>
      </c>
      <c r="BP215" s="64">
        <f t="shared" ref="BP215:BP222" si="45">IFERROR(1/J215*(Y215/H215),"0")</f>
        <v>0.2878787878787879</v>
      </c>
    </row>
    <row r="216" spans="1:68" ht="27" customHeight="1" x14ac:dyDescent="0.25">
      <c r="A216" s="54" t="s">
        <v>365</v>
      </c>
      <c r="B216" s="54" t="s">
        <v>366</v>
      </c>
      <c r="C216" s="32">
        <v>4301031230</v>
      </c>
      <c r="D216" s="791">
        <v>4680115882690</v>
      </c>
      <c r="E216" s="792"/>
      <c r="F216" s="776">
        <v>0.9</v>
      </c>
      <c r="G216" s="33">
        <v>6</v>
      </c>
      <c r="H216" s="776">
        <v>5.4</v>
      </c>
      <c r="I216" s="776">
        <v>5.61</v>
      </c>
      <c r="J216" s="33">
        <v>132</v>
      </c>
      <c r="K216" s="33" t="s">
        <v>128</v>
      </c>
      <c r="L216" s="33"/>
      <c r="M216" s="34" t="s">
        <v>68</v>
      </c>
      <c r="N216" s="34"/>
      <c r="O216" s="33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5"/>
      <c r="V216" s="35"/>
      <c r="W216" s="36" t="s">
        <v>69</v>
      </c>
      <c r="X216" s="777">
        <v>0</v>
      </c>
      <c r="Y216" s="778">
        <f t="shared" si="41"/>
        <v>0</v>
      </c>
      <c r="Z216" s="37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2">
        <v>4301031220</v>
      </c>
      <c r="D217" s="791">
        <v>4680115882669</v>
      </c>
      <c r="E217" s="792"/>
      <c r="F217" s="776">
        <v>0.9</v>
      </c>
      <c r="G217" s="33">
        <v>6</v>
      </c>
      <c r="H217" s="776">
        <v>5.4</v>
      </c>
      <c r="I217" s="776">
        <v>5.61</v>
      </c>
      <c r="J217" s="33">
        <v>132</v>
      </c>
      <c r="K217" s="33" t="s">
        <v>128</v>
      </c>
      <c r="L217" s="33"/>
      <c r="M217" s="34" t="s">
        <v>68</v>
      </c>
      <c r="N217" s="34"/>
      <c r="O217" s="33">
        <v>40</v>
      </c>
      <c r="P217" s="10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5"/>
      <c r="V217" s="35"/>
      <c r="W217" s="36" t="s">
        <v>69</v>
      </c>
      <c r="X217" s="777">
        <v>200</v>
      </c>
      <c r="Y217" s="778">
        <f t="shared" si="41"/>
        <v>205.20000000000002</v>
      </c>
      <c r="Z217" s="37">
        <f>IFERROR(IF(Y217=0,"",ROUNDUP(Y217/H217,0)*0.00902),"")</f>
        <v>0.34276000000000001</v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207.77777777777777</v>
      </c>
      <c r="BN217" s="64">
        <f t="shared" si="43"/>
        <v>213.18000000000004</v>
      </c>
      <c r="BO217" s="64">
        <f t="shared" si="44"/>
        <v>0.28058361391694725</v>
      </c>
      <c r="BP217" s="64">
        <f t="shared" si="45"/>
        <v>0.2878787878787879</v>
      </c>
    </row>
    <row r="218" spans="1:68" ht="27" customHeight="1" x14ac:dyDescent="0.25">
      <c r="A218" s="54" t="s">
        <v>371</v>
      </c>
      <c r="B218" s="54" t="s">
        <v>372</v>
      </c>
      <c r="C218" s="32">
        <v>4301031221</v>
      </c>
      <c r="D218" s="791">
        <v>4680115882676</v>
      </c>
      <c r="E218" s="792"/>
      <c r="F218" s="776">
        <v>0.9</v>
      </c>
      <c r="G218" s="33">
        <v>6</v>
      </c>
      <c r="H218" s="776">
        <v>5.4</v>
      </c>
      <c r="I218" s="776">
        <v>5.61</v>
      </c>
      <c r="J218" s="33">
        <v>132</v>
      </c>
      <c r="K218" s="33" t="s">
        <v>128</v>
      </c>
      <c r="L218" s="33"/>
      <c r="M218" s="34" t="s">
        <v>68</v>
      </c>
      <c r="N218" s="34"/>
      <c r="O218" s="33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5"/>
      <c r="V218" s="35"/>
      <c r="W218" s="36" t="s">
        <v>69</v>
      </c>
      <c r="X218" s="777">
        <v>0</v>
      </c>
      <c r="Y218" s="778">
        <f t="shared" si="41"/>
        <v>0</v>
      </c>
      <c r="Z218" s="37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2">
        <v>4301031223</v>
      </c>
      <c r="D219" s="791">
        <v>4680115884014</v>
      </c>
      <c r="E219" s="792"/>
      <c r="F219" s="776">
        <v>0.3</v>
      </c>
      <c r="G219" s="33">
        <v>6</v>
      </c>
      <c r="H219" s="776">
        <v>1.8</v>
      </c>
      <c r="I219" s="776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9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5"/>
      <c r="V219" s="35"/>
      <c r="W219" s="36" t="s">
        <v>69</v>
      </c>
      <c r="X219" s="777">
        <v>0</v>
      </c>
      <c r="Y219" s="778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2">
        <v>4301031222</v>
      </c>
      <c r="D220" s="791">
        <v>4680115884007</v>
      </c>
      <c r="E220" s="792"/>
      <c r="F220" s="776">
        <v>0.3</v>
      </c>
      <c r="G220" s="33">
        <v>6</v>
      </c>
      <c r="H220" s="776">
        <v>1.8</v>
      </c>
      <c r="I220" s="776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8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5"/>
      <c r="V220" s="35"/>
      <c r="W220" s="36" t="s">
        <v>69</v>
      </c>
      <c r="X220" s="777">
        <v>0</v>
      </c>
      <c r="Y220" s="778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2">
        <v>4301031229</v>
      </c>
      <c r="D221" s="791">
        <v>4680115884038</v>
      </c>
      <c r="E221" s="792"/>
      <c r="F221" s="776">
        <v>0.3</v>
      </c>
      <c r="G221" s="33">
        <v>6</v>
      </c>
      <c r="H221" s="776">
        <v>1.8</v>
      </c>
      <c r="I221" s="776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5"/>
      <c r="V221" s="35"/>
      <c r="W221" s="36" t="s">
        <v>69</v>
      </c>
      <c r="X221" s="777">
        <v>0</v>
      </c>
      <c r="Y221" s="778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2">
        <v>4301031225</v>
      </c>
      <c r="D222" s="791">
        <v>4680115884021</v>
      </c>
      <c r="E222" s="792"/>
      <c r="F222" s="776">
        <v>0.3</v>
      </c>
      <c r="G222" s="33">
        <v>6</v>
      </c>
      <c r="H222" s="776">
        <v>1.8</v>
      </c>
      <c r="I222" s="776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107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5"/>
      <c r="V222" s="35"/>
      <c r="W222" s="36" t="s">
        <v>69</v>
      </c>
      <c r="X222" s="777">
        <v>0</v>
      </c>
      <c r="Y222" s="778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7"/>
      <c r="B223" s="788"/>
      <c r="C223" s="788"/>
      <c r="D223" s="788"/>
      <c r="E223" s="788"/>
      <c r="F223" s="788"/>
      <c r="G223" s="788"/>
      <c r="H223" s="788"/>
      <c r="I223" s="788"/>
      <c r="J223" s="788"/>
      <c r="K223" s="788"/>
      <c r="L223" s="788"/>
      <c r="M223" s="788"/>
      <c r="N223" s="788"/>
      <c r="O223" s="789"/>
      <c r="P223" s="795" t="s">
        <v>71</v>
      </c>
      <c r="Q223" s="796"/>
      <c r="R223" s="796"/>
      <c r="S223" s="796"/>
      <c r="T223" s="796"/>
      <c r="U223" s="796"/>
      <c r="V223" s="797"/>
      <c r="W223" s="38" t="s">
        <v>72</v>
      </c>
      <c r="X223" s="779">
        <f>IFERROR(X215/H215,"0")+IFERROR(X216/H216,"0")+IFERROR(X217/H217,"0")+IFERROR(X218/H218,"0")+IFERROR(X219/H219,"0")+IFERROR(X220/H220,"0")+IFERROR(X221/H221,"0")+IFERROR(X222/H222,"0")</f>
        <v>74.074074074074076</v>
      </c>
      <c r="Y223" s="779">
        <f>IFERROR(Y215/H215,"0")+IFERROR(Y216/H216,"0")+IFERROR(Y217/H217,"0")+IFERROR(Y218/H218,"0")+IFERROR(Y219/H219,"0")+IFERROR(Y220/H220,"0")+IFERROR(Y221/H221,"0")+IFERROR(Y222/H222,"0")</f>
        <v>76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0.68552000000000002</v>
      </c>
      <c r="AA223" s="780"/>
      <c r="AB223" s="780"/>
      <c r="AC223" s="780"/>
    </row>
    <row r="224" spans="1:68" x14ac:dyDescent="0.2">
      <c r="A224" s="788"/>
      <c r="B224" s="788"/>
      <c r="C224" s="788"/>
      <c r="D224" s="788"/>
      <c r="E224" s="788"/>
      <c r="F224" s="788"/>
      <c r="G224" s="788"/>
      <c r="H224" s="788"/>
      <c r="I224" s="788"/>
      <c r="J224" s="788"/>
      <c r="K224" s="788"/>
      <c r="L224" s="788"/>
      <c r="M224" s="788"/>
      <c r="N224" s="788"/>
      <c r="O224" s="789"/>
      <c r="P224" s="795" t="s">
        <v>71</v>
      </c>
      <c r="Q224" s="796"/>
      <c r="R224" s="796"/>
      <c r="S224" s="796"/>
      <c r="T224" s="796"/>
      <c r="U224" s="796"/>
      <c r="V224" s="797"/>
      <c r="W224" s="38" t="s">
        <v>69</v>
      </c>
      <c r="X224" s="779">
        <f>IFERROR(SUM(X215:X222),"0")</f>
        <v>400</v>
      </c>
      <c r="Y224" s="779">
        <f>IFERROR(SUM(Y215:Y222),"0")</f>
        <v>410.40000000000003</v>
      </c>
      <c r="Z224" s="38"/>
      <c r="AA224" s="780"/>
      <c r="AB224" s="780"/>
      <c r="AC224" s="780"/>
    </row>
    <row r="225" spans="1:68" ht="14.25" customHeight="1" x14ac:dyDescent="0.25">
      <c r="A225" s="800" t="s">
        <v>73</v>
      </c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88"/>
      <c r="P225" s="788"/>
      <c r="Q225" s="788"/>
      <c r="R225" s="788"/>
      <c r="S225" s="788"/>
      <c r="T225" s="788"/>
      <c r="U225" s="788"/>
      <c r="V225" s="788"/>
      <c r="W225" s="788"/>
      <c r="X225" s="788"/>
      <c r="Y225" s="788"/>
      <c r="Z225" s="788"/>
      <c r="AA225" s="771"/>
      <c r="AB225" s="771"/>
      <c r="AC225" s="771"/>
    </row>
    <row r="226" spans="1:68" ht="37.5" customHeight="1" x14ac:dyDescent="0.25">
      <c r="A226" s="54" t="s">
        <v>382</v>
      </c>
      <c r="B226" s="54" t="s">
        <v>383</v>
      </c>
      <c r="C226" s="32">
        <v>4301051408</v>
      </c>
      <c r="D226" s="791">
        <v>4680115881594</v>
      </c>
      <c r="E226" s="792"/>
      <c r="F226" s="776">
        <v>1.35</v>
      </c>
      <c r="G226" s="33">
        <v>6</v>
      </c>
      <c r="H226" s="776">
        <v>8.1</v>
      </c>
      <c r="I226" s="776">
        <v>8.6639999999999997</v>
      </c>
      <c r="J226" s="33">
        <v>56</v>
      </c>
      <c r="K226" s="33" t="s">
        <v>118</v>
      </c>
      <c r="L226" s="33"/>
      <c r="M226" s="34" t="s">
        <v>77</v>
      </c>
      <c r="N226" s="34"/>
      <c r="O226" s="33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5"/>
      <c r="V226" s="35"/>
      <c r="W226" s="36" t="s">
        <v>69</v>
      </c>
      <c r="X226" s="777">
        <v>0</v>
      </c>
      <c r="Y226" s="778">
        <f t="shared" ref="Y226:Y236" si="46">IFERROR(IF(X226="",0,CEILING((X226/$H226),1)*$H226),"")</f>
        <v>0</v>
      </c>
      <c r="Z226" s="37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2">
        <v>4301051754</v>
      </c>
      <c r="D227" s="791">
        <v>4680115880962</v>
      </c>
      <c r="E227" s="792"/>
      <c r="F227" s="776">
        <v>1.3</v>
      </c>
      <c r="G227" s="33">
        <v>6</v>
      </c>
      <c r="H227" s="776">
        <v>7.8</v>
      </c>
      <c r="I227" s="776">
        <v>8.3640000000000008</v>
      </c>
      <c r="J227" s="33">
        <v>56</v>
      </c>
      <c r="K227" s="33" t="s">
        <v>118</v>
      </c>
      <c r="L227" s="33"/>
      <c r="M227" s="34" t="s">
        <v>68</v>
      </c>
      <c r="N227" s="34"/>
      <c r="O227" s="33">
        <v>40</v>
      </c>
      <c r="P227" s="10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5"/>
      <c r="V227" s="35"/>
      <c r="W227" s="36" t="s">
        <v>69</v>
      </c>
      <c r="X227" s="777">
        <v>0</v>
      </c>
      <c r="Y227" s="778">
        <f t="shared" si="46"/>
        <v>0</v>
      </c>
      <c r="Z227" s="37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2">
        <v>4301051411</v>
      </c>
      <c r="D228" s="791">
        <v>4680115881617</v>
      </c>
      <c r="E228" s="792"/>
      <c r="F228" s="776">
        <v>1.35</v>
      </c>
      <c r="G228" s="33">
        <v>6</v>
      </c>
      <c r="H228" s="776">
        <v>8.1</v>
      </c>
      <c r="I228" s="776">
        <v>8.6460000000000008</v>
      </c>
      <c r="J228" s="33">
        <v>56</v>
      </c>
      <c r="K228" s="33" t="s">
        <v>118</v>
      </c>
      <c r="L228" s="33"/>
      <c r="M228" s="34" t="s">
        <v>77</v>
      </c>
      <c r="N228" s="34"/>
      <c r="O228" s="33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5"/>
      <c r="V228" s="35"/>
      <c r="W228" s="36" t="s">
        <v>69</v>
      </c>
      <c r="X228" s="777">
        <v>0</v>
      </c>
      <c r="Y228" s="778">
        <f t="shared" si="46"/>
        <v>0</v>
      </c>
      <c r="Z228" s="37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2">
        <v>4301051632</v>
      </c>
      <c r="D229" s="791">
        <v>4680115880573</v>
      </c>
      <c r="E229" s="792"/>
      <c r="F229" s="776">
        <v>1.45</v>
      </c>
      <c r="G229" s="33">
        <v>6</v>
      </c>
      <c r="H229" s="776">
        <v>8.6999999999999993</v>
      </c>
      <c r="I229" s="776">
        <v>9.2639999999999993</v>
      </c>
      <c r="J229" s="33">
        <v>56</v>
      </c>
      <c r="K229" s="33" t="s">
        <v>118</v>
      </c>
      <c r="L229" s="33"/>
      <c r="M229" s="34" t="s">
        <v>68</v>
      </c>
      <c r="N229" s="34"/>
      <c r="O229" s="33">
        <v>45</v>
      </c>
      <c r="P229" s="101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5"/>
      <c r="V229" s="35"/>
      <c r="W229" s="36" t="s">
        <v>69</v>
      </c>
      <c r="X229" s="777">
        <v>0</v>
      </c>
      <c r="Y229" s="778">
        <f t="shared" si="46"/>
        <v>0</v>
      </c>
      <c r="Z229" s="37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2">
        <v>4301051407</v>
      </c>
      <c r="D230" s="791">
        <v>4680115882195</v>
      </c>
      <c r="E230" s="792"/>
      <c r="F230" s="776">
        <v>0.4</v>
      </c>
      <c r="G230" s="33">
        <v>6</v>
      </c>
      <c r="H230" s="776">
        <v>2.4</v>
      </c>
      <c r="I230" s="776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8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5"/>
      <c r="V230" s="35"/>
      <c r="W230" s="36" t="s">
        <v>69</v>
      </c>
      <c r="X230" s="777">
        <v>0</v>
      </c>
      <c r="Y230" s="778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2">
        <v>4301051752</v>
      </c>
      <c r="D231" s="791">
        <v>4680115882607</v>
      </c>
      <c r="E231" s="792"/>
      <c r="F231" s="776">
        <v>0.3</v>
      </c>
      <c r="G231" s="33">
        <v>6</v>
      </c>
      <c r="H231" s="776">
        <v>1.8</v>
      </c>
      <c r="I231" s="776">
        <v>2.052</v>
      </c>
      <c r="J231" s="33">
        <v>182</v>
      </c>
      <c r="K231" s="33" t="s">
        <v>76</v>
      </c>
      <c r="L231" s="33"/>
      <c r="M231" s="34" t="s">
        <v>164</v>
      </c>
      <c r="N231" s="34"/>
      <c r="O231" s="33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5"/>
      <c r="V231" s="35"/>
      <c r="W231" s="36" t="s">
        <v>69</v>
      </c>
      <c r="X231" s="777">
        <v>0</v>
      </c>
      <c r="Y231" s="778">
        <f t="shared" si="46"/>
        <v>0</v>
      </c>
      <c r="Z231" s="37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2">
        <v>4301051630</v>
      </c>
      <c r="D232" s="791">
        <v>4680115880092</v>
      </c>
      <c r="E232" s="792"/>
      <c r="F232" s="776">
        <v>0.4</v>
      </c>
      <c r="G232" s="33">
        <v>6</v>
      </c>
      <c r="H232" s="776">
        <v>2.4</v>
      </c>
      <c r="I232" s="776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0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5"/>
      <c r="V232" s="35"/>
      <c r="W232" s="36" t="s">
        <v>69</v>
      </c>
      <c r="X232" s="777">
        <v>0</v>
      </c>
      <c r="Y232" s="778">
        <f t="shared" si="46"/>
        <v>0</v>
      </c>
      <c r="Z232" s="37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2">
        <v>4301051631</v>
      </c>
      <c r="D233" s="791">
        <v>4680115880221</v>
      </c>
      <c r="E233" s="792"/>
      <c r="F233" s="776">
        <v>0.4</v>
      </c>
      <c r="G233" s="33">
        <v>6</v>
      </c>
      <c r="H233" s="776">
        <v>2.4</v>
      </c>
      <c r="I233" s="776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0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5"/>
      <c r="V233" s="35"/>
      <c r="W233" s="36" t="s">
        <v>69</v>
      </c>
      <c r="X233" s="777">
        <v>0</v>
      </c>
      <c r="Y233" s="778">
        <f t="shared" si="46"/>
        <v>0</v>
      </c>
      <c r="Z233" s="37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2">
        <v>4301051749</v>
      </c>
      <c r="D234" s="791">
        <v>4680115882942</v>
      </c>
      <c r="E234" s="792"/>
      <c r="F234" s="776">
        <v>0.3</v>
      </c>
      <c r="G234" s="33">
        <v>6</v>
      </c>
      <c r="H234" s="776">
        <v>1.8</v>
      </c>
      <c r="I234" s="776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83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5"/>
      <c r="V234" s="35"/>
      <c r="W234" s="36" t="s">
        <v>69</v>
      </c>
      <c r="X234" s="777">
        <v>0</v>
      </c>
      <c r="Y234" s="778">
        <f t="shared" si="46"/>
        <v>0</v>
      </c>
      <c r="Z234" s="37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2">
        <v>4301051753</v>
      </c>
      <c r="D235" s="791">
        <v>4680115880504</v>
      </c>
      <c r="E235" s="792"/>
      <c r="F235" s="776">
        <v>0.4</v>
      </c>
      <c r="G235" s="33">
        <v>6</v>
      </c>
      <c r="H235" s="776">
        <v>2.4</v>
      </c>
      <c r="I235" s="776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5"/>
      <c r="V235" s="35"/>
      <c r="W235" s="36" t="s">
        <v>69</v>
      </c>
      <c r="X235" s="777">
        <v>0</v>
      </c>
      <c r="Y235" s="778">
        <f t="shared" si="46"/>
        <v>0</v>
      </c>
      <c r="Z235" s="37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2">
        <v>4301051410</v>
      </c>
      <c r="D236" s="791">
        <v>4680115882164</v>
      </c>
      <c r="E236" s="792"/>
      <c r="F236" s="776">
        <v>0.4</v>
      </c>
      <c r="G236" s="33">
        <v>6</v>
      </c>
      <c r="H236" s="776">
        <v>2.4</v>
      </c>
      <c r="I236" s="776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5"/>
      <c r="V236" s="35"/>
      <c r="W236" s="36" t="s">
        <v>69</v>
      </c>
      <c r="X236" s="777">
        <v>0</v>
      </c>
      <c r="Y236" s="778">
        <f t="shared" si="46"/>
        <v>0</v>
      </c>
      <c r="Z236" s="37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7"/>
      <c r="B237" s="788"/>
      <c r="C237" s="788"/>
      <c r="D237" s="788"/>
      <c r="E237" s="788"/>
      <c r="F237" s="788"/>
      <c r="G237" s="788"/>
      <c r="H237" s="788"/>
      <c r="I237" s="788"/>
      <c r="J237" s="788"/>
      <c r="K237" s="788"/>
      <c r="L237" s="788"/>
      <c r="M237" s="788"/>
      <c r="N237" s="788"/>
      <c r="O237" s="789"/>
      <c r="P237" s="795" t="s">
        <v>71</v>
      </c>
      <c r="Q237" s="796"/>
      <c r="R237" s="796"/>
      <c r="S237" s="796"/>
      <c r="T237" s="796"/>
      <c r="U237" s="796"/>
      <c r="V237" s="797"/>
      <c r="W237" s="38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x14ac:dyDescent="0.2">
      <c r="A238" s="788"/>
      <c r="B238" s="788"/>
      <c r="C238" s="788"/>
      <c r="D238" s="788"/>
      <c r="E238" s="788"/>
      <c r="F238" s="788"/>
      <c r="G238" s="788"/>
      <c r="H238" s="788"/>
      <c r="I238" s="788"/>
      <c r="J238" s="788"/>
      <c r="K238" s="788"/>
      <c r="L238" s="788"/>
      <c r="M238" s="788"/>
      <c r="N238" s="788"/>
      <c r="O238" s="789"/>
      <c r="P238" s="795" t="s">
        <v>71</v>
      </c>
      <c r="Q238" s="796"/>
      <c r="R238" s="796"/>
      <c r="S238" s="796"/>
      <c r="T238" s="796"/>
      <c r="U238" s="796"/>
      <c r="V238" s="797"/>
      <c r="W238" s="38" t="s">
        <v>69</v>
      </c>
      <c r="X238" s="779">
        <f>IFERROR(SUM(X226:X236),"0")</f>
        <v>0</v>
      </c>
      <c r="Y238" s="779">
        <f>IFERROR(SUM(Y226:Y236),"0")</f>
        <v>0</v>
      </c>
      <c r="Z238" s="38"/>
      <c r="AA238" s="780"/>
      <c r="AB238" s="780"/>
      <c r="AC238" s="780"/>
    </row>
    <row r="239" spans="1:68" ht="14.25" customHeight="1" x14ac:dyDescent="0.25">
      <c r="A239" s="800" t="s">
        <v>213</v>
      </c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88"/>
      <c r="P239" s="788"/>
      <c r="Q239" s="788"/>
      <c r="R239" s="788"/>
      <c r="S239" s="788"/>
      <c r="T239" s="788"/>
      <c r="U239" s="788"/>
      <c r="V239" s="788"/>
      <c r="W239" s="788"/>
      <c r="X239" s="788"/>
      <c r="Y239" s="788"/>
      <c r="Z239" s="788"/>
      <c r="AA239" s="771"/>
      <c r="AB239" s="771"/>
      <c r="AC239" s="771"/>
    </row>
    <row r="240" spans="1:68" ht="16.5" customHeight="1" x14ac:dyDescent="0.25">
      <c r="A240" s="54" t="s">
        <v>411</v>
      </c>
      <c r="B240" s="54" t="s">
        <v>412</v>
      </c>
      <c r="C240" s="32">
        <v>4301060360</v>
      </c>
      <c r="D240" s="791">
        <v>4680115882874</v>
      </c>
      <c r="E240" s="792"/>
      <c r="F240" s="776">
        <v>0.8</v>
      </c>
      <c r="G240" s="33">
        <v>4</v>
      </c>
      <c r="H240" s="776">
        <v>3.2</v>
      </c>
      <c r="I240" s="776">
        <v>3.4660000000000002</v>
      </c>
      <c r="J240" s="33">
        <v>120</v>
      </c>
      <c r="K240" s="33" t="s">
        <v>128</v>
      </c>
      <c r="L240" s="33"/>
      <c r="M240" s="34" t="s">
        <v>68</v>
      </c>
      <c r="N240" s="34"/>
      <c r="O240" s="33">
        <v>30</v>
      </c>
      <c r="P240" s="8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5"/>
      <c r="V240" s="35"/>
      <c r="W240" s="36" t="s">
        <v>69</v>
      </c>
      <c r="X240" s="777">
        <v>0</v>
      </c>
      <c r="Y240" s="778">
        <f t="shared" ref="Y240:Y245" si="52">IFERROR(IF(X240="",0,CEILING((X240/$H240),1)*$H240),"")</f>
        <v>0</v>
      </c>
      <c r="Z240" s="37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2">
        <v>4301060460</v>
      </c>
      <c r="D241" s="791">
        <v>4680115882874</v>
      </c>
      <c r="E241" s="792"/>
      <c r="F241" s="776">
        <v>0.8</v>
      </c>
      <c r="G241" s="33">
        <v>4</v>
      </c>
      <c r="H241" s="776">
        <v>3.2</v>
      </c>
      <c r="I241" s="776">
        <v>3.4660000000000002</v>
      </c>
      <c r="J241" s="33">
        <v>132</v>
      </c>
      <c r="K241" s="33" t="s">
        <v>128</v>
      </c>
      <c r="L241" s="33"/>
      <c r="M241" s="34" t="s">
        <v>164</v>
      </c>
      <c r="N241" s="34"/>
      <c r="O241" s="33">
        <v>30</v>
      </c>
      <c r="P241" s="1123" t="s">
        <v>415</v>
      </c>
      <c r="Q241" s="782"/>
      <c r="R241" s="782"/>
      <c r="S241" s="782"/>
      <c r="T241" s="783"/>
      <c r="U241" s="35"/>
      <c r="V241" s="35"/>
      <c r="W241" s="36" t="s">
        <v>69</v>
      </c>
      <c r="X241" s="777">
        <v>0</v>
      </c>
      <c r="Y241" s="778">
        <f t="shared" si="52"/>
        <v>0</v>
      </c>
      <c r="Z241" s="37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417</v>
      </c>
      <c r="C242" s="32">
        <v>4301060404</v>
      </c>
      <c r="D242" s="791">
        <v>4680115882874</v>
      </c>
      <c r="E242" s="792"/>
      <c r="F242" s="776">
        <v>0.8</v>
      </c>
      <c r="G242" s="33">
        <v>4</v>
      </c>
      <c r="H242" s="776">
        <v>3.2</v>
      </c>
      <c r="I242" s="776">
        <v>3.4660000000000002</v>
      </c>
      <c r="J242" s="33">
        <v>132</v>
      </c>
      <c r="K242" s="33" t="s">
        <v>128</v>
      </c>
      <c r="L242" s="33"/>
      <c r="M242" s="34" t="s">
        <v>68</v>
      </c>
      <c r="N242" s="34"/>
      <c r="O242" s="33">
        <v>40</v>
      </c>
      <c r="P242" s="86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82"/>
      <c r="R242" s="782"/>
      <c r="S242" s="782"/>
      <c r="T242" s="783"/>
      <c r="U242" s="35"/>
      <c r="V242" s="35"/>
      <c r="W242" s="36" t="s">
        <v>69</v>
      </c>
      <c r="X242" s="777">
        <v>0</v>
      </c>
      <c r="Y242" s="778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2">
        <v>4301060359</v>
      </c>
      <c r="D243" s="791">
        <v>4680115884434</v>
      </c>
      <c r="E243" s="792"/>
      <c r="F243" s="776">
        <v>0.8</v>
      </c>
      <c r="G243" s="33">
        <v>4</v>
      </c>
      <c r="H243" s="776">
        <v>3.2</v>
      </c>
      <c r="I243" s="776">
        <v>3.4660000000000002</v>
      </c>
      <c r="J243" s="33">
        <v>132</v>
      </c>
      <c r="K243" s="33" t="s">
        <v>128</v>
      </c>
      <c r="L243" s="33"/>
      <c r="M243" s="34" t="s">
        <v>68</v>
      </c>
      <c r="N243" s="34"/>
      <c r="O243" s="33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5"/>
      <c r="V243" s="35"/>
      <c r="W243" s="36" t="s">
        <v>69</v>
      </c>
      <c r="X243" s="777">
        <v>0</v>
      </c>
      <c r="Y243" s="778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2">
        <v>4301060375</v>
      </c>
      <c r="D244" s="791">
        <v>4680115880818</v>
      </c>
      <c r="E244" s="792"/>
      <c r="F244" s="776">
        <v>0.4</v>
      </c>
      <c r="G244" s="33">
        <v>6</v>
      </c>
      <c r="H244" s="776">
        <v>2.4</v>
      </c>
      <c r="I244" s="776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5"/>
      <c r="V244" s="35"/>
      <c r="W244" s="36" t="s">
        <v>69</v>
      </c>
      <c r="X244" s="777">
        <v>0</v>
      </c>
      <c r="Y244" s="778">
        <f t="shared" si="52"/>
        <v>0</v>
      </c>
      <c r="Z244" s="37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2">
        <v>4301060389</v>
      </c>
      <c r="D245" s="791">
        <v>4680115880801</v>
      </c>
      <c r="E245" s="792"/>
      <c r="F245" s="776">
        <v>0.4</v>
      </c>
      <c r="G245" s="33">
        <v>6</v>
      </c>
      <c r="H245" s="776">
        <v>2.4</v>
      </c>
      <c r="I245" s="776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5"/>
      <c r="V245" s="35"/>
      <c r="W245" s="36" t="s">
        <v>69</v>
      </c>
      <c r="X245" s="777">
        <v>0</v>
      </c>
      <c r="Y245" s="778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7"/>
      <c r="B246" s="788"/>
      <c r="C246" s="788"/>
      <c r="D246" s="788"/>
      <c r="E246" s="788"/>
      <c r="F246" s="788"/>
      <c r="G246" s="788"/>
      <c r="H246" s="788"/>
      <c r="I246" s="788"/>
      <c r="J246" s="788"/>
      <c r="K246" s="788"/>
      <c r="L246" s="788"/>
      <c r="M246" s="788"/>
      <c r="N246" s="788"/>
      <c r="O246" s="789"/>
      <c r="P246" s="795" t="s">
        <v>71</v>
      </c>
      <c r="Q246" s="796"/>
      <c r="R246" s="796"/>
      <c r="S246" s="796"/>
      <c r="T246" s="796"/>
      <c r="U246" s="796"/>
      <c r="V246" s="797"/>
      <c r="W246" s="38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88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89"/>
      <c r="P247" s="795" t="s">
        <v>71</v>
      </c>
      <c r="Q247" s="796"/>
      <c r="R247" s="796"/>
      <c r="S247" s="796"/>
      <c r="T247" s="796"/>
      <c r="U247" s="796"/>
      <c r="V247" s="797"/>
      <c r="W247" s="38" t="s">
        <v>69</v>
      </c>
      <c r="X247" s="779">
        <f>IFERROR(SUM(X240:X245),"0")</f>
        <v>0</v>
      </c>
      <c r="Y247" s="779">
        <f>IFERROR(SUM(Y240:Y245),"0")</f>
        <v>0</v>
      </c>
      <c r="Z247" s="38"/>
      <c r="AA247" s="780"/>
      <c r="AB247" s="780"/>
      <c r="AC247" s="780"/>
    </row>
    <row r="248" spans="1:68" ht="16.5" customHeight="1" x14ac:dyDescent="0.25">
      <c r="A248" s="808" t="s">
        <v>428</v>
      </c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88"/>
      <c r="P248" s="788"/>
      <c r="Q248" s="788"/>
      <c r="R248" s="788"/>
      <c r="S248" s="788"/>
      <c r="T248" s="788"/>
      <c r="U248" s="788"/>
      <c r="V248" s="788"/>
      <c r="W248" s="788"/>
      <c r="X248" s="788"/>
      <c r="Y248" s="788"/>
      <c r="Z248" s="788"/>
      <c r="AA248" s="772"/>
      <c r="AB248" s="772"/>
      <c r="AC248" s="772"/>
    </row>
    <row r="249" spans="1:68" ht="14.25" customHeight="1" x14ac:dyDescent="0.25">
      <c r="A249" s="800" t="s">
        <v>115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71"/>
      <c r="AB249" s="771"/>
      <c r="AC249" s="771"/>
    </row>
    <row r="250" spans="1:68" ht="27" customHeight="1" x14ac:dyDescent="0.25">
      <c r="A250" s="54" t="s">
        <v>429</v>
      </c>
      <c r="B250" s="54" t="s">
        <v>430</v>
      </c>
      <c r="C250" s="32">
        <v>4301011717</v>
      </c>
      <c r="D250" s="791">
        <v>4680115884274</v>
      </c>
      <c r="E250" s="792"/>
      <c r="F250" s="776">
        <v>1.45</v>
      </c>
      <c r="G250" s="33">
        <v>8</v>
      </c>
      <c r="H250" s="776">
        <v>11.6</v>
      </c>
      <c r="I250" s="776">
        <v>12.08</v>
      </c>
      <c r="J250" s="33">
        <v>56</v>
      </c>
      <c r="K250" s="33" t="s">
        <v>118</v>
      </c>
      <c r="L250" s="33"/>
      <c r="M250" s="34" t="s">
        <v>121</v>
      </c>
      <c r="N250" s="34"/>
      <c r="O250" s="33">
        <v>55</v>
      </c>
      <c r="P250" s="90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5"/>
      <c r="V250" s="35"/>
      <c r="W250" s="36" t="s">
        <v>69</v>
      </c>
      <c r="X250" s="777">
        <v>0</v>
      </c>
      <c r="Y250" s="778">
        <f t="shared" ref="Y250:Y257" si="57">IFERROR(IF(X250="",0,CEILING((X250/$H250),1)*$H250),"")</f>
        <v>0</v>
      </c>
      <c r="Z250" s="37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2">
        <v>4301011945</v>
      </c>
      <c r="D251" s="791">
        <v>4680115884274</v>
      </c>
      <c r="E251" s="792"/>
      <c r="F251" s="776">
        <v>1.45</v>
      </c>
      <c r="G251" s="33">
        <v>8</v>
      </c>
      <c r="H251" s="776">
        <v>11.6</v>
      </c>
      <c r="I251" s="776">
        <v>12.08</v>
      </c>
      <c r="J251" s="33">
        <v>48</v>
      </c>
      <c r="K251" s="33" t="s">
        <v>118</v>
      </c>
      <c r="L251" s="33"/>
      <c r="M251" s="34" t="s">
        <v>151</v>
      </c>
      <c r="N251" s="34"/>
      <c r="O251" s="33">
        <v>55</v>
      </c>
      <c r="P251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5"/>
      <c r="V251" s="35"/>
      <c r="W251" s="36" t="s">
        <v>69</v>
      </c>
      <c r="X251" s="777">
        <v>0</v>
      </c>
      <c r="Y251" s="778">
        <f t="shared" si="57"/>
        <v>0</v>
      </c>
      <c r="Z251" s="37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2">
        <v>4301011719</v>
      </c>
      <c r="D252" s="791">
        <v>4680115884298</v>
      </c>
      <c r="E252" s="792"/>
      <c r="F252" s="776">
        <v>1.45</v>
      </c>
      <c r="G252" s="33">
        <v>8</v>
      </c>
      <c r="H252" s="776">
        <v>11.6</v>
      </c>
      <c r="I252" s="776">
        <v>12.08</v>
      </c>
      <c r="J252" s="33">
        <v>56</v>
      </c>
      <c r="K252" s="33" t="s">
        <v>118</v>
      </c>
      <c r="L252" s="33"/>
      <c r="M252" s="34" t="s">
        <v>121</v>
      </c>
      <c r="N252" s="34"/>
      <c r="O252" s="33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5"/>
      <c r="V252" s="35"/>
      <c r="W252" s="36" t="s">
        <v>69</v>
      </c>
      <c r="X252" s="777">
        <v>0</v>
      </c>
      <c r="Y252" s="778">
        <f t="shared" si="57"/>
        <v>0</v>
      </c>
      <c r="Z252" s="37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2">
        <v>4301011733</v>
      </c>
      <c r="D253" s="791">
        <v>4680115884250</v>
      </c>
      <c r="E253" s="792"/>
      <c r="F253" s="776">
        <v>1.45</v>
      </c>
      <c r="G253" s="33">
        <v>8</v>
      </c>
      <c r="H253" s="776">
        <v>11.6</v>
      </c>
      <c r="I253" s="776">
        <v>12.08</v>
      </c>
      <c r="J253" s="33">
        <v>56</v>
      </c>
      <c r="K253" s="33" t="s">
        <v>118</v>
      </c>
      <c r="L253" s="33"/>
      <c r="M253" s="34" t="s">
        <v>77</v>
      </c>
      <c r="N253" s="34"/>
      <c r="O253" s="33">
        <v>55</v>
      </c>
      <c r="P253" s="116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5"/>
      <c r="V253" s="35"/>
      <c r="W253" s="36" t="s">
        <v>69</v>
      </c>
      <c r="X253" s="777">
        <v>0</v>
      </c>
      <c r="Y253" s="778">
        <f t="shared" si="57"/>
        <v>0</v>
      </c>
      <c r="Z253" s="37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2">
        <v>4301011944</v>
      </c>
      <c r="D254" s="791">
        <v>4680115884250</v>
      </c>
      <c r="E254" s="792"/>
      <c r="F254" s="776">
        <v>1.45</v>
      </c>
      <c r="G254" s="33">
        <v>8</v>
      </c>
      <c r="H254" s="776">
        <v>11.6</v>
      </c>
      <c r="I254" s="776">
        <v>12.08</v>
      </c>
      <c r="J254" s="33">
        <v>48</v>
      </c>
      <c r="K254" s="33" t="s">
        <v>118</v>
      </c>
      <c r="L254" s="33"/>
      <c r="M254" s="34" t="s">
        <v>151</v>
      </c>
      <c r="N254" s="34"/>
      <c r="O254" s="33">
        <v>55</v>
      </c>
      <c r="P254" s="105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5"/>
      <c r="V254" s="35"/>
      <c r="W254" s="36" t="s">
        <v>69</v>
      </c>
      <c r="X254" s="777">
        <v>0</v>
      </c>
      <c r="Y254" s="778">
        <f t="shared" si="57"/>
        <v>0</v>
      </c>
      <c r="Z254" s="37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2">
        <v>4301011718</v>
      </c>
      <c r="D255" s="791">
        <v>4680115884281</v>
      </c>
      <c r="E255" s="792"/>
      <c r="F255" s="776">
        <v>0.4</v>
      </c>
      <c r="G255" s="33">
        <v>10</v>
      </c>
      <c r="H255" s="776">
        <v>4</v>
      </c>
      <c r="I255" s="776">
        <v>4.21</v>
      </c>
      <c r="J255" s="33">
        <v>132</v>
      </c>
      <c r="K255" s="33" t="s">
        <v>128</v>
      </c>
      <c r="L255" s="33"/>
      <c r="M255" s="34" t="s">
        <v>121</v>
      </c>
      <c r="N255" s="34"/>
      <c r="O255" s="33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5"/>
      <c r="V255" s="35"/>
      <c r="W255" s="36" t="s">
        <v>69</v>
      </c>
      <c r="X255" s="777">
        <v>0</v>
      </c>
      <c r="Y255" s="778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2">
        <v>4301011720</v>
      </c>
      <c r="D256" s="791">
        <v>4680115884199</v>
      </c>
      <c r="E256" s="792"/>
      <c r="F256" s="776">
        <v>0.37</v>
      </c>
      <c r="G256" s="33">
        <v>10</v>
      </c>
      <c r="H256" s="776">
        <v>3.7</v>
      </c>
      <c r="I256" s="776">
        <v>3.91</v>
      </c>
      <c r="J256" s="33">
        <v>132</v>
      </c>
      <c r="K256" s="33" t="s">
        <v>128</v>
      </c>
      <c r="L256" s="33"/>
      <c r="M256" s="34" t="s">
        <v>121</v>
      </c>
      <c r="N256" s="34"/>
      <c r="O256" s="33">
        <v>55</v>
      </c>
      <c r="P256" s="10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5"/>
      <c r="V256" s="35"/>
      <c r="W256" s="36" t="s">
        <v>69</v>
      </c>
      <c r="X256" s="777">
        <v>0</v>
      </c>
      <c r="Y256" s="778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2">
        <v>4301011716</v>
      </c>
      <c r="D257" s="791">
        <v>4680115884267</v>
      </c>
      <c r="E257" s="792"/>
      <c r="F257" s="776">
        <v>0.4</v>
      </c>
      <c r="G257" s="33">
        <v>10</v>
      </c>
      <c r="H257" s="776">
        <v>4</v>
      </c>
      <c r="I257" s="776">
        <v>4.21</v>
      </c>
      <c r="J257" s="33">
        <v>132</v>
      </c>
      <c r="K257" s="33" t="s">
        <v>128</v>
      </c>
      <c r="L257" s="33"/>
      <c r="M257" s="34" t="s">
        <v>121</v>
      </c>
      <c r="N257" s="34"/>
      <c r="O257" s="33">
        <v>55</v>
      </c>
      <c r="P257" s="10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5"/>
      <c r="V257" s="35"/>
      <c r="W257" s="36" t="s">
        <v>69</v>
      </c>
      <c r="X257" s="777">
        <v>0</v>
      </c>
      <c r="Y257" s="778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7"/>
      <c r="B258" s="788"/>
      <c r="C258" s="788"/>
      <c r="D258" s="788"/>
      <c r="E258" s="788"/>
      <c r="F258" s="788"/>
      <c r="G258" s="788"/>
      <c r="H258" s="788"/>
      <c r="I258" s="788"/>
      <c r="J258" s="788"/>
      <c r="K258" s="788"/>
      <c r="L258" s="788"/>
      <c r="M258" s="788"/>
      <c r="N258" s="788"/>
      <c r="O258" s="789"/>
      <c r="P258" s="795" t="s">
        <v>71</v>
      </c>
      <c r="Q258" s="796"/>
      <c r="R258" s="796"/>
      <c r="S258" s="796"/>
      <c r="T258" s="796"/>
      <c r="U258" s="796"/>
      <c r="V258" s="797"/>
      <c r="W258" s="38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88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89"/>
      <c r="P259" s="795" t="s">
        <v>71</v>
      </c>
      <c r="Q259" s="796"/>
      <c r="R259" s="796"/>
      <c r="S259" s="796"/>
      <c r="T259" s="796"/>
      <c r="U259" s="796"/>
      <c r="V259" s="797"/>
      <c r="W259" s="38" t="s">
        <v>69</v>
      </c>
      <c r="X259" s="779">
        <f>IFERROR(SUM(X250:X257),"0")</f>
        <v>0</v>
      </c>
      <c r="Y259" s="779">
        <f>IFERROR(SUM(Y250:Y257),"0")</f>
        <v>0</v>
      </c>
      <c r="Z259" s="38"/>
      <c r="AA259" s="780"/>
      <c r="AB259" s="780"/>
      <c r="AC259" s="780"/>
    </row>
    <row r="260" spans="1:68" ht="16.5" customHeight="1" x14ac:dyDescent="0.25">
      <c r="A260" s="808" t="s">
        <v>449</v>
      </c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88"/>
      <c r="P260" s="788"/>
      <c r="Q260" s="788"/>
      <c r="R260" s="788"/>
      <c r="S260" s="788"/>
      <c r="T260" s="788"/>
      <c r="U260" s="788"/>
      <c r="V260" s="788"/>
      <c r="W260" s="788"/>
      <c r="X260" s="788"/>
      <c r="Y260" s="788"/>
      <c r="Z260" s="788"/>
      <c r="AA260" s="772"/>
      <c r="AB260" s="772"/>
      <c r="AC260" s="772"/>
    </row>
    <row r="261" spans="1:68" ht="14.25" customHeight="1" x14ac:dyDescent="0.25">
      <c r="A261" s="800" t="s">
        <v>115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71"/>
      <c r="AB261" s="771"/>
      <c r="AC261" s="771"/>
    </row>
    <row r="262" spans="1:68" ht="27" customHeight="1" x14ac:dyDescent="0.25">
      <c r="A262" s="54" t="s">
        <v>450</v>
      </c>
      <c r="B262" s="54" t="s">
        <v>451</v>
      </c>
      <c r="C262" s="32">
        <v>4301011826</v>
      </c>
      <c r="D262" s="791">
        <v>4680115884137</v>
      </c>
      <c r="E262" s="792"/>
      <c r="F262" s="776">
        <v>1.45</v>
      </c>
      <c r="G262" s="33">
        <v>8</v>
      </c>
      <c r="H262" s="776">
        <v>11.6</v>
      </c>
      <c r="I262" s="776">
        <v>12.08</v>
      </c>
      <c r="J262" s="33">
        <v>56</v>
      </c>
      <c r="K262" s="33" t="s">
        <v>118</v>
      </c>
      <c r="L262" s="33"/>
      <c r="M262" s="34" t="s">
        <v>121</v>
      </c>
      <c r="N262" s="34"/>
      <c r="O262" s="33">
        <v>55</v>
      </c>
      <c r="P262" s="11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5"/>
      <c r="V262" s="35"/>
      <c r="W262" s="36" t="s">
        <v>69</v>
      </c>
      <c r="X262" s="777">
        <v>0</v>
      </c>
      <c r="Y262" s="778">
        <f t="shared" ref="Y262:Y270" si="62">IFERROR(IF(X262="",0,CEILING((X262/$H262),1)*$H262),"")</f>
        <v>0</v>
      </c>
      <c r="Z262" s="37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2">
        <v>4301011942</v>
      </c>
      <c r="D263" s="791">
        <v>4680115884137</v>
      </c>
      <c r="E263" s="792"/>
      <c r="F263" s="776">
        <v>1.45</v>
      </c>
      <c r="G263" s="33">
        <v>8</v>
      </c>
      <c r="H263" s="776">
        <v>11.6</v>
      </c>
      <c r="I263" s="776">
        <v>12.08</v>
      </c>
      <c r="J263" s="33">
        <v>48</v>
      </c>
      <c r="K263" s="33" t="s">
        <v>118</v>
      </c>
      <c r="L263" s="33"/>
      <c r="M263" s="34" t="s">
        <v>151</v>
      </c>
      <c r="N263" s="34"/>
      <c r="O263" s="33">
        <v>55</v>
      </c>
      <c r="P263" s="119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5"/>
      <c r="V263" s="35"/>
      <c r="W263" s="36" t="s">
        <v>69</v>
      </c>
      <c r="X263" s="777">
        <v>0</v>
      </c>
      <c r="Y263" s="778">
        <f t="shared" si="62"/>
        <v>0</v>
      </c>
      <c r="Z263" s="37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2">
        <v>4301011724</v>
      </c>
      <c r="D264" s="791">
        <v>4680115884236</v>
      </c>
      <c r="E264" s="792"/>
      <c r="F264" s="776">
        <v>1.45</v>
      </c>
      <c r="G264" s="33">
        <v>8</v>
      </c>
      <c r="H264" s="776">
        <v>11.6</v>
      </c>
      <c r="I264" s="776">
        <v>12.08</v>
      </c>
      <c r="J264" s="33">
        <v>56</v>
      </c>
      <c r="K264" s="33" t="s">
        <v>118</v>
      </c>
      <c r="L264" s="33"/>
      <c r="M264" s="34" t="s">
        <v>121</v>
      </c>
      <c r="N264" s="34"/>
      <c r="O264" s="33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5"/>
      <c r="V264" s="35"/>
      <c r="W264" s="36" t="s">
        <v>69</v>
      </c>
      <c r="X264" s="777">
        <v>0</v>
      </c>
      <c r="Y264" s="778">
        <f t="shared" si="62"/>
        <v>0</v>
      </c>
      <c r="Z264" s="37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2">
        <v>4301011721</v>
      </c>
      <c r="D265" s="791">
        <v>4680115884175</v>
      </c>
      <c r="E265" s="792"/>
      <c r="F265" s="776">
        <v>1.45</v>
      </c>
      <c r="G265" s="33">
        <v>8</v>
      </c>
      <c r="H265" s="776">
        <v>11.6</v>
      </c>
      <c r="I265" s="776">
        <v>12.08</v>
      </c>
      <c r="J265" s="33">
        <v>56</v>
      </c>
      <c r="K265" s="33" t="s">
        <v>118</v>
      </c>
      <c r="L265" s="33"/>
      <c r="M265" s="34" t="s">
        <v>121</v>
      </c>
      <c r="N265" s="34"/>
      <c r="O265" s="33">
        <v>55</v>
      </c>
      <c r="P265" s="8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5"/>
      <c r="V265" s="35"/>
      <c r="W265" s="36" t="s">
        <v>69</v>
      </c>
      <c r="X265" s="777">
        <v>0</v>
      </c>
      <c r="Y265" s="778">
        <f t="shared" si="62"/>
        <v>0</v>
      </c>
      <c r="Z265" s="37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2">
        <v>4301011941</v>
      </c>
      <c r="D266" s="791">
        <v>4680115884175</v>
      </c>
      <c r="E266" s="792"/>
      <c r="F266" s="776">
        <v>1.45</v>
      </c>
      <c r="G266" s="33">
        <v>8</v>
      </c>
      <c r="H266" s="776">
        <v>11.6</v>
      </c>
      <c r="I266" s="776">
        <v>12.08</v>
      </c>
      <c r="J266" s="33">
        <v>48</v>
      </c>
      <c r="K266" s="33" t="s">
        <v>118</v>
      </c>
      <c r="L266" s="33"/>
      <c r="M266" s="34" t="s">
        <v>151</v>
      </c>
      <c r="N266" s="34"/>
      <c r="O266" s="33">
        <v>55</v>
      </c>
      <c r="P266" s="85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5"/>
      <c r="V266" s="35"/>
      <c r="W266" s="36" t="s">
        <v>69</v>
      </c>
      <c r="X266" s="777">
        <v>0</v>
      </c>
      <c r="Y266" s="778">
        <f t="shared" si="62"/>
        <v>0</v>
      </c>
      <c r="Z266" s="37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2">
        <v>4301011824</v>
      </c>
      <c r="D267" s="791">
        <v>4680115884144</v>
      </c>
      <c r="E267" s="792"/>
      <c r="F267" s="776">
        <v>0.4</v>
      </c>
      <c r="G267" s="33">
        <v>10</v>
      </c>
      <c r="H267" s="776">
        <v>4</v>
      </c>
      <c r="I267" s="776">
        <v>4.21</v>
      </c>
      <c r="J267" s="33">
        <v>132</v>
      </c>
      <c r="K267" s="33" t="s">
        <v>128</v>
      </c>
      <c r="L267" s="33"/>
      <c r="M267" s="34" t="s">
        <v>121</v>
      </c>
      <c r="N267" s="34"/>
      <c r="O267" s="33">
        <v>55</v>
      </c>
      <c r="P267" s="9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5"/>
      <c r="V267" s="35"/>
      <c r="W267" s="36" t="s">
        <v>69</v>
      </c>
      <c r="X267" s="777">
        <v>0</v>
      </c>
      <c r="Y267" s="778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2">
        <v>4301011963</v>
      </c>
      <c r="D268" s="791">
        <v>4680115885288</v>
      </c>
      <c r="E268" s="792"/>
      <c r="F268" s="776">
        <v>0.37</v>
      </c>
      <c r="G268" s="33">
        <v>10</v>
      </c>
      <c r="H268" s="776">
        <v>3.7</v>
      </c>
      <c r="I268" s="776">
        <v>3.91</v>
      </c>
      <c r="J268" s="33">
        <v>132</v>
      </c>
      <c r="K268" s="33" t="s">
        <v>128</v>
      </c>
      <c r="L268" s="33"/>
      <c r="M268" s="34" t="s">
        <v>121</v>
      </c>
      <c r="N268" s="34"/>
      <c r="O268" s="33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5"/>
      <c r="V268" s="35"/>
      <c r="W268" s="36" t="s">
        <v>69</v>
      </c>
      <c r="X268" s="777">
        <v>0</v>
      </c>
      <c r="Y268" s="778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2">
        <v>4301011726</v>
      </c>
      <c r="D269" s="791">
        <v>4680115884182</v>
      </c>
      <c r="E269" s="792"/>
      <c r="F269" s="776">
        <v>0.37</v>
      </c>
      <c r="G269" s="33">
        <v>10</v>
      </c>
      <c r="H269" s="776">
        <v>3.7</v>
      </c>
      <c r="I269" s="776">
        <v>3.91</v>
      </c>
      <c r="J269" s="33">
        <v>132</v>
      </c>
      <c r="K269" s="33" t="s">
        <v>128</v>
      </c>
      <c r="L269" s="33"/>
      <c r="M269" s="34" t="s">
        <v>121</v>
      </c>
      <c r="N269" s="34"/>
      <c r="O269" s="33">
        <v>55</v>
      </c>
      <c r="P269" s="10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5"/>
      <c r="V269" s="35"/>
      <c r="W269" s="36" t="s">
        <v>69</v>
      </c>
      <c r="X269" s="777">
        <v>0</v>
      </c>
      <c r="Y269" s="778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2">
        <v>4301011722</v>
      </c>
      <c r="D270" s="791">
        <v>4680115884205</v>
      </c>
      <c r="E270" s="792"/>
      <c r="F270" s="776">
        <v>0.4</v>
      </c>
      <c r="G270" s="33">
        <v>10</v>
      </c>
      <c r="H270" s="776">
        <v>4</v>
      </c>
      <c r="I270" s="776">
        <v>4.21</v>
      </c>
      <c r="J270" s="33">
        <v>132</v>
      </c>
      <c r="K270" s="33" t="s">
        <v>128</v>
      </c>
      <c r="L270" s="33"/>
      <c r="M270" s="34" t="s">
        <v>121</v>
      </c>
      <c r="N270" s="34"/>
      <c r="O270" s="33">
        <v>55</v>
      </c>
      <c r="P270" s="11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5"/>
      <c r="V270" s="35"/>
      <c r="W270" s="36" t="s">
        <v>69</v>
      </c>
      <c r="X270" s="777">
        <v>0</v>
      </c>
      <c r="Y270" s="778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7"/>
      <c r="B271" s="788"/>
      <c r="C271" s="788"/>
      <c r="D271" s="788"/>
      <c r="E271" s="788"/>
      <c r="F271" s="788"/>
      <c r="G271" s="788"/>
      <c r="H271" s="788"/>
      <c r="I271" s="788"/>
      <c r="J271" s="788"/>
      <c r="K271" s="788"/>
      <c r="L271" s="788"/>
      <c r="M271" s="788"/>
      <c r="N271" s="788"/>
      <c r="O271" s="789"/>
      <c r="P271" s="795" t="s">
        <v>71</v>
      </c>
      <c r="Q271" s="796"/>
      <c r="R271" s="796"/>
      <c r="S271" s="796"/>
      <c r="T271" s="796"/>
      <c r="U271" s="796"/>
      <c r="V271" s="797"/>
      <c r="W271" s="38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88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89"/>
      <c r="P272" s="795" t="s">
        <v>71</v>
      </c>
      <c r="Q272" s="796"/>
      <c r="R272" s="796"/>
      <c r="S272" s="796"/>
      <c r="T272" s="796"/>
      <c r="U272" s="796"/>
      <c r="V272" s="797"/>
      <c r="W272" s="38" t="s">
        <v>69</v>
      </c>
      <c r="X272" s="779">
        <f>IFERROR(SUM(X262:X270),"0")</f>
        <v>0</v>
      </c>
      <c r="Y272" s="779">
        <f>IFERROR(SUM(Y262:Y270),"0")</f>
        <v>0</v>
      </c>
      <c r="Z272" s="38"/>
      <c r="AA272" s="780"/>
      <c r="AB272" s="780"/>
      <c r="AC272" s="780"/>
    </row>
    <row r="273" spans="1:68" ht="14.25" customHeight="1" x14ac:dyDescent="0.25">
      <c r="A273" s="800" t="s">
        <v>172</v>
      </c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88"/>
      <c r="P273" s="788"/>
      <c r="Q273" s="788"/>
      <c r="R273" s="788"/>
      <c r="S273" s="788"/>
      <c r="T273" s="788"/>
      <c r="U273" s="788"/>
      <c r="V273" s="788"/>
      <c r="W273" s="788"/>
      <c r="X273" s="788"/>
      <c r="Y273" s="788"/>
      <c r="Z273" s="788"/>
      <c r="AA273" s="771"/>
      <c r="AB273" s="771"/>
      <c r="AC273" s="771"/>
    </row>
    <row r="274" spans="1:68" ht="27" customHeight="1" x14ac:dyDescent="0.25">
      <c r="A274" s="54" t="s">
        <v>470</v>
      </c>
      <c r="B274" s="54" t="s">
        <v>471</v>
      </c>
      <c r="C274" s="32">
        <v>4301020340</v>
      </c>
      <c r="D274" s="791">
        <v>4680115885721</v>
      </c>
      <c r="E274" s="792"/>
      <c r="F274" s="776">
        <v>0.33</v>
      </c>
      <c r="G274" s="33">
        <v>6</v>
      </c>
      <c r="H274" s="776">
        <v>1.98</v>
      </c>
      <c r="I274" s="776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5"/>
      <c r="V274" s="35"/>
      <c r="W274" s="36" t="s">
        <v>69</v>
      </c>
      <c r="X274" s="777">
        <v>0</v>
      </c>
      <c r="Y274" s="778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8"/>
      <c r="C275" s="788"/>
      <c r="D275" s="788"/>
      <c r="E275" s="788"/>
      <c r="F275" s="788"/>
      <c r="G275" s="788"/>
      <c r="H275" s="788"/>
      <c r="I275" s="788"/>
      <c r="J275" s="788"/>
      <c r="K275" s="788"/>
      <c r="L275" s="788"/>
      <c r="M275" s="788"/>
      <c r="N275" s="788"/>
      <c r="O275" s="789"/>
      <c r="P275" s="795" t="s">
        <v>71</v>
      </c>
      <c r="Q275" s="796"/>
      <c r="R275" s="796"/>
      <c r="S275" s="796"/>
      <c r="T275" s="796"/>
      <c r="U275" s="796"/>
      <c r="V275" s="797"/>
      <c r="W275" s="38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88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89"/>
      <c r="P276" s="795" t="s">
        <v>71</v>
      </c>
      <c r="Q276" s="796"/>
      <c r="R276" s="796"/>
      <c r="S276" s="796"/>
      <c r="T276" s="796"/>
      <c r="U276" s="796"/>
      <c r="V276" s="797"/>
      <c r="W276" s="38" t="s">
        <v>69</v>
      </c>
      <c r="X276" s="779">
        <f>IFERROR(SUM(X274:X274),"0")</f>
        <v>0</v>
      </c>
      <c r="Y276" s="779">
        <f>IFERROR(SUM(Y274:Y274),"0")</f>
        <v>0</v>
      </c>
      <c r="Z276" s="38"/>
      <c r="AA276" s="780"/>
      <c r="AB276" s="780"/>
      <c r="AC276" s="780"/>
    </row>
    <row r="277" spans="1:68" ht="16.5" customHeight="1" x14ac:dyDescent="0.25">
      <c r="A277" s="808" t="s">
        <v>473</v>
      </c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88"/>
      <c r="P277" s="788"/>
      <c r="Q277" s="788"/>
      <c r="R277" s="788"/>
      <c r="S277" s="788"/>
      <c r="T277" s="788"/>
      <c r="U277" s="788"/>
      <c r="V277" s="788"/>
      <c r="W277" s="788"/>
      <c r="X277" s="788"/>
      <c r="Y277" s="788"/>
      <c r="Z277" s="788"/>
      <c r="AA277" s="772"/>
      <c r="AB277" s="772"/>
      <c r="AC277" s="772"/>
    </row>
    <row r="278" spans="1:68" ht="14.25" customHeight="1" x14ac:dyDescent="0.25">
      <c r="A278" s="800" t="s">
        <v>115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71"/>
      <c r="AB278" s="771"/>
      <c r="AC278" s="771"/>
    </row>
    <row r="279" spans="1:68" ht="27" customHeight="1" x14ac:dyDescent="0.25">
      <c r="A279" s="54" t="s">
        <v>474</v>
      </c>
      <c r="B279" s="54" t="s">
        <v>475</v>
      </c>
      <c r="C279" s="32">
        <v>4301011855</v>
      </c>
      <c r="D279" s="791">
        <v>4680115885837</v>
      </c>
      <c r="E279" s="792"/>
      <c r="F279" s="776">
        <v>1.35</v>
      </c>
      <c r="G279" s="33">
        <v>8</v>
      </c>
      <c r="H279" s="776">
        <v>10.8</v>
      </c>
      <c r="I279" s="776">
        <v>11.28</v>
      </c>
      <c r="J279" s="33">
        <v>56</v>
      </c>
      <c r="K279" s="33" t="s">
        <v>118</v>
      </c>
      <c r="L279" s="33"/>
      <c r="M279" s="34" t="s">
        <v>121</v>
      </c>
      <c r="N279" s="34"/>
      <c r="O279" s="33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5"/>
      <c r="V279" s="35"/>
      <c r="W279" s="36" t="s">
        <v>69</v>
      </c>
      <c r="X279" s="777">
        <v>0</v>
      </c>
      <c r="Y279" s="778">
        <f t="shared" ref="Y279:Y288" si="67">IFERROR(IF(X279="",0,CEILING((X279/$H279),1)*$H279),"")</f>
        <v>0</v>
      </c>
      <c r="Z279" s="37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2">
        <v>4301011322</v>
      </c>
      <c r="D280" s="791">
        <v>4607091387452</v>
      </c>
      <c r="E280" s="792"/>
      <c r="F280" s="776">
        <v>1.35</v>
      </c>
      <c r="G280" s="33">
        <v>8</v>
      </c>
      <c r="H280" s="776">
        <v>10.8</v>
      </c>
      <c r="I280" s="776">
        <v>11.28</v>
      </c>
      <c r="J280" s="33">
        <v>56</v>
      </c>
      <c r="K280" s="33" t="s">
        <v>118</v>
      </c>
      <c r="L280" s="33"/>
      <c r="M280" s="34" t="s">
        <v>77</v>
      </c>
      <c r="N280" s="34"/>
      <c r="O280" s="33">
        <v>55</v>
      </c>
      <c r="P280" s="93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5"/>
      <c r="V280" s="35"/>
      <c r="W280" s="36" t="s">
        <v>69</v>
      </c>
      <c r="X280" s="777">
        <v>0</v>
      </c>
      <c r="Y280" s="778">
        <f t="shared" si="67"/>
        <v>0</v>
      </c>
      <c r="Z280" s="37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2">
        <v>4301011850</v>
      </c>
      <c r="D281" s="791">
        <v>4680115885806</v>
      </c>
      <c r="E281" s="792"/>
      <c r="F281" s="776">
        <v>1.35</v>
      </c>
      <c r="G281" s="33">
        <v>8</v>
      </c>
      <c r="H281" s="776">
        <v>10.8</v>
      </c>
      <c r="I281" s="776">
        <v>11.28</v>
      </c>
      <c r="J281" s="33">
        <v>56</v>
      </c>
      <c r="K281" s="33" t="s">
        <v>118</v>
      </c>
      <c r="L281" s="33"/>
      <c r="M281" s="34" t="s">
        <v>121</v>
      </c>
      <c r="N281" s="34"/>
      <c r="O281" s="33">
        <v>55</v>
      </c>
      <c r="P281" s="9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5"/>
      <c r="V281" s="35"/>
      <c r="W281" s="36" t="s">
        <v>69</v>
      </c>
      <c r="X281" s="777">
        <v>0</v>
      </c>
      <c r="Y281" s="778">
        <f t="shared" si="67"/>
        <v>0</v>
      </c>
      <c r="Z281" s="37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2">
        <v>4301011910</v>
      </c>
      <c r="D282" s="791">
        <v>4680115885806</v>
      </c>
      <c r="E282" s="792"/>
      <c r="F282" s="776">
        <v>1.35</v>
      </c>
      <c r="G282" s="33">
        <v>8</v>
      </c>
      <c r="H282" s="776">
        <v>10.8</v>
      </c>
      <c r="I282" s="776">
        <v>11.28</v>
      </c>
      <c r="J282" s="33">
        <v>48</v>
      </c>
      <c r="K282" s="33" t="s">
        <v>118</v>
      </c>
      <c r="L282" s="33"/>
      <c r="M282" s="34" t="s">
        <v>151</v>
      </c>
      <c r="N282" s="34"/>
      <c r="O282" s="33">
        <v>55</v>
      </c>
      <c r="P282" s="11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5"/>
      <c r="V282" s="35"/>
      <c r="W282" s="36" t="s">
        <v>69</v>
      </c>
      <c r="X282" s="777">
        <v>0</v>
      </c>
      <c r="Y282" s="778">
        <f t="shared" si="67"/>
        <v>0</v>
      </c>
      <c r="Z282" s="37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2">
        <v>4301011853</v>
      </c>
      <c r="D283" s="791">
        <v>4680115885851</v>
      </c>
      <c r="E283" s="792"/>
      <c r="F283" s="776">
        <v>1.35</v>
      </c>
      <c r="G283" s="33">
        <v>8</v>
      </c>
      <c r="H283" s="776">
        <v>10.8</v>
      </c>
      <c r="I283" s="776">
        <v>11.28</v>
      </c>
      <c r="J283" s="33">
        <v>56</v>
      </c>
      <c r="K283" s="33" t="s">
        <v>118</v>
      </c>
      <c r="L283" s="33"/>
      <c r="M283" s="34" t="s">
        <v>121</v>
      </c>
      <c r="N283" s="34"/>
      <c r="O283" s="33">
        <v>55</v>
      </c>
      <c r="P283" s="9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5"/>
      <c r="V283" s="35"/>
      <c r="W283" s="36" t="s">
        <v>69</v>
      </c>
      <c r="X283" s="777">
        <v>0</v>
      </c>
      <c r="Y283" s="778">
        <f t="shared" si="67"/>
        <v>0</v>
      </c>
      <c r="Z283" s="37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2">
        <v>4301011313</v>
      </c>
      <c r="D284" s="791">
        <v>4607091385984</v>
      </c>
      <c r="E284" s="792"/>
      <c r="F284" s="776">
        <v>1.35</v>
      </c>
      <c r="G284" s="33">
        <v>8</v>
      </c>
      <c r="H284" s="776">
        <v>10.8</v>
      </c>
      <c r="I284" s="776">
        <v>11.28</v>
      </c>
      <c r="J284" s="33">
        <v>56</v>
      </c>
      <c r="K284" s="33" t="s">
        <v>118</v>
      </c>
      <c r="L284" s="33"/>
      <c r="M284" s="34" t="s">
        <v>121</v>
      </c>
      <c r="N284" s="34"/>
      <c r="O284" s="33">
        <v>55</v>
      </c>
      <c r="P284" s="8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5"/>
      <c r="V284" s="35"/>
      <c r="W284" s="36" t="s">
        <v>69</v>
      </c>
      <c r="X284" s="777">
        <v>0</v>
      </c>
      <c r="Y284" s="778">
        <f t="shared" si="67"/>
        <v>0</v>
      </c>
      <c r="Z284" s="37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2">
        <v>4301011852</v>
      </c>
      <c r="D285" s="791">
        <v>4680115885844</v>
      </c>
      <c r="E285" s="792"/>
      <c r="F285" s="776">
        <v>0.4</v>
      </c>
      <c r="G285" s="33">
        <v>10</v>
      </c>
      <c r="H285" s="776">
        <v>4</v>
      </c>
      <c r="I285" s="776">
        <v>4.21</v>
      </c>
      <c r="J285" s="33">
        <v>132</v>
      </c>
      <c r="K285" s="33" t="s">
        <v>128</v>
      </c>
      <c r="L285" s="33"/>
      <c r="M285" s="34" t="s">
        <v>121</v>
      </c>
      <c r="N285" s="34"/>
      <c r="O285" s="33">
        <v>55</v>
      </c>
      <c r="P285" s="9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5"/>
      <c r="V285" s="35"/>
      <c r="W285" s="36" t="s">
        <v>69</v>
      </c>
      <c r="X285" s="777">
        <v>0</v>
      </c>
      <c r="Y285" s="778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2">
        <v>4301011319</v>
      </c>
      <c r="D286" s="791">
        <v>4607091387469</v>
      </c>
      <c r="E286" s="792"/>
      <c r="F286" s="776">
        <v>0.5</v>
      </c>
      <c r="G286" s="33">
        <v>10</v>
      </c>
      <c r="H286" s="776">
        <v>5</v>
      </c>
      <c r="I286" s="776">
        <v>5.21</v>
      </c>
      <c r="J286" s="33">
        <v>132</v>
      </c>
      <c r="K286" s="33" t="s">
        <v>128</v>
      </c>
      <c r="L286" s="33"/>
      <c r="M286" s="34" t="s">
        <v>121</v>
      </c>
      <c r="N286" s="34"/>
      <c r="O286" s="33">
        <v>55</v>
      </c>
      <c r="P286" s="90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5"/>
      <c r="V286" s="35"/>
      <c r="W286" s="36" t="s">
        <v>69</v>
      </c>
      <c r="X286" s="777">
        <v>0</v>
      </c>
      <c r="Y286" s="778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2">
        <v>4301011851</v>
      </c>
      <c r="D287" s="791">
        <v>4680115885820</v>
      </c>
      <c r="E287" s="792"/>
      <c r="F287" s="776">
        <v>0.4</v>
      </c>
      <c r="G287" s="33">
        <v>10</v>
      </c>
      <c r="H287" s="776">
        <v>4</v>
      </c>
      <c r="I287" s="776">
        <v>4.21</v>
      </c>
      <c r="J287" s="33">
        <v>132</v>
      </c>
      <c r="K287" s="33" t="s">
        <v>128</v>
      </c>
      <c r="L287" s="33"/>
      <c r="M287" s="34" t="s">
        <v>121</v>
      </c>
      <c r="N287" s="34"/>
      <c r="O287" s="33">
        <v>55</v>
      </c>
      <c r="P287" s="9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5"/>
      <c r="V287" s="35"/>
      <c r="W287" s="36" t="s">
        <v>69</v>
      </c>
      <c r="X287" s="777">
        <v>0</v>
      </c>
      <c r="Y287" s="778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2">
        <v>4301011316</v>
      </c>
      <c r="D288" s="791">
        <v>4607091387438</v>
      </c>
      <c r="E288" s="792"/>
      <c r="F288" s="776">
        <v>0.5</v>
      </c>
      <c r="G288" s="33">
        <v>10</v>
      </c>
      <c r="H288" s="776">
        <v>5</v>
      </c>
      <c r="I288" s="776">
        <v>5.21</v>
      </c>
      <c r="J288" s="33">
        <v>132</v>
      </c>
      <c r="K288" s="33" t="s">
        <v>128</v>
      </c>
      <c r="L288" s="33"/>
      <c r="M288" s="34" t="s">
        <v>121</v>
      </c>
      <c r="N288" s="34"/>
      <c r="O288" s="33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5"/>
      <c r="V288" s="35"/>
      <c r="W288" s="36" t="s">
        <v>69</v>
      </c>
      <c r="X288" s="777">
        <v>0</v>
      </c>
      <c r="Y288" s="778">
        <f t="shared" si="67"/>
        <v>0</v>
      </c>
      <c r="Z288" s="37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7"/>
      <c r="B289" s="788"/>
      <c r="C289" s="788"/>
      <c r="D289" s="788"/>
      <c r="E289" s="788"/>
      <c r="F289" s="788"/>
      <c r="G289" s="788"/>
      <c r="H289" s="788"/>
      <c r="I289" s="788"/>
      <c r="J289" s="788"/>
      <c r="K289" s="788"/>
      <c r="L289" s="788"/>
      <c r="M289" s="788"/>
      <c r="N289" s="788"/>
      <c r="O289" s="789"/>
      <c r="P289" s="795" t="s">
        <v>71</v>
      </c>
      <c r="Q289" s="796"/>
      <c r="R289" s="796"/>
      <c r="S289" s="796"/>
      <c r="T289" s="796"/>
      <c r="U289" s="796"/>
      <c r="V289" s="797"/>
      <c r="W289" s="38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88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89"/>
      <c r="P290" s="795" t="s">
        <v>71</v>
      </c>
      <c r="Q290" s="796"/>
      <c r="R290" s="796"/>
      <c r="S290" s="796"/>
      <c r="T290" s="796"/>
      <c r="U290" s="796"/>
      <c r="V290" s="797"/>
      <c r="W290" s="38" t="s">
        <v>69</v>
      </c>
      <c r="X290" s="779">
        <f>IFERROR(SUM(X279:X288),"0")</f>
        <v>0</v>
      </c>
      <c r="Y290" s="779">
        <f>IFERROR(SUM(Y279:Y288),"0")</f>
        <v>0</v>
      </c>
      <c r="Z290" s="38"/>
      <c r="AA290" s="780"/>
      <c r="AB290" s="780"/>
      <c r="AC290" s="780"/>
    </row>
    <row r="291" spans="1:68" ht="16.5" customHeight="1" x14ac:dyDescent="0.25">
      <c r="A291" s="808" t="s">
        <v>500</v>
      </c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88"/>
      <c r="P291" s="788"/>
      <c r="Q291" s="788"/>
      <c r="R291" s="788"/>
      <c r="S291" s="788"/>
      <c r="T291" s="788"/>
      <c r="U291" s="788"/>
      <c r="V291" s="788"/>
      <c r="W291" s="788"/>
      <c r="X291" s="788"/>
      <c r="Y291" s="788"/>
      <c r="Z291" s="788"/>
      <c r="AA291" s="772"/>
      <c r="AB291" s="772"/>
      <c r="AC291" s="772"/>
    </row>
    <row r="292" spans="1:68" ht="14.25" customHeight="1" x14ac:dyDescent="0.25">
      <c r="A292" s="800" t="s">
        <v>115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71"/>
      <c r="AB292" s="771"/>
      <c r="AC292" s="771"/>
    </row>
    <row r="293" spans="1:68" ht="27" customHeight="1" x14ac:dyDescent="0.25">
      <c r="A293" s="54" t="s">
        <v>501</v>
      </c>
      <c r="B293" s="54" t="s">
        <v>502</v>
      </c>
      <c r="C293" s="32">
        <v>4301011876</v>
      </c>
      <c r="D293" s="791">
        <v>4680115885707</v>
      </c>
      <c r="E293" s="792"/>
      <c r="F293" s="776">
        <v>0.9</v>
      </c>
      <c r="G293" s="33">
        <v>10</v>
      </c>
      <c r="H293" s="776">
        <v>9</v>
      </c>
      <c r="I293" s="776">
        <v>9.48</v>
      </c>
      <c r="J293" s="33">
        <v>56</v>
      </c>
      <c r="K293" s="33" t="s">
        <v>118</v>
      </c>
      <c r="L293" s="33"/>
      <c r="M293" s="34" t="s">
        <v>121</v>
      </c>
      <c r="N293" s="34"/>
      <c r="O293" s="33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5"/>
      <c r="V293" s="35"/>
      <c r="W293" s="36" t="s">
        <v>69</v>
      </c>
      <c r="X293" s="777">
        <v>0</v>
      </c>
      <c r="Y293" s="778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8"/>
      <c r="C294" s="788"/>
      <c r="D294" s="788"/>
      <c r="E294" s="788"/>
      <c r="F294" s="788"/>
      <c r="G294" s="788"/>
      <c r="H294" s="788"/>
      <c r="I294" s="788"/>
      <c r="J294" s="788"/>
      <c r="K294" s="788"/>
      <c r="L294" s="788"/>
      <c r="M294" s="788"/>
      <c r="N294" s="788"/>
      <c r="O294" s="789"/>
      <c r="P294" s="795" t="s">
        <v>71</v>
      </c>
      <c r="Q294" s="796"/>
      <c r="R294" s="796"/>
      <c r="S294" s="796"/>
      <c r="T294" s="796"/>
      <c r="U294" s="796"/>
      <c r="V294" s="797"/>
      <c r="W294" s="38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88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89"/>
      <c r="P295" s="795" t="s">
        <v>71</v>
      </c>
      <c r="Q295" s="796"/>
      <c r="R295" s="796"/>
      <c r="S295" s="796"/>
      <c r="T295" s="796"/>
      <c r="U295" s="796"/>
      <c r="V295" s="797"/>
      <c r="W295" s="38" t="s">
        <v>69</v>
      </c>
      <c r="X295" s="779">
        <f>IFERROR(SUM(X293:X293),"0")</f>
        <v>0</v>
      </c>
      <c r="Y295" s="779">
        <f>IFERROR(SUM(Y293:Y293),"0")</f>
        <v>0</v>
      </c>
      <c r="Z295" s="38"/>
      <c r="AA295" s="780"/>
      <c r="AB295" s="780"/>
      <c r="AC295" s="780"/>
    </row>
    <row r="296" spans="1:68" ht="16.5" customHeight="1" x14ac:dyDescent="0.25">
      <c r="A296" s="808" t="s">
        <v>503</v>
      </c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88"/>
      <c r="P296" s="788"/>
      <c r="Q296" s="788"/>
      <c r="R296" s="788"/>
      <c r="S296" s="788"/>
      <c r="T296" s="788"/>
      <c r="U296" s="788"/>
      <c r="V296" s="788"/>
      <c r="W296" s="788"/>
      <c r="X296" s="788"/>
      <c r="Y296" s="788"/>
      <c r="Z296" s="788"/>
      <c r="AA296" s="772"/>
      <c r="AB296" s="772"/>
      <c r="AC296" s="772"/>
    </row>
    <row r="297" spans="1:68" ht="14.25" customHeight="1" x14ac:dyDescent="0.25">
      <c r="A297" s="800" t="s">
        <v>115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71"/>
      <c r="AB297" s="771"/>
      <c r="AC297" s="771"/>
    </row>
    <row r="298" spans="1:68" ht="27" customHeight="1" x14ac:dyDescent="0.25">
      <c r="A298" s="54" t="s">
        <v>504</v>
      </c>
      <c r="B298" s="54" t="s">
        <v>505</v>
      </c>
      <c r="C298" s="32">
        <v>4301011223</v>
      </c>
      <c r="D298" s="791">
        <v>4607091383423</v>
      </c>
      <c r="E298" s="792"/>
      <c r="F298" s="776">
        <v>1.35</v>
      </c>
      <c r="G298" s="33">
        <v>8</v>
      </c>
      <c r="H298" s="776">
        <v>10.8</v>
      </c>
      <c r="I298" s="776">
        <v>11.375999999999999</v>
      </c>
      <c r="J298" s="33">
        <v>56</v>
      </c>
      <c r="K298" s="33" t="s">
        <v>118</v>
      </c>
      <c r="L298" s="33"/>
      <c r="M298" s="34" t="s">
        <v>77</v>
      </c>
      <c r="N298" s="34"/>
      <c r="O298" s="33">
        <v>35</v>
      </c>
      <c r="P298" s="11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5"/>
      <c r="V298" s="35"/>
      <c r="W298" s="36" t="s">
        <v>69</v>
      </c>
      <c r="X298" s="777">
        <v>0</v>
      </c>
      <c r="Y298" s="778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2">
        <v>4301011879</v>
      </c>
      <c r="D299" s="791">
        <v>4680115885691</v>
      </c>
      <c r="E299" s="792"/>
      <c r="F299" s="776">
        <v>1.35</v>
      </c>
      <c r="G299" s="33">
        <v>8</v>
      </c>
      <c r="H299" s="776">
        <v>10.8</v>
      </c>
      <c r="I299" s="776">
        <v>11.28</v>
      </c>
      <c r="J299" s="33">
        <v>56</v>
      </c>
      <c r="K299" s="33" t="s">
        <v>118</v>
      </c>
      <c r="L299" s="33"/>
      <c r="M299" s="34" t="s">
        <v>68</v>
      </c>
      <c r="N299" s="34"/>
      <c r="O299" s="33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5"/>
      <c r="V299" s="35"/>
      <c r="W299" s="36" t="s">
        <v>69</v>
      </c>
      <c r="X299" s="777">
        <v>0</v>
      </c>
      <c r="Y299" s="778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2">
        <v>4301011878</v>
      </c>
      <c r="D300" s="791">
        <v>4680115885660</v>
      </c>
      <c r="E300" s="792"/>
      <c r="F300" s="776">
        <v>1.35</v>
      </c>
      <c r="G300" s="33">
        <v>8</v>
      </c>
      <c r="H300" s="776">
        <v>10.8</v>
      </c>
      <c r="I300" s="776">
        <v>11.28</v>
      </c>
      <c r="J300" s="33">
        <v>56</v>
      </c>
      <c r="K300" s="33" t="s">
        <v>118</v>
      </c>
      <c r="L300" s="33"/>
      <c r="M300" s="34" t="s">
        <v>68</v>
      </c>
      <c r="N300" s="34"/>
      <c r="O300" s="33">
        <v>35</v>
      </c>
      <c r="P300" s="93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5"/>
      <c r="V300" s="35"/>
      <c r="W300" s="36" t="s">
        <v>69</v>
      </c>
      <c r="X300" s="777">
        <v>0</v>
      </c>
      <c r="Y300" s="778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8"/>
      <c r="C301" s="788"/>
      <c r="D301" s="788"/>
      <c r="E301" s="788"/>
      <c r="F301" s="788"/>
      <c r="G301" s="788"/>
      <c r="H301" s="788"/>
      <c r="I301" s="788"/>
      <c r="J301" s="788"/>
      <c r="K301" s="788"/>
      <c r="L301" s="788"/>
      <c r="M301" s="788"/>
      <c r="N301" s="788"/>
      <c r="O301" s="789"/>
      <c r="P301" s="795" t="s">
        <v>71</v>
      </c>
      <c r="Q301" s="796"/>
      <c r="R301" s="796"/>
      <c r="S301" s="796"/>
      <c r="T301" s="796"/>
      <c r="U301" s="796"/>
      <c r="V301" s="797"/>
      <c r="W301" s="38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88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89"/>
      <c r="P302" s="795" t="s">
        <v>71</v>
      </c>
      <c r="Q302" s="796"/>
      <c r="R302" s="796"/>
      <c r="S302" s="796"/>
      <c r="T302" s="796"/>
      <c r="U302" s="796"/>
      <c r="V302" s="797"/>
      <c r="W302" s="38" t="s">
        <v>69</v>
      </c>
      <c r="X302" s="779">
        <f>IFERROR(SUM(X298:X300),"0")</f>
        <v>0</v>
      </c>
      <c r="Y302" s="779">
        <f>IFERROR(SUM(Y298:Y300),"0")</f>
        <v>0</v>
      </c>
      <c r="Z302" s="38"/>
      <c r="AA302" s="780"/>
      <c r="AB302" s="780"/>
      <c r="AC302" s="780"/>
    </row>
    <row r="303" spans="1:68" ht="16.5" customHeight="1" x14ac:dyDescent="0.25">
      <c r="A303" s="808" t="s">
        <v>512</v>
      </c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88"/>
      <c r="P303" s="788"/>
      <c r="Q303" s="788"/>
      <c r="R303" s="788"/>
      <c r="S303" s="788"/>
      <c r="T303" s="788"/>
      <c r="U303" s="788"/>
      <c r="V303" s="788"/>
      <c r="W303" s="788"/>
      <c r="X303" s="788"/>
      <c r="Y303" s="788"/>
      <c r="Z303" s="788"/>
      <c r="AA303" s="772"/>
      <c r="AB303" s="772"/>
      <c r="AC303" s="772"/>
    </row>
    <row r="304" spans="1:68" ht="14.25" customHeight="1" x14ac:dyDescent="0.25">
      <c r="A304" s="800" t="s">
        <v>73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71"/>
      <c r="AB304" s="771"/>
      <c r="AC304" s="771"/>
    </row>
    <row r="305" spans="1:68" ht="37.5" customHeight="1" x14ac:dyDescent="0.25">
      <c r="A305" s="54" t="s">
        <v>513</v>
      </c>
      <c r="B305" s="54" t="s">
        <v>514</v>
      </c>
      <c r="C305" s="32">
        <v>4301051409</v>
      </c>
      <c r="D305" s="791">
        <v>4680115881556</v>
      </c>
      <c r="E305" s="792"/>
      <c r="F305" s="776">
        <v>1</v>
      </c>
      <c r="G305" s="33">
        <v>4</v>
      </c>
      <c r="H305" s="776">
        <v>4</v>
      </c>
      <c r="I305" s="776">
        <v>4.4080000000000004</v>
      </c>
      <c r="J305" s="33">
        <v>104</v>
      </c>
      <c r="K305" s="33" t="s">
        <v>118</v>
      </c>
      <c r="L305" s="33"/>
      <c r="M305" s="34" t="s">
        <v>77</v>
      </c>
      <c r="N305" s="34"/>
      <c r="O305" s="33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5"/>
      <c r="V305" s="35"/>
      <c r="W305" s="36" t="s">
        <v>69</v>
      </c>
      <c r="X305" s="777">
        <v>0</v>
      </c>
      <c r="Y305" s="778">
        <f t="shared" ref="Y305:Y310" si="72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2">
        <v>4301051506</v>
      </c>
      <c r="D306" s="791">
        <v>4680115881037</v>
      </c>
      <c r="E306" s="792"/>
      <c r="F306" s="776">
        <v>0.84</v>
      </c>
      <c r="G306" s="33">
        <v>4</v>
      </c>
      <c r="H306" s="776">
        <v>3.36</v>
      </c>
      <c r="I306" s="776">
        <v>3.6179999999999999</v>
      </c>
      <c r="J306" s="33">
        <v>132</v>
      </c>
      <c r="K306" s="33" t="s">
        <v>128</v>
      </c>
      <c r="L306" s="33"/>
      <c r="M306" s="34" t="s">
        <v>68</v>
      </c>
      <c r="N306" s="34"/>
      <c r="O306" s="33">
        <v>40</v>
      </c>
      <c r="P306" s="103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5"/>
      <c r="V306" s="35"/>
      <c r="W306" s="36" t="s">
        <v>69</v>
      </c>
      <c r="X306" s="777">
        <v>0</v>
      </c>
      <c r="Y306" s="778">
        <f t="shared" si="72"/>
        <v>0</v>
      </c>
      <c r="Z306" s="37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2">
        <v>4301051893</v>
      </c>
      <c r="D307" s="791">
        <v>4680115886186</v>
      </c>
      <c r="E307" s="792"/>
      <c r="F307" s="776">
        <v>0.3</v>
      </c>
      <c r="G307" s="33">
        <v>6</v>
      </c>
      <c r="H307" s="776">
        <v>1.8</v>
      </c>
      <c r="I307" s="776">
        <v>1.98</v>
      </c>
      <c r="J307" s="33">
        <v>182</v>
      </c>
      <c r="K307" s="33" t="s">
        <v>76</v>
      </c>
      <c r="L307" s="33"/>
      <c r="M307" s="34" t="s">
        <v>77</v>
      </c>
      <c r="N307" s="34"/>
      <c r="O307" s="33">
        <v>45</v>
      </c>
      <c r="P307" s="12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5"/>
      <c r="V307" s="35"/>
      <c r="W307" s="36" t="s">
        <v>69</v>
      </c>
      <c r="X307" s="777">
        <v>0</v>
      </c>
      <c r="Y307" s="778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2">
        <v>4301051487</v>
      </c>
      <c r="D308" s="791">
        <v>4680115881228</v>
      </c>
      <c r="E308" s="792"/>
      <c r="F308" s="776">
        <v>0.4</v>
      </c>
      <c r="G308" s="33">
        <v>6</v>
      </c>
      <c r="H308" s="776">
        <v>2.4</v>
      </c>
      <c r="I308" s="776">
        <v>2.6520000000000001</v>
      </c>
      <c r="J308" s="33">
        <v>182</v>
      </c>
      <c r="K308" s="33" t="s">
        <v>76</v>
      </c>
      <c r="L308" s="33"/>
      <c r="M308" s="34" t="s">
        <v>68</v>
      </c>
      <c r="N308" s="34"/>
      <c r="O308" s="33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5"/>
      <c r="V308" s="35"/>
      <c r="W308" s="36" t="s">
        <v>69</v>
      </c>
      <c r="X308" s="777">
        <v>0</v>
      </c>
      <c r="Y308" s="778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2">
        <v>4301051384</v>
      </c>
      <c r="D309" s="791">
        <v>4680115881211</v>
      </c>
      <c r="E309" s="792"/>
      <c r="F309" s="776">
        <v>0.4</v>
      </c>
      <c r="G309" s="33">
        <v>6</v>
      </c>
      <c r="H309" s="776">
        <v>2.4</v>
      </c>
      <c r="I309" s="776">
        <v>2.58</v>
      </c>
      <c r="J309" s="33">
        <v>182</v>
      </c>
      <c r="K309" s="33" t="s">
        <v>76</v>
      </c>
      <c r="L309" s="33" t="s">
        <v>131</v>
      </c>
      <c r="M309" s="34" t="s">
        <v>68</v>
      </c>
      <c r="N309" s="34"/>
      <c r="O309" s="33">
        <v>45</v>
      </c>
      <c r="P309" s="100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5"/>
      <c r="V309" s="35"/>
      <c r="W309" s="36" t="s">
        <v>69</v>
      </c>
      <c r="X309" s="777">
        <v>0</v>
      </c>
      <c r="Y309" s="778">
        <f t="shared" si="72"/>
        <v>0</v>
      </c>
      <c r="Z309" s="37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2">
        <v>4301051378</v>
      </c>
      <c r="D310" s="791">
        <v>4680115881020</v>
      </c>
      <c r="E310" s="792"/>
      <c r="F310" s="776">
        <v>0.84</v>
      </c>
      <c r="G310" s="33">
        <v>4</v>
      </c>
      <c r="H310" s="776">
        <v>3.36</v>
      </c>
      <c r="I310" s="776">
        <v>3.57</v>
      </c>
      <c r="J310" s="33">
        <v>120</v>
      </c>
      <c r="K310" s="33" t="s">
        <v>128</v>
      </c>
      <c r="L310" s="33"/>
      <c r="M310" s="34" t="s">
        <v>68</v>
      </c>
      <c r="N310" s="34"/>
      <c r="O310" s="33">
        <v>45</v>
      </c>
      <c r="P310" s="97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5"/>
      <c r="V310" s="35"/>
      <c r="W310" s="36" t="s">
        <v>69</v>
      </c>
      <c r="X310" s="777">
        <v>0</v>
      </c>
      <c r="Y310" s="778">
        <f t="shared" si="72"/>
        <v>0</v>
      </c>
      <c r="Z310" s="37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7"/>
      <c r="B311" s="788"/>
      <c r="C311" s="788"/>
      <c r="D311" s="788"/>
      <c r="E311" s="788"/>
      <c r="F311" s="788"/>
      <c r="G311" s="788"/>
      <c r="H311" s="788"/>
      <c r="I311" s="788"/>
      <c r="J311" s="788"/>
      <c r="K311" s="788"/>
      <c r="L311" s="788"/>
      <c r="M311" s="788"/>
      <c r="N311" s="788"/>
      <c r="O311" s="789"/>
      <c r="P311" s="795" t="s">
        <v>71</v>
      </c>
      <c r="Q311" s="796"/>
      <c r="R311" s="796"/>
      <c r="S311" s="796"/>
      <c r="T311" s="796"/>
      <c r="U311" s="796"/>
      <c r="V311" s="797"/>
      <c r="W311" s="38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88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89"/>
      <c r="P312" s="795" t="s">
        <v>71</v>
      </c>
      <c r="Q312" s="796"/>
      <c r="R312" s="796"/>
      <c r="S312" s="796"/>
      <c r="T312" s="796"/>
      <c r="U312" s="796"/>
      <c r="V312" s="797"/>
      <c r="W312" s="38" t="s">
        <v>69</v>
      </c>
      <c r="X312" s="779">
        <f>IFERROR(SUM(X305:X310),"0")</f>
        <v>0</v>
      </c>
      <c r="Y312" s="779">
        <f>IFERROR(SUM(Y305:Y310),"0")</f>
        <v>0</v>
      </c>
      <c r="Z312" s="38"/>
      <c r="AA312" s="780"/>
      <c r="AB312" s="780"/>
      <c r="AC312" s="780"/>
    </row>
    <row r="313" spans="1:68" ht="16.5" customHeight="1" x14ac:dyDescent="0.25">
      <c r="A313" s="808" t="s">
        <v>528</v>
      </c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88"/>
      <c r="P313" s="788"/>
      <c r="Q313" s="788"/>
      <c r="R313" s="788"/>
      <c r="S313" s="788"/>
      <c r="T313" s="788"/>
      <c r="U313" s="788"/>
      <c r="V313" s="788"/>
      <c r="W313" s="788"/>
      <c r="X313" s="788"/>
      <c r="Y313" s="788"/>
      <c r="Z313" s="788"/>
      <c r="AA313" s="772"/>
      <c r="AB313" s="772"/>
      <c r="AC313" s="772"/>
    </row>
    <row r="314" spans="1:68" ht="14.25" customHeight="1" x14ac:dyDescent="0.25">
      <c r="A314" s="800" t="s">
        <v>115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71"/>
      <c r="AB314" s="771"/>
      <c r="AC314" s="771"/>
    </row>
    <row r="315" spans="1:68" ht="27" customHeight="1" x14ac:dyDescent="0.25">
      <c r="A315" s="54" t="s">
        <v>529</v>
      </c>
      <c r="B315" s="54" t="s">
        <v>530</v>
      </c>
      <c r="C315" s="32">
        <v>4301011306</v>
      </c>
      <c r="D315" s="791">
        <v>4607091389296</v>
      </c>
      <c r="E315" s="792"/>
      <c r="F315" s="776">
        <v>0.4</v>
      </c>
      <c r="G315" s="33">
        <v>10</v>
      </c>
      <c r="H315" s="776">
        <v>4</v>
      </c>
      <c r="I315" s="776">
        <v>4.21</v>
      </c>
      <c r="J315" s="33">
        <v>132</v>
      </c>
      <c r="K315" s="33" t="s">
        <v>128</v>
      </c>
      <c r="L315" s="33"/>
      <c r="M315" s="34" t="s">
        <v>77</v>
      </c>
      <c r="N315" s="34"/>
      <c r="O315" s="33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5"/>
      <c r="V315" s="35"/>
      <c r="W315" s="36" t="s">
        <v>69</v>
      </c>
      <c r="X315" s="777">
        <v>0</v>
      </c>
      <c r="Y315" s="778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8"/>
      <c r="C316" s="788"/>
      <c r="D316" s="788"/>
      <c r="E316" s="788"/>
      <c r="F316" s="788"/>
      <c r="G316" s="788"/>
      <c r="H316" s="788"/>
      <c r="I316" s="788"/>
      <c r="J316" s="788"/>
      <c r="K316" s="788"/>
      <c r="L316" s="788"/>
      <c r="M316" s="788"/>
      <c r="N316" s="788"/>
      <c r="O316" s="789"/>
      <c r="P316" s="795" t="s">
        <v>71</v>
      </c>
      <c r="Q316" s="796"/>
      <c r="R316" s="796"/>
      <c r="S316" s="796"/>
      <c r="T316" s="796"/>
      <c r="U316" s="796"/>
      <c r="V316" s="797"/>
      <c r="W316" s="38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88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89"/>
      <c r="P317" s="795" t="s">
        <v>71</v>
      </c>
      <c r="Q317" s="796"/>
      <c r="R317" s="796"/>
      <c r="S317" s="796"/>
      <c r="T317" s="796"/>
      <c r="U317" s="796"/>
      <c r="V317" s="797"/>
      <c r="W317" s="38" t="s">
        <v>69</v>
      </c>
      <c r="X317" s="779">
        <f>IFERROR(SUM(X315:X315),"0")</f>
        <v>0</v>
      </c>
      <c r="Y317" s="779">
        <f>IFERROR(SUM(Y315:Y315),"0")</f>
        <v>0</v>
      </c>
      <c r="Z317" s="38"/>
      <c r="AA317" s="780"/>
      <c r="AB317" s="780"/>
      <c r="AC317" s="780"/>
    </row>
    <row r="318" spans="1:68" ht="14.25" customHeight="1" x14ac:dyDescent="0.25">
      <c r="A318" s="800" t="s">
        <v>64</v>
      </c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88"/>
      <c r="P318" s="788"/>
      <c r="Q318" s="788"/>
      <c r="R318" s="788"/>
      <c r="S318" s="788"/>
      <c r="T318" s="788"/>
      <c r="U318" s="788"/>
      <c r="V318" s="788"/>
      <c r="W318" s="788"/>
      <c r="X318" s="788"/>
      <c r="Y318" s="788"/>
      <c r="Z318" s="788"/>
      <c r="AA318" s="771"/>
      <c r="AB318" s="771"/>
      <c r="AC318" s="771"/>
    </row>
    <row r="319" spans="1:68" ht="27" customHeight="1" x14ac:dyDescent="0.25">
      <c r="A319" s="54" t="s">
        <v>532</v>
      </c>
      <c r="B319" s="54" t="s">
        <v>533</v>
      </c>
      <c r="C319" s="32">
        <v>4301031163</v>
      </c>
      <c r="D319" s="791">
        <v>4680115880344</v>
      </c>
      <c r="E319" s="792"/>
      <c r="F319" s="776">
        <v>0.28000000000000003</v>
      </c>
      <c r="G319" s="33">
        <v>6</v>
      </c>
      <c r="H319" s="776">
        <v>1.68</v>
      </c>
      <c r="I319" s="776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5"/>
      <c r="V319" s="35"/>
      <c r="W319" s="36" t="s">
        <v>69</v>
      </c>
      <c r="X319" s="777">
        <v>0</v>
      </c>
      <c r="Y319" s="778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8"/>
      <c r="C320" s="788"/>
      <c r="D320" s="788"/>
      <c r="E320" s="788"/>
      <c r="F320" s="788"/>
      <c r="G320" s="788"/>
      <c r="H320" s="788"/>
      <c r="I320" s="788"/>
      <c r="J320" s="788"/>
      <c r="K320" s="788"/>
      <c r="L320" s="788"/>
      <c r="M320" s="788"/>
      <c r="N320" s="788"/>
      <c r="O320" s="789"/>
      <c r="P320" s="795" t="s">
        <v>71</v>
      </c>
      <c r="Q320" s="796"/>
      <c r="R320" s="796"/>
      <c r="S320" s="796"/>
      <c r="T320" s="796"/>
      <c r="U320" s="796"/>
      <c r="V320" s="797"/>
      <c r="W320" s="38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88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89"/>
      <c r="P321" s="795" t="s">
        <v>71</v>
      </c>
      <c r="Q321" s="796"/>
      <c r="R321" s="796"/>
      <c r="S321" s="796"/>
      <c r="T321" s="796"/>
      <c r="U321" s="796"/>
      <c r="V321" s="797"/>
      <c r="W321" s="38" t="s">
        <v>69</v>
      </c>
      <c r="X321" s="779">
        <f>IFERROR(SUM(X319:X319),"0")</f>
        <v>0</v>
      </c>
      <c r="Y321" s="779">
        <f>IFERROR(SUM(Y319:Y319),"0")</f>
        <v>0</v>
      </c>
      <c r="Z321" s="38"/>
      <c r="AA321" s="780"/>
      <c r="AB321" s="780"/>
      <c r="AC321" s="780"/>
    </row>
    <row r="322" spans="1:68" ht="14.25" customHeight="1" x14ac:dyDescent="0.25">
      <c r="A322" s="800" t="s">
        <v>73</v>
      </c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88"/>
      <c r="P322" s="788"/>
      <c r="Q322" s="788"/>
      <c r="R322" s="788"/>
      <c r="S322" s="788"/>
      <c r="T322" s="788"/>
      <c r="U322" s="788"/>
      <c r="V322" s="788"/>
      <c r="W322" s="788"/>
      <c r="X322" s="788"/>
      <c r="Y322" s="788"/>
      <c r="Z322" s="788"/>
      <c r="AA322" s="771"/>
      <c r="AB322" s="771"/>
      <c r="AC322" s="771"/>
    </row>
    <row r="323" spans="1:68" ht="37.5" customHeight="1" x14ac:dyDescent="0.25">
      <c r="A323" s="54" t="s">
        <v>535</v>
      </c>
      <c r="B323" s="54" t="s">
        <v>536</v>
      </c>
      <c r="C323" s="32">
        <v>4301051731</v>
      </c>
      <c r="D323" s="791">
        <v>4680115884618</v>
      </c>
      <c r="E323" s="792"/>
      <c r="F323" s="776">
        <v>0.6</v>
      </c>
      <c r="G323" s="33">
        <v>6</v>
      </c>
      <c r="H323" s="776">
        <v>3.6</v>
      </c>
      <c r="I323" s="776">
        <v>3.81</v>
      </c>
      <c r="J323" s="33">
        <v>132</v>
      </c>
      <c r="K323" s="33" t="s">
        <v>128</v>
      </c>
      <c r="L323" s="33"/>
      <c r="M323" s="34" t="s">
        <v>68</v>
      </c>
      <c r="N323" s="34"/>
      <c r="O323" s="33">
        <v>45</v>
      </c>
      <c r="P323" s="111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5"/>
      <c r="V323" s="35"/>
      <c r="W323" s="36" t="s">
        <v>69</v>
      </c>
      <c r="X323" s="777">
        <v>0</v>
      </c>
      <c r="Y323" s="778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8"/>
      <c r="C324" s="788"/>
      <c r="D324" s="788"/>
      <c r="E324" s="788"/>
      <c r="F324" s="788"/>
      <c r="G324" s="788"/>
      <c r="H324" s="788"/>
      <c r="I324" s="788"/>
      <c r="J324" s="788"/>
      <c r="K324" s="788"/>
      <c r="L324" s="788"/>
      <c r="M324" s="788"/>
      <c r="N324" s="788"/>
      <c r="O324" s="789"/>
      <c r="P324" s="795" t="s">
        <v>71</v>
      </c>
      <c r="Q324" s="796"/>
      <c r="R324" s="796"/>
      <c r="S324" s="796"/>
      <c r="T324" s="796"/>
      <c r="U324" s="796"/>
      <c r="V324" s="797"/>
      <c r="W324" s="38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88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89"/>
      <c r="P325" s="795" t="s">
        <v>71</v>
      </c>
      <c r="Q325" s="796"/>
      <c r="R325" s="796"/>
      <c r="S325" s="796"/>
      <c r="T325" s="796"/>
      <c r="U325" s="796"/>
      <c r="V325" s="797"/>
      <c r="W325" s="38" t="s">
        <v>69</v>
      </c>
      <c r="X325" s="779">
        <f>IFERROR(SUM(X323:X323),"0")</f>
        <v>0</v>
      </c>
      <c r="Y325" s="779">
        <f>IFERROR(SUM(Y323:Y323),"0")</f>
        <v>0</v>
      </c>
      <c r="Z325" s="38"/>
      <c r="AA325" s="780"/>
      <c r="AB325" s="780"/>
      <c r="AC325" s="780"/>
    </row>
    <row r="326" spans="1:68" ht="16.5" customHeight="1" x14ac:dyDescent="0.25">
      <c r="A326" s="808" t="s">
        <v>538</v>
      </c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88"/>
      <c r="P326" s="788"/>
      <c r="Q326" s="788"/>
      <c r="R326" s="788"/>
      <c r="S326" s="788"/>
      <c r="T326" s="788"/>
      <c r="U326" s="788"/>
      <c r="V326" s="788"/>
      <c r="W326" s="788"/>
      <c r="X326" s="788"/>
      <c r="Y326" s="788"/>
      <c r="Z326" s="788"/>
      <c r="AA326" s="772"/>
      <c r="AB326" s="772"/>
      <c r="AC326" s="772"/>
    </row>
    <row r="327" spans="1:68" ht="14.25" customHeight="1" x14ac:dyDescent="0.25">
      <c r="A327" s="800" t="s">
        <v>115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71"/>
      <c r="AB327" s="771"/>
      <c r="AC327" s="771"/>
    </row>
    <row r="328" spans="1:68" ht="27" customHeight="1" x14ac:dyDescent="0.25">
      <c r="A328" s="54" t="s">
        <v>539</v>
      </c>
      <c r="B328" s="54" t="s">
        <v>540</v>
      </c>
      <c r="C328" s="32">
        <v>4301011353</v>
      </c>
      <c r="D328" s="791">
        <v>4607091389807</v>
      </c>
      <c r="E328" s="792"/>
      <c r="F328" s="776">
        <v>0.4</v>
      </c>
      <c r="G328" s="33">
        <v>10</v>
      </c>
      <c r="H328" s="776">
        <v>4</v>
      </c>
      <c r="I328" s="776">
        <v>4.21</v>
      </c>
      <c r="J328" s="33">
        <v>132</v>
      </c>
      <c r="K328" s="33" t="s">
        <v>128</v>
      </c>
      <c r="L328" s="33"/>
      <c r="M328" s="34" t="s">
        <v>121</v>
      </c>
      <c r="N328" s="34"/>
      <c r="O328" s="33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5"/>
      <c r="V328" s="35"/>
      <c r="W328" s="36" t="s">
        <v>69</v>
      </c>
      <c r="X328" s="777">
        <v>0</v>
      </c>
      <c r="Y328" s="778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8"/>
      <c r="C329" s="788"/>
      <c r="D329" s="788"/>
      <c r="E329" s="788"/>
      <c r="F329" s="788"/>
      <c r="G329" s="788"/>
      <c r="H329" s="788"/>
      <c r="I329" s="788"/>
      <c r="J329" s="788"/>
      <c r="K329" s="788"/>
      <c r="L329" s="788"/>
      <c r="M329" s="788"/>
      <c r="N329" s="788"/>
      <c r="O329" s="789"/>
      <c r="P329" s="795" t="s">
        <v>71</v>
      </c>
      <c r="Q329" s="796"/>
      <c r="R329" s="796"/>
      <c r="S329" s="796"/>
      <c r="T329" s="796"/>
      <c r="U329" s="796"/>
      <c r="V329" s="797"/>
      <c r="W329" s="38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88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89"/>
      <c r="P330" s="795" t="s">
        <v>71</v>
      </c>
      <c r="Q330" s="796"/>
      <c r="R330" s="796"/>
      <c r="S330" s="796"/>
      <c r="T330" s="796"/>
      <c r="U330" s="796"/>
      <c r="V330" s="797"/>
      <c r="W330" s="38" t="s">
        <v>69</v>
      </c>
      <c r="X330" s="779">
        <f>IFERROR(SUM(X328:X328),"0")</f>
        <v>0</v>
      </c>
      <c r="Y330" s="779">
        <f>IFERROR(SUM(Y328:Y328),"0")</f>
        <v>0</v>
      </c>
      <c r="Z330" s="38"/>
      <c r="AA330" s="780"/>
      <c r="AB330" s="780"/>
      <c r="AC330" s="780"/>
    </row>
    <row r="331" spans="1:68" ht="14.25" customHeight="1" x14ac:dyDescent="0.25">
      <c r="A331" s="800" t="s">
        <v>64</v>
      </c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88"/>
      <c r="P331" s="788"/>
      <c r="Q331" s="788"/>
      <c r="R331" s="788"/>
      <c r="S331" s="788"/>
      <c r="T331" s="788"/>
      <c r="U331" s="788"/>
      <c r="V331" s="788"/>
      <c r="W331" s="788"/>
      <c r="X331" s="788"/>
      <c r="Y331" s="788"/>
      <c r="Z331" s="788"/>
      <c r="AA331" s="771"/>
      <c r="AB331" s="771"/>
      <c r="AC331" s="771"/>
    </row>
    <row r="332" spans="1:68" ht="27" customHeight="1" x14ac:dyDescent="0.25">
      <c r="A332" s="54" t="s">
        <v>542</v>
      </c>
      <c r="B332" s="54" t="s">
        <v>543</v>
      </c>
      <c r="C332" s="32">
        <v>4301031164</v>
      </c>
      <c r="D332" s="791">
        <v>4680115880481</v>
      </c>
      <c r="E332" s="792"/>
      <c r="F332" s="776">
        <v>0.28000000000000003</v>
      </c>
      <c r="G332" s="33">
        <v>6</v>
      </c>
      <c r="H332" s="776">
        <v>1.68</v>
      </c>
      <c r="I332" s="776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104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5"/>
      <c r="V332" s="35"/>
      <c r="W332" s="36" t="s">
        <v>69</v>
      </c>
      <c r="X332" s="777">
        <v>0</v>
      </c>
      <c r="Y332" s="778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8"/>
      <c r="C333" s="788"/>
      <c r="D333" s="788"/>
      <c r="E333" s="788"/>
      <c r="F333" s="788"/>
      <c r="G333" s="788"/>
      <c r="H333" s="788"/>
      <c r="I333" s="788"/>
      <c r="J333" s="788"/>
      <c r="K333" s="788"/>
      <c r="L333" s="788"/>
      <c r="M333" s="788"/>
      <c r="N333" s="788"/>
      <c r="O333" s="789"/>
      <c r="P333" s="795" t="s">
        <v>71</v>
      </c>
      <c r="Q333" s="796"/>
      <c r="R333" s="796"/>
      <c r="S333" s="796"/>
      <c r="T333" s="796"/>
      <c r="U333" s="796"/>
      <c r="V333" s="797"/>
      <c r="W333" s="38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88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89"/>
      <c r="P334" s="795" t="s">
        <v>71</v>
      </c>
      <c r="Q334" s="796"/>
      <c r="R334" s="796"/>
      <c r="S334" s="796"/>
      <c r="T334" s="796"/>
      <c r="U334" s="796"/>
      <c r="V334" s="797"/>
      <c r="W334" s="38" t="s">
        <v>69</v>
      </c>
      <c r="X334" s="779">
        <f>IFERROR(SUM(X332:X332),"0")</f>
        <v>0</v>
      </c>
      <c r="Y334" s="779">
        <f>IFERROR(SUM(Y332:Y332),"0")</f>
        <v>0</v>
      </c>
      <c r="Z334" s="38"/>
      <c r="AA334" s="780"/>
      <c r="AB334" s="780"/>
      <c r="AC334" s="780"/>
    </row>
    <row r="335" spans="1:68" ht="14.25" customHeight="1" x14ac:dyDescent="0.25">
      <c r="A335" s="800" t="s">
        <v>73</v>
      </c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88"/>
      <c r="P335" s="788"/>
      <c r="Q335" s="788"/>
      <c r="R335" s="788"/>
      <c r="S335" s="788"/>
      <c r="T335" s="788"/>
      <c r="U335" s="788"/>
      <c r="V335" s="788"/>
      <c r="W335" s="788"/>
      <c r="X335" s="788"/>
      <c r="Y335" s="788"/>
      <c r="Z335" s="788"/>
      <c r="AA335" s="771"/>
      <c r="AB335" s="771"/>
      <c r="AC335" s="771"/>
    </row>
    <row r="336" spans="1:68" ht="27" customHeight="1" x14ac:dyDescent="0.25">
      <c r="A336" s="54" t="s">
        <v>545</v>
      </c>
      <c r="B336" s="54" t="s">
        <v>546</v>
      </c>
      <c r="C336" s="32">
        <v>4301051344</v>
      </c>
      <c r="D336" s="791">
        <v>4680115880412</v>
      </c>
      <c r="E336" s="792"/>
      <c r="F336" s="776">
        <v>0.33</v>
      </c>
      <c r="G336" s="33">
        <v>6</v>
      </c>
      <c r="H336" s="776">
        <v>1.98</v>
      </c>
      <c r="I336" s="776">
        <v>2.226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45</v>
      </c>
      <c r="P336" s="113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5"/>
      <c r="V336" s="35"/>
      <c r="W336" s="36" t="s">
        <v>69</v>
      </c>
      <c r="X336" s="777">
        <v>0</v>
      </c>
      <c r="Y336" s="778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2">
        <v>4301051277</v>
      </c>
      <c r="D337" s="791">
        <v>4680115880511</v>
      </c>
      <c r="E337" s="792"/>
      <c r="F337" s="776">
        <v>0.33</v>
      </c>
      <c r="G337" s="33">
        <v>6</v>
      </c>
      <c r="H337" s="776">
        <v>1.98</v>
      </c>
      <c r="I337" s="776">
        <v>2.16</v>
      </c>
      <c r="J337" s="33">
        <v>182</v>
      </c>
      <c r="K337" s="33" t="s">
        <v>76</v>
      </c>
      <c r="L337" s="33"/>
      <c r="M337" s="34" t="s">
        <v>77</v>
      </c>
      <c r="N337" s="34"/>
      <c r="O337" s="33">
        <v>40</v>
      </c>
      <c r="P337" s="8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5"/>
      <c r="V337" s="35"/>
      <c r="W337" s="36" t="s">
        <v>69</v>
      </c>
      <c r="X337" s="777">
        <v>0</v>
      </c>
      <c r="Y337" s="778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8"/>
      <c r="C338" s="788"/>
      <c r="D338" s="788"/>
      <c r="E338" s="788"/>
      <c r="F338" s="788"/>
      <c r="G338" s="788"/>
      <c r="H338" s="788"/>
      <c r="I338" s="788"/>
      <c r="J338" s="788"/>
      <c r="K338" s="788"/>
      <c r="L338" s="788"/>
      <c r="M338" s="788"/>
      <c r="N338" s="788"/>
      <c r="O338" s="789"/>
      <c r="P338" s="795" t="s">
        <v>71</v>
      </c>
      <c r="Q338" s="796"/>
      <c r="R338" s="796"/>
      <c r="S338" s="796"/>
      <c r="T338" s="796"/>
      <c r="U338" s="796"/>
      <c r="V338" s="797"/>
      <c r="W338" s="38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88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89"/>
      <c r="P339" s="795" t="s">
        <v>71</v>
      </c>
      <c r="Q339" s="796"/>
      <c r="R339" s="796"/>
      <c r="S339" s="796"/>
      <c r="T339" s="796"/>
      <c r="U339" s="796"/>
      <c r="V339" s="797"/>
      <c r="W339" s="38" t="s">
        <v>69</v>
      </c>
      <c r="X339" s="779">
        <f>IFERROR(SUM(X336:X337),"0")</f>
        <v>0</v>
      </c>
      <c r="Y339" s="779">
        <f>IFERROR(SUM(Y336:Y337),"0")</f>
        <v>0</v>
      </c>
      <c r="Z339" s="38"/>
      <c r="AA339" s="780"/>
      <c r="AB339" s="780"/>
      <c r="AC339" s="780"/>
    </row>
    <row r="340" spans="1:68" ht="16.5" customHeight="1" x14ac:dyDescent="0.25">
      <c r="A340" s="808" t="s">
        <v>551</v>
      </c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88"/>
      <c r="P340" s="788"/>
      <c r="Q340" s="788"/>
      <c r="R340" s="788"/>
      <c r="S340" s="788"/>
      <c r="T340" s="788"/>
      <c r="U340" s="788"/>
      <c r="V340" s="788"/>
      <c r="W340" s="788"/>
      <c r="X340" s="788"/>
      <c r="Y340" s="788"/>
      <c r="Z340" s="788"/>
      <c r="AA340" s="772"/>
      <c r="AB340" s="772"/>
      <c r="AC340" s="772"/>
    </row>
    <row r="341" spans="1:68" ht="14.25" customHeight="1" x14ac:dyDescent="0.25">
      <c r="A341" s="800" t="s">
        <v>115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71"/>
      <c r="AB341" s="771"/>
      <c r="AC341" s="771"/>
    </row>
    <row r="342" spans="1:68" ht="27" customHeight="1" x14ac:dyDescent="0.25">
      <c r="A342" s="54" t="s">
        <v>552</v>
      </c>
      <c r="B342" s="54" t="s">
        <v>553</v>
      </c>
      <c r="C342" s="32">
        <v>4301011593</v>
      </c>
      <c r="D342" s="791">
        <v>4680115882973</v>
      </c>
      <c r="E342" s="792"/>
      <c r="F342" s="776">
        <v>0.7</v>
      </c>
      <c r="G342" s="33">
        <v>6</v>
      </c>
      <c r="H342" s="776">
        <v>4.2</v>
      </c>
      <c r="I342" s="776">
        <v>4.5599999999999996</v>
      </c>
      <c r="J342" s="33">
        <v>104</v>
      </c>
      <c r="K342" s="33" t="s">
        <v>118</v>
      </c>
      <c r="L342" s="33"/>
      <c r="M342" s="34" t="s">
        <v>121</v>
      </c>
      <c r="N342" s="34"/>
      <c r="O342" s="33">
        <v>55</v>
      </c>
      <c r="P342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5"/>
      <c r="V342" s="35"/>
      <c r="W342" s="36" t="s">
        <v>69</v>
      </c>
      <c r="X342" s="777">
        <v>0</v>
      </c>
      <c r="Y342" s="778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8"/>
      <c r="C343" s="788"/>
      <c r="D343" s="788"/>
      <c r="E343" s="788"/>
      <c r="F343" s="788"/>
      <c r="G343" s="788"/>
      <c r="H343" s="788"/>
      <c r="I343" s="788"/>
      <c r="J343" s="788"/>
      <c r="K343" s="788"/>
      <c r="L343" s="788"/>
      <c r="M343" s="788"/>
      <c r="N343" s="788"/>
      <c r="O343" s="789"/>
      <c r="P343" s="795" t="s">
        <v>71</v>
      </c>
      <c r="Q343" s="796"/>
      <c r="R343" s="796"/>
      <c r="S343" s="796"/>
      <c r="T343" s="796"/>
      <c r="U343" s="796"/>
      <c r="V343" s="797"/>
      <c r="W343" s="38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88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89"/>
      <c r="P344" s="795" t="s">
        <v>71</v>
      </c>
      <c r="Q344" s="796"/>
      <c r="R344" s="796"/>
      <c r="S344" s="796"/>
      <c r="T344" s="796"/>
      <c r="U344" s="796"/>
      <c r="V344" s="797"/>
      <c r="W344" s="38" t="s">
        <v>69</v>
      </c>
      <c r="X344" s="779">
        <f>IFERROR(SUM(X342:X342),"0")</f>
        <v>0</v>
      </c>
      <c r="Y344" s="779">
        <f>IFERROR(SUM(Y342:Y342),"0")</f>
        <v>0</v>
      </c>
      <c r="Z344" s="38"/>
      <c r="AA344" s="780"/>
      <c r="AB344" s="780"/>
      <c r="AC344" s="780"/>
    </row>
    <row r="345" spans="1:68" ht="14.25" customHeight="1" x14ac:dyDescent="0.25">
      <c r="A345" s="800" t="s">
        <v>64</v>
      </c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88"/>
      <c r="P345" s="788"/>
      <c r="Q345" s="788"/>
      <c r="R345" s="788"/>
      <c r="S345" s="788"/>
      <c r="T345" s="788"/>
      <c r="U345" s="788"/>
      <c r="V345" s="788"/>
      <c r="W345" s="788"/>
      <c r="X345" s="788"/>
      <c r="Y345" s="788"/>
      <c r="Z345" s="788"/>
      <c r="AA345" s="771"/>
      <c r="AB345" s="771"/>
      <c r="AC345" s="771"/>
    </row>
    <row r="346" spans="1:68" ht="27" customHeight="1" x14ac:dyDescent="0.25">
      <c r="A346" s="54" t="s">
        <v>554</v>
      </c>
      <c r="B346" s="54" t="s">
        <v>555</v>
      </c>
      <c r="C346" s="32">
        <v>4301031305</v>
      </c>
      <c r="D346" s="791">
        <v>4607091389845</v>
      </c>
      <c r="E346" s="792"/>
      <c r="F346" s="776">
        <v>0.35</v>
      </c>
      <c r="G346" s="33">
        <v>6</v>
      </c>
      <c r="H346" s="776">
        <v>2.1</v>
      </c>
      <c r="I346" s="776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111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5"/>
      <c r="V346" s="35"/>
      <c r="W346" s="36" t="s">
        <v>69</v>
      </c>
      <c r="X346" s="777">
        <v>0</v>
      </c>
      <c r="Y346" s="778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2">
        <v>4301031306</v>
      </c>
      <c r="D347" s="791">
        <v>4680115882881</v>
      </c>
      <c r="E347" s="792"/>
      <c r="F347" s="776">
        <v>0.28000000000000003</v>
      </c>
      <c r="G347" s="33">
        <v>6</v>
      </c>
      <c r="H347" s="776">
        <v>1.68</v>
      </c>
      <c r="I347" s="776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11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5"/>
      <c r="V347" s="35"/>
      <c r="W347" s="36" t="s">
        <v>69</v>
      </c>
      <c r="X347" s="777">
        <v>0</v>
      </c>
      <c r="Y347" s="778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8"/>
      <c r="C348" s="788"/>
      <c r="D348" s="788"/>
      <c r="E348" s="788"/>
      <c r="F348" s="788"/>
      <c r="G348" s="788"/>
      <c r="H348" s="788"/>
      <c r="I348" s="788"/>
      <c r="J348" s="788"/>
      <c r="K348" s="788"/>
      <c r="L348" s="788"/>
      <c r="M348" s="788"/>
      <c r="N348" s="788"/>
      <c r="O348" s="789"/>
      <c r="P348" s="795" t="s">
        <v>71</v>
      </c>
      <c r="Q348" s="796"/>
      <c r="R348" s="796"/>
      <c r="S348" s="796"/>
      <c r="T348" s="796"/>
      <c r="U348" s="796"/>
      <c r="V348" s="797"/>
      <c r="W348" s="38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88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89"/>
      <c r="P349" s="795" t="s">
        <v>71</v>
      </c>
      <c r="Q349" s="796"/>
      <c r="R349" s="796"/>
      <c r="S349" s="796"/>
      <c r="T349" s="796"/>
      <c r="U349" s="796"/>
      <c r="V349" s="797"/>
      <c r="W349" s="38" t="s">
        <v>69</v>
      </c>
      <c r="X349" s="779">
        <f>IFERROR(SUM(X346:X347),"0")</f>
        <v>0</v>
      </c>
      <c r="Y349" s="779">
        <f>IFERROR(SUM(Y346:Y347),"0")</f>
        <v>0</v>
      </c>
      <c r="Z349" s="38"/>
      <c r="AA349" s="780"/>
      <c r="AB349" s="780"/>
      <c r="AC349" s="780"/>
    </row>
    <row r="350" spans="1:68" ht="14.25" customHeight="1" x14ac:dyDescent="0.25">
      <c r="A350" s="800" t="s">
        <v>73</v>
      </c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88"/>
      <c r="P350" s="788"/>
      <c r="Q350" s="788"/>
      <c r="R350" s="788"/>
      <c r="S350" s="788"/>
      <c r="T350" s="788"/>
      <c r="U350" s="788"/>
      <c r="V350" s="788"/>
      <c r="W350" s="788"/>
      <c r="X350" s="788"/>
      <c r="Y350" s="788"/>
      <c r="Z350" s="788"/>
      <c r="AA350" s="771"/>
      <c r="AB350" s="771"/>
      <c r="AC350" s="771"/>
    </row>
    <row r="351" spans="1:68" ht="37.5" customHeight="1" x14ac:dyDescent="0.25">
      <c r="A351" s="54" t="s">
        <v>559</v>
      </c>
      <c r="B351" s="54" t="s">
        <v>560</v>
      </c>
      <c r="C351" s="32">
        <v>4301051517</v>
      </c>
      <c r="D351" s="791">
        <v>4680115883390</v>
      </c>
      <c r="E351" s="792"/>
      <c r="F351" s="776">
        <v>0.3</v>
      </c>
      <c r="G351" s="33">
        <v>6</v>
      </c>
      <c r="H351" s="776">
        <v>1.8</v>
      </c>
      <c r="I351" s="776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9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5"/>
      <c r="V351" s="35"/>
      <c r="W351" s="36" t="s">
        <v>69</v>
      </c>
      <c r="X351" s="777">
        <v>0</v>
      </c>
      <c r="Y351" s="778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9"/>
      <c r="P352" s="795" t="s">
        <v>71</v>
      </c>
      <c r="Q352" s="796"/>
      <c r="R352" s="796"/>
      <c r="S352" s="796"/>
      <c r="T352" s="796"/>
      <c r="U352" s="796"/>
      <c r="V352" s="797"/>
      <c r="W352" s="38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88"/>
      <c r="B353" s="788"/>
      <c r="C353" s="788"/>
      <c r="D353" s="788"/>
      <c r="E353" s="788"/>
      <c r="F353" s="788"/>
      <c r="G353" s="788"/>
      <c r="H353" s="788"/>
      <c r="I353" s="788"/>
      <c r="J353" s="788"/>
      <c r="K353" s="788"/>
      <c r="L353" s="788"/>
      <c r="M353" s="788"/>
      <c r="N353" s="788"/>
      <c r="O353" s="789"/>
      <c r="P353" s="795" t="s">
        <v>71</v>
      </c>
      <c r="Q353" s="796"/>
      <c r="R353" s="796"/>
      <c r="S353" s="796"/>
      <c r="T353" s="796"/>
      <c r="U353" s="796"/>
      <c r="V353" s="797"/>
      <c r="W353" s="38" t="s">
        <v>69</v>
      </c>
      <c r="X353" s="779">
        <f>IFERROR(SUM(X351:X351),"0")</f>
        <v>0</v>
      </c>
      <c r="Y353" s="779">
        <f>IFERROR(SUM(Y351:Y351),"0")</f>
        <v>0</v>
      </c>
      <c r="Z353" s="38"/>
      <c r="AA353" s="780"/>
      <c r="AB353" s="780"/>
      <c r="AC353" s="780"/>
    </row>
    <row r="354" spans="1:68" ht="16.5" customHeight="1" x14ac:dyDescent="0.25">
      <c r="A354" s="808" t="s">
        <v>562</v>
      </c>
      <c r="B354" s="788"/>
      <c r="C354" s="788"/>
      <c r="D354" s="788"/>
      <c r="E354" s="788"/>
      <c r="F354" s="788"/>
      <c r="G354" s="788"/>
      <c r="H354" s="788"/>
      <c r="I354" s="788"/>
      <c r="J354" s="788"/>
      <c r="K354" s="788"/>
      <c r="L354" s="788"/>
      <c r="M354" s="788"/>
      <c r="N354" s="788"/>
      <c r="O354" s="788"/>
      <c r="P354" s="788"/>
      <c r="Q354" s="788"/>
      <c r="R354" s="788"/>
      <c r="S354" s="788"/>
      <c r="T354" s="788"/>
      <c r="U354" s="788"/>
      <c r="V354" s="788"/>
      <c r="W354" s="788"/>
      <c r="X354" s="788"/>
      <c r="Y354" s="788"/>
      <c r="Z354" s="788"/>
      <c r="AA354" s="772"/>
      <c r="AB354" s="772"/>
      <c r="AC354" s="772"/>
    </row>
    <row r="355" spans="1:68" ht="14.25" customHeight="1" x14ac:dyDescent="0.25">
      <c r="A355" s="800" t="s">
        <v>115</v>
      </c>
      <c r="B355" s="788"/>
      <c r="C355" s="788"/>
      <c r="D355" s="788"/>
      <c r="E355" s="788"/>
      <c r="F355" s="788"/>
      <c r="G355" s="788"/>
      <c r="H355" s="788"/>
      <c r="I355" s="788"/>
      <c r="J355" s="788"/>
      <c r="K355" s="788"/>
      <c r="L355" s="788"/>
      <c r="M355" s="788"/>
      <c r="N355" s="788"/>
      <c r="O355" s="788"/>
      <c r="P355" s="788"/>
      <c r="Q355" s="788"/>
      <c r="R355" s="788"/>
      <c r="S355" s="788"/>
      <c r="T355" s="788"/>
      <c r="U355" s="788"/>
      <c r="V355" s="788"/>
      <c r="W355" s="788"/>
      <c r="X355" s="788"/>
      <c r="Y355" s="788"/>
      <c r="Z355" s="788"/>
      <c r="AA355" s="771"/>
      <c r="AB355" s="771"/>
      <c r="AC355" s="771"/>
    </row>
    <row r="356" spans="1:68" ht="27" customHeight="1" x14ac:dyDescent="0.25">
      <c r="A356" s="54" t="s">
        <v>563</v>
      </c>
      <c r="B356" s="54" t="s">
        <v>564</v>
      </c>
      <c r="C356" s="32">
        <v>4301012024</v>
      </c>
      <c r="D356" s="791">
        <v>4680115885615</v>
      </c>
      <c r="E356" s="792"/>
      <c r="F356" s="776">
        <v>1.35</v>
      </c>
      <c r="G356" s="33">
        <v>8</v>
      </c>
      <c r="H356" s="776">
        <v>10.8</v>
      </c>
      <c r="I356" s="776">
        <v>11.28</v>
      </c>
      <c r="J356" s="33">
        <v>56</v>
      </c>
      <c r="K356" s="33" t="s">
        <v>118</v>
      </c>
      <c r="L356" s="33"/>
      <c r="M356" s="34" t="s">
        <v>77</v>
      </c>
      <c r="N356" s="34"/>
      <c r="O356" s="33">
        <v>55</v>
      </c>
      <c r="P356" s="9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5"/>
      <c r="V356" s="35"/>
      <c r="W356" s="36" t="s">
        <v>69</v>
      </c>
      <c r="X356" s="777">
        <v>300</v>
      </c>
      <c r="Y356" s="778">
        <f t="shared" ref="Y356:Y364" si="77">IFERROR(IF(X356="",0,CEILING((X356/$H356),1)*$H356),"")</f>
        <v>302.40000000000003</v>
      </c>
      <c r="Z356" s="37">
        <f>IFERROR(IF(Y356=0,"",ROUNDUP(Y356/H356,0)*0.02175),"")</f>
        <v>0.60899999999999999</v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313.33333333333331</v>
      </c>
      <c r="BN356" s="64">
        <f t="shared" ref="BN356:BN364" si="79">IFERROR(Y356*I356/H356,"0")</f>
        <v>315.83999999999997</v>
      </c>
      <c r="BO356" s="64">
        <f t="shared" ref="BO356:BO364" si="80">IFERROR(1/J356*(X356/H356),"0")</f>
        <v>0.49603174603174593</v>
      </c>
      <c r="BP356" s="64">
        <f t="shared" ref="BP356:BP364" si="81">IFERROR(1/J356*(Y356/H356),"0")</f>
        <v>0.5</v>
      </c>
    </row>
    <row r="357" spans="1:68" ht="27" customHeight="1" x14ac:dyDescent="0.25">
      <c r="A357" s="54" t="s">
        <v>566</v>
      </c>
      <c r="B357" s="54" t="s">
        <v>567</v>
      </c>
      <c r="C357" s="32">
        <v>4301012016</v>
      </c>
      <c r="D357" s="791">
        <v>4680115885554</v>
      </c>
      <c r="E357" s="792"/>
      <c r="F357" s="776">
        <v>1.35</v>
      </c>
      <c r="G357" s="33">
        <v>8</v>
      </c>
      <c r="H357" s="776">
        <v>10.8</v>
      </c>
      <c r="I357" s="776">
        <v>11.28</v>
      </c>
      <c r="J357" s="33">
        <v>56</v>
      </c>
      <c r="K357" s="33" t="s">
        <v>118</v>
      </c>
      <c r="L357" s="33" t="s">
        <v>147</v>
      </c>
      <c r="M357" s="34" t="s">
        <v>77</v>
      </c>
      <c r="N357" s="34"/>
      <c r="O357" s="33">
        <v>55</v>
      </c>
      <c r="P357" s="11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5"/>
      <c r="V357" s="35"/>
      <c r="W357" s="36" t="s">
        <v>69</v>
      </c>
      <c r="X357" s="777">
        <v>0</v>
      </c>
      <c r="Y357" s="778">
        <f t="shared" si="77"/>
        <v>0</v>
      </c>
      <c r="Z357" s="37" t="str">
        <f>IFERROR(IF(Y357=0,"",ROUNDUP(Y357/H357,0)*0.02175),"")</f>
        <v/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2">
        <v>4301011911</v>
      </c>
      <c r="D358" s="791">
        <v>4680115885554</v>
      </c>
      <c r="E358" s="792"/>
      <c r="F358" s="776">
        <v>1.35</v>
      </c>
      <c r="G358" s="33">
        <v>8</v>
      </c>
      <c r="H358" s="776">
        <v>10.8</v>
      </c>
      <c r="I358" s="776">
        <v>11.28</v>
      </c>
      <c r="J358" s="33">
        <v>48</v>
      </c>
      <c r="K358" s="33" t="s">
        <v>118</v>
      </c>
      <c r="L358" s="33"/>
      <c r="M358" s="34" t="s">
        <v>151</v>
      </c>
      <c r="N358" s="34"/>
      <c r="O358" s="33">
        <v>55</v>
      </c>
      <c r="P358" s="94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5"/>
      <c r="V358" s="35"/>
      <c r="W358" s="36" t="s">
        <v>69</v>
      </c>
      <c r="X358" s="777">
        <v>0</v>
      </c>
      <c r="Y358" s="778">
        <f t="shared" si="77"/>
        <v>0</v>
      </c>
      <c r="Z358" s="37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2">
        <v>4301011858</v>
      </c>
      <c r="D359" s="791">
        <v>4680115885646</v>
      </c>
      <c r="E359" s="792"/>
      <c r="F359" s="776">
        <v>1.35</v>
      </c>
      <c r="G359" s="33">
        <v>8</v>
      </c>
      <c r="H359" s="776">
        <v>10.8</v>
      </c>
      <c r="I359" s="776">
        <v>11.28</v>
      </c>
      <c r="J359" s="33">
        <v>56</v>
      </c>
      <c r="K359" s="33" t="s">
        <v>118</v>
      </c>
      <c r="L359" s="33"/>
      <c r="M359" s="34" t="s">
        <v>121</v>
      </c>
      <c r="N359" s="34"/>
      <c r="O359" s="33">
        <v>55</v>
      </c>
      <c r="P359" s="11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5"/>
      <c r="V359" s="35"/>
      <c r="W359" s="36" t="s">
        <v>69</v>
      </c>
      <c r="X359" s="777">
        <v>300</v>
      </c>
      <c r="Y359" s="778">
        <f t="shared" si="77"/>
        <v>302.40000000000003</v>
      </c>
      <c r="Z359" s="37">
        <f>IFERROR(IF(Y359=0,"",ROUNDUP(Y359/H359,0)*0.02175),"")</f>
        <v>0.60899999999999999</v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313.33333333333331</v>
      </c>
      <c r="BN359" s="64">
        <f t="shared" si="79"/>
        <v>315.83999999999997</v>
      </c>
      <c r="BO359" s="64">
        <f t="shared" si="80"/>
        <v>0.49603174603174593</v>
      </c>
      <c r="BP359" s="64">
        <f t="shared" si="81"/>
        <v>0.5</v>
      </c>
    </row>
    <row r="360" spans="1:68" ht="27" customHeight="1" x14ac:dyDescent="0.25">
      <c r="A360" s="54" t="s">
        <v>574</v>
      </c>
      <c r="B360" s="54" t="s">
        <v>575</v>
      </c>
      <c r="C360" s="32">
        <v>4301011857</v>
      </c>
      <c r="D360" s="791">
        <v>4680115885622</v>
      </c>
      <c r="E360" s="792"/>
      <c r="F360" s="776">
        <v>0.4</v>
      </c>
      <c r="G360" s="33">
        <v>10</v>
      </c>
      <c r="H360" s="776">
        <v>4</v>
      </c>
      <c r="I360" s="776">
        <v>4.21</v>
      </c>
      <c r="J360" s="33">
        <v>132</v>
      </c>
      <c r="K360" s="33" t="s">
        <v>128</v>
      </c>
      <c r="L360" s="33"/>
      <c r="M360" s="34" t="s">
        <v>121</v>
      </c>
      <c r="N360" s="34"/>
      <c r="O360" s="33">
        <v>55</v>
      </c>
      <c r="P360" s="12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5"/>
      <c r="V360" s="35"/>
      <c r="W360" s="36" t="s">
        <v>69</v>
      </c>
      <c r="X360" s="777">
        <v>120</v>
      </c>
      <c r="Y360" s="778">
        <f t="shared" si="77"/>
        <v>120</v>
      </c>
      <c r="Z360" s="37">
        <f>IFERROR(IF(Y360=0,"",ROUNDUP(Y360/H360,0)*0.00902),"")</f>
        <v>0.27060000000000001</v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126.3</v>
      </c>
      <c r="BN360" s="64">
        <f t="shared" si="79"/>
        <v>126.3</v>
      </c>
      <c r="BO360" s="64">
        <f t="shared" si="80"/>
        <v>0.22727272727272729</v>
      </c>
      <c r="BP360" s="64">
        <f t="shared" si="81"/>
        <v>0.22727272727272729</v>
      </c>
    </row>
    <row r="361" spans="1:68" ht="27" customHeight="1" x14ac:dyDescent="0.25">
      <c r="A361" s="54" t="s">
        <v>576</v>
      </c>
      <c r="B361" s="54" t="s">
        <v>577</v>
      </c>
      <c r="C361" s="32">
        <v>4301011573</v>
      </c>
      <c r="D361" s="791">
        <v>4680115881938</v>
      </c>
      <c r="E361" s="792"/>
      <c r="F361" s="776">
        <v>0.4</v>
      </c>
      <c r="G361" s="33">
        <v>10</v>
      </c>
      <c r="H361" s="776">
        <v>4</v>
      </c>
      <c r="I361" s="776">
        <v>4.21</v>
      </c>
      <c r="J361" s="33">
        <v>132</v>
      </c>
      <c r="K361" s="33" t="s">
        <v>128</v>
      </c>
      <c r="L361" s="33"/>
      <c r="M361" s="34" t="s">
        <v>121</v>
      </c>
      <c r="N361" s="34"/>
      <c r="O361" s="33">
        <v>90</v>
      </c>
      <c r="P361" s="9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5"/>
      <c r="V361" s="35"/>
      <c r="W361" s="36" t="s">
        <v>69</v>
      </c>
      <c r="X361" s="777">
        <v>0</v>
      </c>
      <c r="Y361" s="778">
        <f t="shared" si="77"/>
        <v>0</v>
      </c>
      <c r="Z361" s="37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2">
        <v>4301010944</v>
      </c>
      <c r="D362" s="791">
        <v>4607091387346</v>
      </c>
      <c r="E362" s="792"/>
      <c r="F362" s="776">
        <v>0.4</v>
      </c>
      <c r="G362" s="33">
        <v>10</v>
      </c>
      <c r="H362" s="776">
        <v>4</v>
      </c>
      <c r="I362" s="776">
        <v>4.21</v>
      </c>
      <c r="J362" s="33">
        <v>132</v>
      </c>
      <c r="K362" s="33" t="s">
        <v>128</v>
      </c>
      <c r="L362" s="33"/>
      <c r="M362" s="34" t="s">
        <v>121</v>
      </c>
      <c r="N362" s="34"/>
      <c r="O362" s="33">
        <v>55</v>
      </c>
      <c r="P362" s="11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5"/>
      <c r="V362" s="35"/>
      <c r="W362" s="36" t="s">
        <v>69</v>
      </c>
      <c r="X362" s="777">
        <v>0</v>
      </c>
      <c r="Y362" s="778">
        <f t="shared" si="77"/>
        <v>0</v>
      </c>
      <c r="Z362" s="37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2">
        <v>4301011859</v>
      </c>
      <c r="D363" s="791">
        <v>4680115885608</v>
      </c>
      <c r="E363" s="792"/>
      <c r="F363" s="776">
        <v>0.4</v>
      </c>
      <c r="G363" s="33">
        <v>10</v>
      </c>
      <c r="H363" s="776">
        <v>4</v>
      </c>
      <c r="I363" s="776">
        <v>4.21</v>
      </c>
      <c r="J363" s="33">
        <v>132</v>
      </c>
      <c r="K363" s="33" t="s">
        <v>128</v>
      </c>
      <c r="L363" s="33"/>
      <c r="M363" s="34" t="s">
        <v>121</v>
      </c>
      <c r="N363" s="34"/>
      <c r="O363" s="33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5"/>
      <c r="V363" s="35"/>
      <c r="W363" s="36" t="s">
        <v>69</v>
      </c>
      <c r="X363" s="777">
        <v>0</v>
      </c>
      <c r="Y363" s="778">
        <f t="shared" si="77"/>
        <v>0</v>
      </c>
      <c r="Z363" s="37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2">
        <v>4301011323</v>
      </c>
      <c r="D364" s="791">
        <v>4607091386011</v>
      </c>
      <c r="E364" s="792"/>
      <c r="F364" s="776">
        <v>0.5</v>
      </c>
      <c r="G364" s="33">
        <v>10</v>
      </c>
      <c r="H364" s="776">
        <v>5</v>
      </c>
      <c r="I364" s="776">
        <v>5.21</v>
      </c>
      <c r="J364" s="33">
        <v>132</v>
      </c>
      <c r="K364" s="33" t="s">
        <v>128</v>
      </c>
      <c r="L364" s="33"/>
      <c r="M364" s="34" t="s">
        <v>77</v>
      </c>
      <c r="N364" s="34"/>
      <c r="O364" s="33">
        <v>55</v>
      </c>
      <c r="P364" s="11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5"/>
      <c r="V364" s="35"/>
      <c r="W364" s="36" t="s">
        <v>69</v>
      </c>
      <c r="X364" s="777">
        <v>0</v>
      </c>
      <c r="Y364" s="778">
        <f t="shared" si="77"/>
        <v>0</v>
      </c>
      <c r="Z364" s="37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87"/>
      <c r="B365" s="788"/>
      <c r="C365" s="788"/>
      <c r="D365" s="788"/>
      <c r="E365" s="788"/>
      <c r="F365" s="788"/>
      <c r="G365" s="788"/>
      <c r="H365" s="788"/>
      <c r="I365" s="788"/>
      <c r="J365" s="788"/>
      <c r="K365" s="788"/>
      <c r="L365" s="788"/>
      <c r="M365" s="788"/>
      <c r="N365" s="788"/>
      <c r="O365" s="789"/>
      <c r="P365" s="795" t="s">
        <v>71</v>
      </c>
      <c r="Q365" s="796"/>
      <c r="R365" s="796"/>
      <c r="S365" s="796"/>
      <c r="T365" s="796"/>
      <c r="U365" s="796"/>
      <c r="V365" s="797"/>
      <c r="W365" s="38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85.555555555555543</v>
      </c>
      <c r="Y365" s="779">
        <f>IFERROR(Y356/H356,"0")+IFERROR(Y357/H357,"0")+IFERROR(Y358/H358,"0")+IFERROR(Y359/H359,"0")+IFERROR(Y360/H360,"0")+IFERROR(Y361/H361,"0")+IFERROR(Y362/H362,"0")+IFERROR(Y363/H363,"0")+IFERROR(Y364/H364,"0")</f>
        <v>86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1.4885999999999999</v>
      </c>
      <c r="AA365" s="780"/>
      <c r="AB365" s="780"/>
      <c r="AC365" s="780"/>
    </row>
    <row r="366" spans="1:68" x14ac:dyDescent="0.2">
      <c r="A366" s="788"/>
      <c r="B366" s="788"/>
      <c r="C366" s="788"/>
      <c r="D366" s="788"/>
      <c r="E366" s="788"/>
      <c r="F366" s="788"/>
      <c r="G366" s="788"/>
      <c r="H366" s="788"/>
      <c r="I366" s="788"/>
      <c r="J366" s="788"/>
      <c r="K366" s="788"/>
      <c r="L366" s="788"/>
      <c r="M366" s="788"/>
      <c r="N366" s="788"/>
      <c r="O366" s="789"/>
      <c r="P366" s="795" t="s">
        <v>71</v>
      </c>
      <c r="Q366" s="796"/>
      <c r="R366" s="796"/>
      <c r="S366" s="796"/>
      <c r="T366" s="796"/>
      <c r="U366" s="796"/>
      <c r="V366" s="797"/>
      <c r="W366" s="38" t="s">
        <v>69</v>
      </c>
      <c r="X366" s="779">
        <f>IFERROR(SUM(X356:X364),"0")</f>
        <v>720</v>
      </c>
      <c r="Y366" s="779">
        <f>IFERROR(SUM(Y356:Y364),"0")</f>
        <v>724.80000000000007</v>
      </c>
      <c r="Z366" s="38"/>
      <c r="AA366" s="780"/>
      <c r="AB366" s="780"/>
      <c r="AC366" s="780"/>
    </row>
    <row r="367" spans="1:68" ht="14.25" customHeight="1" x14ac:dyDescent="0.25">
      <c r="A367" s="800" t="s">
        <v>64</v>
      </c>
      <c r="B367" s="788"/>
      <c r="C367" s="788"/>
      <c r="D367" s="788"/>
      <c r="E367" s="788"/>
      <c r="F367" s="788"/>
      <c r="G367" s="788"/>
      <c r="H367" s="788"/>
      <c r="I367" s="788"/>
      <c r="J367" s="788"/>
      <c r="K367" s="788"/>
      <c r="L367" s="788"/>
      <c r="M367" s="788"/>
      <c r="N367" s="788"/>
      <c r="O367" s="788"/>
      <c r="P367" s="788"/>
      <c r="Q367" s="788"/>
      <c r="R367" s="788"/>
      <c r="S367" s="788"/>
      <c r="T367" s="788"/>
      <c r="U367" s="788"/>
      <c r="V367" s="788"/>
      <c r="W367" s="788"/>
      <c r="X367" s="788"/>
      <c r="Y367" s="788"/>
      <c r="Z367" s="788"/>
      <c r="AA367" s="771"/>
      <c r="AB367" s="771"/>
      <c r="AC367" s="771"/>
    </row>
    <row r="368" spans="1:68" ht="27" customHeight="1" x14ac:dyDescent="0.25">
      <c r="A368" s="54" t="s">
        <v>587</v>
      </c>
      <c r="B368" s="54" t="s">
        <v>588</v>
      </c>
      <c r="C368" s="32">
        <v>4301030878</v>
      </c>
      <c r="D368" s="791">
        <v>4607091387193</v>
      </c>
      <c r="E368" s="792"/>
      <c r="F368" s="776">
        <v>0.7</v>
      </c>
      <c r="G368" s="33">
        <v>6</v>
      </c>
      <c r="H368" s="776">
        <v>4.2</v>
      </c>
      <c r="I368" s="776">
        <v>4.46</v>
      </c>
      <c r="J368" s="33">
        <v>156</v>
      </c>
      <c r="K368" s="33" t="s">
        <v>128</v>
      </c>
      <c r="L368" s="33"/>
      <c r="M368" s="34" t="s">
        <v>68</v>
      </c>
      <c r="N368" s="34"/>
      <c r="O368" s="33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5"/>
      <c r="V368" s="35"/>
      <c r="W368" s="36" t="s">
        <v>69</v>
      </c>
      <c r="X368" s="777">
        <v>0</v>
      </c>
      <c r="Y368" s="778">
        <f>IFERROR(IF(X368="",0,CEILING((X368/$H368),1)*$H368),"")</f>
        <v>0</v>
      </c>
      <c r="Z368" s="37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2">
        <v>4301031153</v>
      </c>
      <c r="D369" s="791">
        <v>4607091387230</v>
      </c>
      <c r="E369" s="792"/>
      <c r="F369" s="776">
        <v>0.7</v>
      </c>
      <c r="G369" s="33">
        <v>6</v>
      </c>
      <c r="H369" s="776">
        <v>4.2</v>
      </c>
      <c r="I369" s="776">
        <v>4.46</v>
      </c>
      <c r="J369" s="33">
        <v>156</v>
      </c>
      <c r="K369" s="33" t="s">
        <v>128</v>
      </c>
      <c r="L369" s="33"/>
      <c r="M369" s="34" t="s">
        <v>68</v>
      </c>
      <c r="N369" s="34"/>
      <c r="O369" s="33">
        <v>40</v>
      </c>
      <c r="P369" s="11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5"/>
      <c r="V369" s="35"/>
      <c r="W369" s="36" t="s">
        <v>69</v>
      </c>
      <c r="X369" s="777">
        <v>0</v>
      </c>
      <c r="Y369" s="778">
        <f>IFERROR(IF(X369="",0,CEILING((X369/$H369),1)*$H369),"")</f>
        <v>0</v>
      </c>
      <c r="Z369" s="37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2">
        <v>4301031154</v>
      </c>
      <c r="D370" s="791">
        <v>4607091387292</v>
      </c>
      <c r="E370" s="792"/>
      <c r="F370" s="776">
        <v>0.73</v>
      </c>
      <c r="G370" s="33">
        <v>6</v>
      </c>
      <c r="H370" s="776">
        <v>4.38</v>
      </c>
      <c r="I370" s="776">
        <v>4.6399999999999997</v>
      </c>
      <c r="J370" s="33">
        <v>156</v>
      </c>
      <c r="K370" s="33" t="s">
        <v>128</v>
      </c>
      <c r="L370" s="33"/>
      <c r="M370" s="34" t="s">
        <v>68</v>
      </c>
      <c r="N370" s="34"/>
      <c r="O370" s="33">
        <v>45</v>
      </c>
      <c r="P370" s="11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5"/>
      <c r="V370" s="35"/>
      <c r="W370" s="36" t="s">
        <v>69</v>
      </c>
      <c r="X370" s="777">
        <v>0</v>
      </c>
      <c r="Y370" s="778">
        <f>IFERROR(IF(X370="",0,CEILING((X370/$H370),1)*$H370),"")</f>
        <v>0</v>
      </c>
      <c r="Z370" s="37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2">
        <v>4301031152</v>
      </c>
      <c r="D371" s="791">
        <v>4607091387285</v>
      </c>
      <c r="E371" s="792"/>
      <c r="F371" s="776">
        <v>0.35</v>
      </c>
      <c r="G371" s="33">
        <v>6</v>
      </c>
      <c r="H371" s="776">
        <v>2.1</v>
      </c>
      <c r="I371" s="776">
        <v>2.23</v>
      </c>
      <c r="J371" s="33">
        <v>234</v>
      </c>
      <c r="K371" s="33" t="s">
        <v>67</v>
      </c>
      <c r="L371" s="33"/>
      <c r="M371" s="34" t="s">
        <v>68</v>
      </c>
      <c r="N371" s="34"/>
      <c r="O371" s="33">
        <v>40</v>
      </c>
      <c r="P371" s="9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5"/>
      <c r="V371" s="35"/>
      <c r="W371" s="36" t="s">
        <v>69</v>
      </c>
      <c r="X371" s="777">
        <v>0</v>
      </c>
      <c r="Y371" s="778">
        <f>IFERROR(IF(X371="",0,CEILING((X371/$H371),1)*$H371),"")</f>
        <v>0</v>
      </c>
      <c r="Z371" s="37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8"/>
      <c r="C372" s="788"/>
      <c r="D372" s="788"/>
      <c r="E372" s="788"/>
      <c r="F372" s="788"/>
      <c r="G372" s="788"/>
      <c r="H372" s="788"/>
      <c r="I372" s="788"/>
      <c r="J372" s="788"/>
      <c r="K372" s="788"/>
      <c r="L372" s="788"/>
      <c r="M372" s="788"/>
      <c r="N372" s="788"/>
      <c r="O372" s="789"/>
      <c r="P372" s="795" t="s">
        <v>71</v>
      </c>
      <c r="Q372" s="796"/>
      <c r="R372" s="796"/>
      <c r="S372" s="796"/>
      <c r="T372" s="796"/>
      <c r="U372" s="796"/>
      <c r="V372" s="797"/>
      <c r="W372" s="38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88"/>
      <c r="B373" s="788"/>
      <c r="C373" s="788"/>
      <c r="D373" s="788"/>
      <c r="E373" s="788"/>
      <c r="F373" s="788"/>
      <c r="G373" s="788"/>
      <c r="H373" s="788"/>
      <c r="I373" s="788"/>
      <c r="J373" s="788"/>
      <c r="K373" s="788"/>
      <c r="L373" s="788"/>
      <c r="M373" s="788"/>
      <c r="N373" s="788"/>
      <c r="O373" s="789"/>
      <c r="P373" s="795" t="s">
        <v>71</v>
      </c>
      <c r="Q373" s="796"/>
      <c r="R373" s="796"/>
      <c r="S373" s="796"/>
      <c r="T373" s="796"/>
      <c r="U373" s="796"/>
      <c r="V373" s="797"/>
      <c r="W373" s="38" t="s">
        <v>69</v>
      </c>
      <c r="X373" s="779">
        <f>IFERROR(SUM(X368:X371),"0")</f>
        <v>0</v>
      </c>
      <c r="Y373" s="779">
        <f>IFERROR(SUM(Y368:Y371),"0")</f>
        <v>0</v>
      </c>
      <c r="Z373" s="38"/>
      <c r="AA373" s="780"/>
      <c r="AB373" s="780"/>
      <c r="AC373" s="780"/>
    </row>
    <row r="374" spans="1:68" ht="14.25" customHeight="1" x14ac:dyDescent="0.25">
      <c r="A374" s="800" t="s">
        <v>73</v>
      </c>
      <c r="B374" s="788"/>
      <c r="C374" s="788"/>
      <c r="D374" s="788"/>
      <c r="E374" s="788"/>
      <c r="F374" s="788"/>
      <c r="G374" s="788"/>
      <c r="H374" s="788"/>
      <c r="I374" s="788"/>
      <c r="J374" s="788"/>
      <c r="K374" s="788"/>
      <c r="L374" s="788"/>
      <c r="M374" s="788"/>
      <c r="N374" s="788"/>
      <c r="O374" s="788"/>
      <c r="P374" s="788"/>
      <c r="Q374" s="788"/>
      <c r="R374" s="788"/>
      <c r="S374" s="788"/>
      <c r="T374" s="788"/>
      <c r="U374" s="788"/>
      <c r="V374" s="788"/>
      <c r="W374" s="788"/>
      <c r="X374" s="788"/>
      <c r="Y374" s="788"/>
      <c r="Z374" s="788"/>
      <c r="AA374" s="771"/>
      <c r="AB374" s="771"/>
      <c r="AC374" s="771"/>
    </row>
    <row r="375" spans="1:68" ht="48" customHeight="1" x14ac:dyDescent="0.25">
      <c r="A375" s="54" t="s">
        <v>598</v>
      </c>
      <c r="B375" s="54" t="s">
        <v>599</v>
      </c>
      <c r="C375" s="32">
        <v>4301051100</v>
      </c>
      <c r="D375" s="791">
        <v>4607091387766</v>
      </c>
      <c r="E375" s="792"/>
      <c r="F375" s="776">
        <v>1.3</v>
      </c>
      <c r="G375" s="33">
        <v>6</v>
      </c>
      <c r="H375" s="776">
        <v>7.8</v>
      </c>
      <c r="I375" s="776">
        <v>8.3580000000000005</v>
      </c>
      <c r="J375" s="33">
        <v>56</v>
      </c>
      <c r="K375" s="33" t="s">
        <v>118</v>
      </c>
      <c r="L375" s="33"/>
      <c r="M375" s="34" t="s">
        <v>77</v>
      </c>
      <c r="N375" s="34"/>
      <c r="O375" s="33">
        <v>40</v>
      </c>
      <c r="P375" s="10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5"/>
      <c r="V375" s="35"/>
      <c r="W375" s="36" t="s">
        <v>69</v>
      </c>
      <c r="X375" s="777">
        <v>0</v>
      </c>
      <c r="Y375" s="778">
        <f t="shared" ref="Y375:Y380" si="82">IFERROR(IF(X375="",0,CEILING((X375/$H375),1)*$H375),"")</f>
        <v>0</v>
      </c>
      <c r="Z375" s="37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2">
        <v>4301051116</v>
      </c>
      <c r="D376" s="791">
        <v>4607091387957</v>
      </c>
      <c r="E376" s="792"/>
      <c r="F376" s="776">
        <v>1.3</v>
      </c>
      <c r="G376" s="33">
        <v>6</v>
      </c>
      <c r="H376" s="776">
        <v>7.8</v>
      </c>
      <c r="I376" s="776">
        <v>8.3640000000000008</v>
      </c>
      <c r="J376" s="33">
        <v>56</v>
      </c>
      <c r="K376" s="33" t="s">
        <v>118</v>
      </c>
      <c r="L376" s="33"/>
      <c r="M376" s="34" t="s">
        <v>68</v>
      </c>
      <c r="N376" s="34"/>
      <c r="O376" s="33">
        <v>40</v>
      </c>
      <c r="P376" s="9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5"/>
      <c r="V376" s="35"/>
      <c r="W376" s="36" t="s">
        <v>69</v>
      </c>
      <c r="X376" s="777">
        <v>0</v>
      </c>
      <c r="Y376" s="778">
        <f t="shared" si="82"/>
        <v>0</v>
      </c>
      <c r="Z376" s="37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2">
        <v>4301051115</v>
      </c>
      <c r="D377" s="791">
        <v>4607091387964</v>
      </c>
      <c r="E377" s="792"/>
      <c r="F377" s="776">
        <v>1.35</v>
      </c>
      <c r="G377" s="33">
        <v>6</v>
      </c>
      <c r="H377" s="776">
        <v>8.1</v>
      </c>
      <c r="I377" s="776">
        <v>8.6460000000000008</v>
      </c>
      <c r="J377" s="33">
        <v>56</v>
      </c>
      <c r="K377" s="33" t="s">
        <v>118</v>
      </c>
      <c r="L377" s="33"/>
      <c r="M377" s="34" t="s">
        <v>68</v>
      </c>
      <c r="N377" s="34"/>
      <c r="O377" s="33">
        <v>40</v>
      </c>
      <c r="P377" s="10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5"/>
      <c r="V377" s="35"/>
      <c r="W377" s="36" t="s">
        <v>69</v>
      </c>
      <c r="X377" s="777">
        <v>0</v>
      </c>
      <c r="Y377" s="778">
        <f t="shared" si="82"/>
        <v>0</v>
      </c>
      <c r="Z377" s="37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2">
        <v>4301051705</v>
      </c>
      <c r="D378" s="791">
        <v>4680115884588</v>
      </c>
      <c r="E378" s="792"/>
      <c r="F378" s="776">
        <v>0.5</v>
      </c>
      <c r="G378" s="33">
        <v>6</v>
      </c>
      <c r="H378" s="776">
        <v>3</v>
      </c>
      <c r="I378" s="776">
        <v>3.246</v>
      </c>
      <c r="J378" s="33">
        <v>182</v>
      </c>
      <c r="K378" s="33" t="s">
        <v>76</v>
      </c>
      <c r="L378" s="33"/>
      <c r="M378" s="34" t="s">
        <v>68</v>
      </c>
      <c r="N378" s="34"/>
      <c r="O378" s="33">
        <v>40</v>
      </c>
      <c r="P378" s="9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5"/>
      <c r="V378" s="35"/>
      <c r="W378" s="36" t="s">
        <v>69</v>
      </c>
      <c r="X378" s="777">
        <v>300</v>
      </c>
      <c r="Y378" s="778">
        <f t="shared" si="82"/>
        <v>300</v>
      </c>
      <c r="Z378" s="37">
        <f>IFERROR(IF(Y378=0,"",ROUNDUP(Y378/H378,0)*0.00651),"")</f>
        <v>0.65100000000000002</v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324.59999999999997</v>
      </c>
      <c r="BN378" s="64">
        <f t="shared" si="84"/>
        <v>324.59999999999997</v>
      </c>
      <c r="BO378" s="64">
        <f t="shared" si="85"/>
        <v>0.5494505494505495</v>
      </c>
      <c r="BP378" s="64">
        <f t="shared" si="86"/>
        <v>0.5494505494505495</v>
      </c>
    </row>
    <row r="379" spans="1:68" ht="37.5" customHeight="1" x14ac:dyDescent="0.25">
      <c r="A379" s="54" t="s">
        <v>610</v>
      </c>
      <c r="B379" s="54" t="s">
        <v>611</v>
      </c>
      <c r="C379" s="32">
        <v>4301051130</v>
      </c>
      <c r="D379" s="791">
        <v>4607091387537</v>
      </c>
      <c r="E379" s="792"/>
      <c r="F379" s="776">
        <v>0.45</v>
      </c>
      <c r="G379" s="33">
        <v>6</v>
      </c>
      <c r="H379" s="776">
        <v>2.7</v>
      </c>
      <c r="I379" s="776">
        <v>2.97</v>
      </c>
      <c r="J379" s="33">
        <v>182</v>
      </c>
      <c r="K379" s="33" t="s">
        <v>76</v>
      </c>
      <c r="L379" s="33"/>
      <c r="M379" s="34" t="s">
        <v>68</v>
      </c>
      <c r="N379" s="34"/>
      <c r="O379" s="33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5"/>
      <c r="V379" s="35"/>
      <c r="W379" s="36" t="s">
        <v>69</v>
      </c>
      <c r="X379" s="777">
        <v>0</v>
      </c>
      <c r="Y379" s="778">
        <f t="shared" si="82"/>
        <v>0</v>
      </c>
      <c r="Z379" s="37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2">
        <v>4301051132</v>
      </c>
      <c r="D380" s="791">
        <v>4607091387513</v>
      </c>
      <c r="E380" s="792"/>
      <c r="F380" s="776">
        <v>0.45</v>
      </c>
      <c r="G380" s="33">
        <v>6</v>
      </c>
      <c r="H380" s="776">
        <v>2.7</v>
      </c>
      <c r="I380" s="776">
        <v>2.9580000000000002</v>
      </c>
      <c r="J380" s="33">
        <v>182</v>
      </c>
      <c r="K380" s="33" t="s">
        <v>76</v>
      </c>
      <c r="L380" s="33"/>
      <c r="M380" s="34" t="s">
        <v>68</v>
      </c>
      <c r="N380" s="34"/>
      <c r="O380" s="33">
        <v>40</v>
      </c>
      <c r="P380" s="10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5"/>
      <c r="V380" s="35"/>
      <c r="W380" s="36" t="s">
        <v>69</v>
      </c>
      <c r="X380" s="777">
        <v>0</v>
      </c>
      <c r="Y380" s="778">
        <f t="shared" si="82"/>
        <v>0</v>
      </c>
      <c r="Z380" s="37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7"/>
      <c r="B381" s="788"/>
      <c r="C381" s="788"/>
      <c r="D381" s="788"/>
      <c r="E381" s="788"/>
      <c r="F381" s="788"/>
      <c r="G381" s="788"/>
      <c r="H381" s="788"/>
      <c r="I381" s="788"/>
      <c r="J381" s="788"/>
      <c r="K381" s="788"/>
      <c r="L381" s="788"/>
      <c r="M381" s="788"/>
      <c r="N381" s="788"/>
      <c r="O381" s="789"/>
      <c r="P381" s="795" t="s">
        <v>71</v>
      </c>
      <c r="Q381" s="796"/>
      <c r="R381" s="796"/>
      <c r="S381" s="796"/>
      <c r="T381" s="796"/>
      <c r="U381" s="796"/>
      <c r="V381" s="797"/>
      <c r="W381" s="38" t="s">
        <v>72</v>
      </c>
      <c r="X381" s="779">
        <f>IFERROR(X375/H375,"0")+IFERROR(X376/H376,"0")+IFERROR(X377/H377,"0")+IFERROR(X378/H378,"0")+IFERROR(X379/H379,"0")+IFERROR(X380/H380,"0")</f>
        <v>100</v>
      </c>
      <c r="Y381" s="779">
        <f>IFERROR(Y375/H375,"0")+IFERROR(Y376/H376,"0")+IFERROR(Y377/H377,"0")+IFERROR(Y378/H378,"0")+IFERROR(Y379/H379,"0")+IFERROR(Y380/H380,"0")</f>
        <v>100</v>
      </c>
      <c r="Z381" s="779">
        <f>IFERROR(IF(Z375="",0,Z375),"0")+IFERROR(IF(Z376="",0,Z376),"0")+IFERROR(IF(Z377="",0,Z377),"0")+IFERROR(IF(Z378="",0,Z378),"0")+IFERROR(IF(Z379="",0,Z379),"0")+IFERROR(IF(Z380="",0,Z380),"0")</f>
        <v>0.65100000000000002</v>
      </c>
      <c r="AA381" s="780"/>
      <c r="AB381" s="780"/>
      <c r="AC381" s="780"/>
    </row>
    <row r="382" spans="1:68" x14ac:dyDescent="0.2">
      <c r="A382" s="788"/>
      <c r="B382" s="788"/>
      <c r="C382" s="788"/>
      <c r="D382" s="788"/>
      <c r="E382" s="788"/>
      <c r="F382" s="788"/>
      <c r="G382" s="788"/>
      <c r="H382" s="788"/>
      <c r="I382" s="788"/>
      <c r="J382" s="788"/>
      <c r="K382" s="788"/>
      <c r="L382" s="788"/>
      <c r="M382" s="788"/>
      <c r="N382" s="788"/>
      <c r="O382" s="789"/>
      <c r="P382" s="795" t="s">
        <v>71</v>
      </c>
      <c r="Q382" s="796"/>
      <c r="R382" s="796"/>
      <c r="S382" s="796"/>
      <c r="T382" s="796"/>
      <c r="U382" s="796"/>
      <c r="V382" s="797"/>
      <c r="W382" s="38" t="s">
        <v>69</v>
      </c>
      <c r="X382" s="779">
        <f>IFERROR(SUM(X375:X380),"0")</f>
        <v>300</v>
      </c>
      <c r="Y382" s="779">
        <f>IFERROR(SUM(Y375:Y380),"0")</f>
        <v>300</v>
      </c>
      <c r="Z382" s="38"/>
      <c r="AA382" s="780"/>
      <c r="AB382" s="780"/>
      <c r="AC382" s="780"/>
    </row>
    <row r="383" spans="1:68" ht="14.25" customHeight="1" x14ac:dyDescent="0.25">
      <c r="A383" s="800" t="s">
        <v>213</v>
      </c>
      <c r="B383" s="788"/>
      <c r="C383" s="788"/>
      <c r="D383" s="788"/>
      <c r="E383" s="788"/>
      <c r="F383" s="788"/>
      <c r="G383" s="788"/>
      <c r="H383" s="788"/>
      <c r="I383" s="788"/>
      <c r="J383" s="788"/>
      <c r="K383" s="788"/>
      <c r="L383" s="788"/>
      <c r="M383" s="788"/>
      <c r="N383" s="788"/>
      <c r="O383" s="788"/>
      <c r="P383" s="788"/>
      <c r="Q383" s="788"/>
      <c r="R383" s="788"/>
      <c r="S383" s="788"/>
      <c r="T383" s="788"/>
      <c r="U383" s="788"/>
      <c r="V383" s="788"/>
      <c r="W383" s="788"/>
      <c r="X383" s="788"/>
      <c r="Y383" s="788"/>
      <c r="Z383" s="788"/>
      <c r="AA383" s="771"/>
      <c r="AB383" s="771"/>
      <c r="AC383" s="771"/>
    </row>
    <row r="384" spans="1:68" ht="37.5" customHeight="1" x14ac:dyDescent="0.25">
      <c r="A384" s="54" t="s">
        <v>616</v>
      </c>
      <c r="B384" s="54" t="s">
        <v>617</v>
      </c>
      <c r="C384" s="32">
        <v>4301060379</v>
      </c>
      <c r="D384" s="791">
        <v>4607091380880</v>
      </c>
      <c r="E384" s="792"/>
      <c r="F384" s="776">
        <v>1.4</v>
      </c>
      <c r="G384" s="33">
        <v>6</v>
      </c>
      <c r="H384" s="776">
        <v>8.4</v>
      </c>
      <c r="I384" s="776">
        <v>8.9640000000000004</v>
      </c>
      <c r="J384" s="33">
        <v>56</v>
      </c>
      <c r="K384" s="33" t="s">
        <v>118</v>
      </c>
      <c r="L384" s="33"/>
      <c r="M384" s="34" t="s">
        <v>68</v>
      </c>
      <c r="N384" s="34"/>
      <c r="O384" s="33">
        <v>30</v>
      </c>
      <c r="P384" s="8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5"/>
      <c r="V384" s="35"/>
      <c r="W384" s="36" t="s">
        <v>69</v>
      </c>
      <c r="X384" s="777">
        <v>0</v>
      </c>
      <c r="Y384" s="778">
        <f>IFERROR(IF(X384="",0,CEILING((X384/$H384),1)*$H384),"")</f>
        <v>0</v>
      </c>
      <c r="Z384" s="37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2">
        <v>4301060308</v>
      </c>
      <c r="D385" s="791">
        <v>4607091384482</v>
      </c>
      <c r="E385" s="792"/>
      <c r="F385" s="776">
        <v>1.3</v>
      </c>
      <c r="G385" s="33">
        <v>6</v>
      </c>
      <c r="H385" s="776">
        <v>7.8</v>
      </c>
      <c r="I385" s="776">
        <v>8.3640000000000008</v>
      </c>
      <c r="J385" s="33">
        <v>56</v>
      </c>
      <c r="K385" s="33" t="s">
        <v>118</v>
      </c>
      <c r="L385" s="33"/>
      <c r="M385" s="34" t="s">
        <v>68</v>
      </c>
      <c r="N385" s="34"/>
      <c r="O385" s="33">
        <v>30</v>
      </c>
      <c r="P385" s="12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5"/>
      <c r="V385" s="35"/>
      <c r="W385" s="36" t="s">
        <v>69</v>
      </c>
      <c r="X385" s="777">
        <v>0</v>
      </c>
      <c r="Y385" s="778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2">
        <v>4301060484</v>
      </c>
      <c r="D386" s="791">
        <v>4607091380897</v>
      </c>
      <c r="E386" s="792"/>
      <c r="F386" s="776">
        <v>1.4</v>
      </c>
      <c r="G386" s="33">
        <v>6</v>
      </c>
      <c r="H386" s="776">
        <v>8.4</v>
      </c>
      <c r="I386" s="776">
        <v>8.9640000000000004</v>
      </c>
      <c r="J386" s="33">
        <v>56</v>
      </c>
      <c r="K386" s="33" t="s">
        <v>118</v>
      </c>
      <c r="L386" s="33"/>
      <c r="M386" s="34" t="s">
        <v>164</v>
      </c>
      <c r="N386" s="34"/>
      <c r="O386" s="33">
        <v>30</v>
      </c>
      <c r="P386" s="815" t="s">
        <v>624</v>
      </c>
      <c r="Q386" s="782"/>
      <c r="R386" s="782"/>
      <c r="S386" s="782"/>
      <c r="T386" s="783"/>
      <c r="U386" s="35"/>
      <c r="V386" s="35"/>
      <c r="W386" s="36" t="s">
        <v>69</v>
      </c>
      <c r="X386" s="777">
        <v>0</v>
      </c>
      <c r="Y386" s="778">
        <f>IFERROR(IF(X386="",0,CEILING((X386/$H386),1)*$H386),"")</f>
        <v>0</v>
      </c>
      <c r="Z386" s="37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2">
        <v>4301060325</v>
      </c>
      <c r="D387" s="791">
        <v>4607091380897</v>
      </c>
      <c r="E387" s="792"/>
      <c r="F387" s="776">
        <v>1.4</v>
      </c>
      <c r="G387" s="33">
        <v>6</v>
      </c>
      <c r="H387" s="776">
        <v>8.4</v>
      </c>
      <c r="I387" s="776">
        <v>8.9640000000000004</v>
      </c>
      <c r="J387" s="33">
        <v>56</v>
      </c>
      <c r="K387" s="33" t="s">
        <v>118</v>
      </c>
      <c r="L387" s="33"/>
      <c r="M387" s="34" t="s">
        <v>68</v>
      </c>
      <c r="N387" s="34"/>
      <c r="O387" s="33">
        <v>30</v>
      </c>
      <c r="P387" s="9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5"/>
      <c r="V387" s="35"/>
      <c r="W387" s="36" t="s">
        <v>69</v>
      </c>
      <c r="X387" s="777">
        <v>160</v>
      </c>
      <c r="Y387" s="778">
        <f>IFERROR(IF(X387="",0,CEILING((X387/$H387),1)*$H387),"")</f>
        <v>168</v>
      </c>
      <c r="Z387" s="37">
        <f>IFERROR(IF(Y387=0,"",ROUNDUP(Y387/H387,0)*0.02175),"")</f>
        <v>0.43499999999999994</v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170.74285714285713</v>
      </c>
      <c r="BN387" s="64">
        <f>IFERROR(Y387*I387/H387,"0")</f>
        <v>179.28</v>
      </c>
      <c r="BO387" s="64">
        <f>IFERROR(1/J387*(X387/H387),"0")</f>
        <v>0.3401360544217687</v>
      </c>
      <c r="BP387" s="64">
        <f>IFERROR(1/J387*(Y387/H387),"0")</f>
        <v>0.3571428571428571</v>
      </c>
    </row>
    <row r="388" spans="1:68" x14ac:dyDescent="0.2">
      <c r="A388" s="787"/>
      <c r="B388" s="788"/>
      <c r="C388" s="788"/>
      <c r="D388" s="788"/>
      <c r="E388" s="788"/>
      <c r="F388" s="788"/>
      <c r="G388" s="788"/>
      <c r="H388" s="788"/>
      <c r="I388" s="788"/>
      <c r="J388" s="788"/>
      <c r="K388" s="788"/>
      <c r="L388" s="788"/>
      <c r="M388" s="788"/>
      <c r="N388" s="788"/>
      <c r="O388" s="789"/>
      <c r="P388" s="795" t="s">
        <v>71</v>
      </c>
      <c r="Q388" s="796"/>
      <c r="R388" s="796"/>
      <c r="S388" s="796"/>
      <c r="T388" s="796"/>
      <c r="U388" s="796"/>
      <c r="V388" s="797"/>
      <c r="W388" s="38" t="s">
        <v>72</v>
      </c>
      <c r="X388" s="779">
        <f>IFERROR(X384/H384,"0")+IFERROR(X385/H385,"0")+IFERROR(X386/H386,"0")+IFERROR(X387/H387,"0")</f>
        <v>19.047619047619047</v>
      </c>
      <c r="Y388" s="779">
        <f>IFERROR(Y384/H384,"0")+IFERROR(Y385/H385,"0")+IFERROR(Y386/H386,"0")+IFERROR(Y387/H387,"0")</f>
        <v>20</v>
      </c>
      <c r="Z388" s="779">
        <f>IFERROR(IF(Z384="",0,Z384),"0")+IFERROR(IF(Z385="",0,Z385),"0")+IFERROR(IF(Z386="",0,Z386),"0")+IFERROR(IF(Z387="",0,Z387),"0")</f>
        <v>0.43499999999999994</v>
      </c>
      <c r="AA388" s="780"/>
      <c r="AB388" s="780"/>
      <c r="AC388" s="780"/>
    </row>
    <row r="389" spans="1:68" x14ac:dyDescent="0.2">
      <c r="A389" s="788"/>
      <c r="B389" s="788"/>
      <c r="C389" s="788"/>
      <c r="D389" s="788"/>
      <c r="E389" s="788"/>
      <c r="F389" s="788"/>
      <c r="G389" s="788"/>
      <c r="H389" s="788"/>
      <c r="I389" s="788"/>
      <c r="J389" s="788"/>
      <c r="K389" s="788"/>
      <c r="L389" s="788"/>
      <c r="M389" s="788"/>
      <c r="N389" s="788"/>
      <c r="O389" s="789"/>
      <c r="P389" s="795" t="s">
        <v>71</v>
      </c>
      <c r="Q389" s="796"/>
      <c r="R389" s="796"/>
      <c r="S389" s="796"/>
      <c r="T389" s="796"/>
      <c r="U389" s="796"/>
      <c r="V389" s="797"/>
      <c r="W389" s="38" t="s">
        <v>69</v>
      </c>
      <c r="X389" s="779">
        <f>IFERROR(SUM(X384:X387),"0")</f>
        <v>160</v>
      </c>
      <c r="Y389" s="779">
        <f>IFERROR(SUM(Y384:Y387),"0")</f>
        <v>168</v>
      </c>
      <c r="Z389" s="38"/>
      <c r="AA389" s="780"/>
      <c r="AB389" s="780"/>
      <c r="AC389" s="780"/>
    </row>
    <row r="390" spans="1:68" ht="14.25" customHeight="1" x14ac:dyDescent="0.25">
      <c r="A390" s="800" t="s">
        <v>104</v>
      </c>
      <c r="B390" s="788"/>
      <c r="C390" s="788"/>
      <c r="D390" s="788"/>
      <c r="E390" s="788"/>
      <c r="F390" s="788"/>
      <c r="G390" s="788"/>
      <c r="H390" s="788"/>
      <c r="I390" s="788"/>
      <c r="J390" s="788"/>
      <c r="K390" s="788"/>
      <c r="L390" s="788"/>
      <c r="M390" s="788"/>
      <c r="N390" s="788"/>
      <c r="O390" s="788"/>
      <c r="P390" s="788"/>
      <c r="Q390" s="788"/>
      <c r="R390" s="788"/>
      <c r="S390" s="788"/>
      <c r="T390" s="788"/>
      <c r="U390" s="788"/>
      <c r="V390" s="788"/>
      <c r="W390" s="788"/>
      <c r="X390" s="788"/>
      <c r="Y390" s="788"/>
      <c r="Z390" s="788"/>
      <c r="AA390" s="771"/>
      <c r="AB390" s="771"/>
      <c r="AC390" s="771"/>
    </row>
    <row r="391" spans="1:68" ht="16.5" customHeight="1" x14ac:dyDescent="0.25">
      <c r="A391" s="54" t="s">
        <v>628</v>
      </c>
      <c r="B391" s="54" t="s">
        <v>629</v>
      </c>
      <c r="C391" s="32">
        <v>4301030232</v>
      </c>
      <c r="D391" s="791">
        <v>4607091388374</v>
      </c>
      <c r="E391" s="792"/>
      <c r="F391" s="776">
        <v>0.38</v>
      </c>
      <c r="G391" s="33">
        <v>8</v>
      </c>
      <c r="H391" s="776">
        <v>3.04</v>
      </c>
      <c r="I391" s="776">
        <v>3.28</v>
      </c>
      <c r="J391" s="33">
        <v>156</v>
      </c>
      <c r="K391" s="33" t="s">
        <v>128</v>
      </c>
      <c r="L391" s="33"/>
      <c r="M391" s="34" t="s">
        <v>107</v>
      </c>
      <c r="N391" s="34"/>
      <c r="O391" s="33">
        <v>180</v>
      </c>
      <c r="P391" s="803" t="s">
        <v>630</v>
      </c>
      <c r="Q391" s="782"/>
      <c r="R391" s="782"/>
      <c r="S391" s="782"/>
      <c r="T391" s="783"/>
      <c r="U391" s="35"/>
      <c r="V391" s="35"/>
      <c r="W391" s="36" t="s">
        <v>69</v>
      </c>
      <c r="X391" s="777">
        <v>0</v>
      </c>
      <c r="Y391" s="778">
        <f>IFERROR(IF(X391="",0,CEILING((X391/$H391),1)*$H391),"")</f>
        <v>0</v>
      </c>
      <c r="Z391" s="37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2">
        <v>4301030235</v>
      </c>
      <c r="D392" s="791">
        <v>4607091388381</v>
      </c>
      <c r="E392" s="792"/>
      <c r="F392" s="776">
        <v>0.38</v>
      </c>
      <c r="G392" s="33">
        <v>8</v>
      </c>
      <c r="H392" s="776">
        <v>3.04</v>
      </c>
      <c r="I392" s="776">
        <v>3.32</v>
      </c>
      <c r="J392" s="33">
        <v>156</v>
      </c>
      <c r="K392" s="33" t="s">
        <v>128</v>
      </c>
      <c r="L392" s="33"/>
      <c r="M392" s="34" t="s">
        <v>107</v>
      </c>
      <c r="N392" s="34"/>
      <c r="O392" s="33">
        <v>180</v>
      </c>
      <c r="P392" s="813" t="s">
        <v>634</v>
      </c>
      <c r="Q392" s="782"/>
      <c r="R392" s="782"/>
      <c r="S392" s="782"/>
      <c r="T392" s="783"/>
      <c r="U392" s="35"/>
      <c r="V392" s="35"/>
      <c r="W392" s="36" t="s">
        <v>69</v>
      </c>
      <c r="X392" s="777">
        <v>0</v>
      </c>
      <c r="Y392" s="778">
        <f>IFERROR(IF(X392="",0,CEILING((X392/$H392),1)*$H392),"")</f>
        <v>0</v>
      </c>
      <c r="Z392" s="37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2">
        <v>4301032015</v>
      </c>
      <c r="D393" s="791">
        <v>4607091383102</v>
      </c>
      <c r="E393" s="792"/>
      <c r="F393" s="776">
        <v>0.17</v>
      </c>
      <c r="G393" s="33">
        <v>15</v>
      </c>
      <c r="H393" s="776">
        <v>2.5499999999999998</v>
      </c>
      <c r="I393" s="776">
        <v>2.9550000000000001</v>
      </c>
      <c r="J393" s="33">
        <v>182</v>
      </c>
      <c r="K393" s="33" t="s">
        <v>76</v>
      </c>
      <c r="L393" s="33"/>
      <c r="M393" s="34" t="s">
        <v>107</v>
      </c>
      <c r="N393" s="34"/>
      <c r="O393" s="33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5"/>
      <c r="V393" s="35"/>
      <c r="W393" s="36" t="s">
        <v>69</v>
      </c>
      <c r="X393" s="777">
        <v>0</v>
      </c>
      <c r="Y393" s="778">
        <f>IFERROR(IF(X393="",0,CEILING((X393/$H393),1)*$H393),"")</f>
        <v>0</v>
      </c>
      <c r="Z393" s="37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2">
        <v>4301030233</v>
      </c>
      <c r="D394" s="791">
        <v>4607091388404</v>
      </c>
      <c r="E394" s="792"/>
      <c r="F394" s="776">
        <v>0.17</v>
      </c>
      <c r="G394" s="33">
        <v>15</v>
      </c>
      <c r="H394" s="776">
        <v>2.5499999999999998</v>
      </c>
      <c r="I394" s="776">
        <v>2.88</v>
      </c>
      <c r="J394" s="33">
        <v>182</v>
      </c>
      <c r="K394" s="33" t="s">
        <v>76</v>
      </c>
      <c r="L394" s="33"/>
      <c r="M394" s="34" t="s">
        <v>107</v>
      </c>
      <c r="N394" s="34"/>
      <c r="O394" s="33">
        <v>180</v>
      </c>
      <c r="P394" s="8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5"/>
      <c r="V394" s="35"/>
      <c r="W394" s="36" t="s">
        <v>69</v>
      </c>
      <c r="X394" s="777">
        <v>0</v>
      </c>
      <c r="Y394" s="778">
        <f>IFERROR(IF(X394="",0,CEILING((X394/$H394),1)*$H394),"")</f>
        <v>0</v>
      </c>
      <c r="Z394" s="37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87"/>
      <c r="B395" s="788"/>
      <c r="C395" s="788"/>
      <c r="D395" s="788"/>
      <c r="E395" s="788"/>
      <c r="F395" s="788"/>
      <c r="G395" s="788"/>
      <c r="H395" s="788"/>
      <c r="I395" s="788"/>
      <c r="J395" s="788"/>
      <c r="K395" s="788"/>
      <c r="L395" s="788"/>
      <c r="M395" s="788"/>
      <c r="N395" s="788"/>
      <c r="O395" s="789"/>
      <c r="P395" s="795" t="s">
        <v>71</v>
      </c>
      <c r="Q395" s="796"/>
      <c r="R395" s="796"/>
      <c r="S395" s="796"/>
      <c r="T395" s="796"/>
      <c r="U395" s="796"/>
      <c r="V395" s="797"/>
      <c r="W395" s="38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88"/>
      <c r="B396" s="788"/>
      <c r="C396" s="788"/>
      <c r="D396" s="788"/>
      <c r="E396" s="788"/>
      <c r="F396" s="788"/>
      <c r="G396" s="788"/>
      <c r="H396" s="788"/>
      <c r="I396" s="788"/>
      <c r="J396" s="788"/>
      <c r="K396" s="788"/>
      <c r="L396" s="788"/>
      <c r="M396" s="788"/>
      <c r="N396" s="788"/>
      <c r="O396" s="789"/>
      <c r="P396" s="795" t="s">
        <v>71</v>
      </c>
      <c r="Q396" s="796"/>
      <c r="R396" s="796"/>
      <c r="S396" s="796"/>
      <c r="T396" s="796"/>
      <c r="U396" s="796"/>
      <c r="V396" s="797"/>
      <c r="W396" s="38" t="s">
        <v>69</v>
      </c>
      <c r="X396" s="779">
        <f>IFERROR(SUM(X391:X394),"0")</f>
        <v>0</v>
      </c>
      <c r="Y396" s="779">
        <f>IFERROR(SUM(Y391:Y394),"0")</f>
        <v>0</v>
      </c>
      <c r="Z396" s="38"/>
      <c r="AA396" s="780"/>
      <c r="AB396" s="780"/>
      <c r="AC396" s="780"/>
    </row>
    <row r="397" spans="1:68" ht="14.25" customHeight="1" x14ac:dyDescent="0.25">
      <c r="A397" s="800" t="s">
        <v>640</v>
      </c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88"/>
      <c r="P397" s="788"/>
      <c r="Q397" s="788"/>
      <c r="R397" s="788"/>
      <c r="S397" s="788"/>
      <c r="T397" s="788"/>
      <c r="U397" s="788"/>
      <c r="V397" s="788"/>
      <c r="W397" s="788"/>
      <c r="X397" s="788"/>
      <c r="Y397" s="788"/>
      <c r="Z397" s="788"/>
      <c r="AA397" s="771"/>
      <c r="AB397" s="771"/>
      <c r="AC397" s="771"/>
    </row>
    <row r="398" spans="1:68" ht="16.5" customHeight="1" x14ac:dyDescent="0.25">
      <c r="A398" s="54" t="s">
        <v>641</v>
      </c>
      <c r="B398" s="54" t="s">
        <v>642</v>
      </c>
      <c r="C398" s="32">
        <v>4301180007</v>
      </c>
      <c r="D398" s="791">
        <v>4680115881808</v>
      </c>
      <c r="E398" s="792"/>
      <c r="F398" s="776">
        <v>0.1</v>
      </c>
      <c r="G398" s="33">
        <v>20</v>
      </c>
      <c r="H398" s="776">
        <v>2</v>
      </c>
      <c r="I398" s="776">
        <v>2.2400000000000002</v>
      </c>
      <c r="J398" s="33">
        <v>238</v>
      </c>
      <c r="K398" s="33" t="s">
        <v>76</v>
      </c>
      <c r="L398" s="33"/>
      <c r="M398" s="34" t="s">
        <v>643</v>
      </c>
      <c r="N398" s="34"/>
      <c r="O398" s="33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5"/>
      <c r="V398" s="35"/>
      <c r="W398" s="36" t="s">
        <v>69</v>
      </c>
      <c r="X398" s="777">
        <v>0</v>
      </c>
      <c r="Y398" s="778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2">
        <v>4301180006</v>
      </c>
      <c r="D399" s="791">
        <v>4680115881822</v>
      </c>
      <c r="E399" s="792"/>
      <c r="F399" s="776">
        <v>0.1</v>
      </c>
      <c r="G399" s="33">
        <v>20</v>
      </c>
      <c r="H399" s="776">
        <v>2</v>
      </c>
      <c r="I399" s="776">
        <v>2.2400000000000002</v>
      </c>
      <c r="J399" s="33">
        <v>238</v>
      </c>
      <c r="K399" s="33" t="s">
        <v>76</v>
      </c>
      <c r="L399" s="33"/>
      <c r="M399" s="34" t="s">
        <v>643</v>
      </c>
      <c r="N399" s="34"/>
      <c r="O399" s="33">
        <v>730</v>
      </c>
      <c r="P399" s="11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5"/>
      <c r="V399" s="35"/>
      <c r="W399" s="36" t="s">
        <v>69</v>
      </c>
      <c r="X399" s="777">
        <v>0</v>
      </c>
      <c r="Y399" s="778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2">
        <v>4301180001</v>
      </c>
      <c r="D400" s="791">
        <v>4680115880016</v>
      </c>
      <c r="E400" s="792"/>
      <c r="F400" s="776">
        <v>0.1</v>
      </c>
      <c r="G400" s="33">
        <v>20</v>
      </c>
      <c r="H400" s="776">
        <v>2</v>
      </c>
      <c r="I400" s="776">
        <v>2.2400000000000002</v>
      </c>
      <c r="J400" s="33">
        <v>238</v>
      </c>
      <c r="K400" s="33" t="s">
        <v>76</v>
      </c>
      <c r="L400" s="33"/>
      <c r="M400" s="34" t="s">
        <v>643</v>
      </c>
      <c r="N400" s="34"/>
      <c r="O400" s="33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5"/>
      <c r="V400" s="35"/>
      <c r="W400" s="36" t="s">
        <v>69</v>
      </c>
      <c r="X400" s="777">
        <v>0</v>
      </c>
      <c r="Y400" s="778">
        <f>IFERROR(IF(X400="",0,CEILING((X400/$H400),1)*$H400),"")</f>
        <v>0</v>
      </c>
      <c r="Z400" s="37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87"/>
      <c r="B401" s="788"/>
      <c r="C401" s="788"/>
      <c r="D401" s="788"/>
      <c r="E401" s="788"/>
      <c r="F401" s="788"/>
      <c r="G401" s="788"/>
      <c r="H401" s="788"/>
      <c r="I401" s="788"/>
      <c r="J401" s="788"/>
      <c r="K401" s="788"/>
      <c r="L401" s="788"/>
      <c r="M401" s="788"/>
      <c r="N401" s="788"/>
      <c r="O401" s="789"/>
      <c r="P401" s="795" t="s">
        <v>71</v>
      </c>
      <c r="Q401" s="796"/>
      <c r="R401" s="796"/>
      <c r="S401" s="796"/>
      <c r="T401" s="796"/>
      <c r="U401" s="796"/>
      <c r="V401" s="797"/>
      <c r="W401" s="38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88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89"/>
      <c r="P402" s="795" t="s">
        <v>71</v>
      </c>
      <c r="Q402" s="796"/>
      <c r="R402" s="796"/>
      <c r="S402" s="796"/>
      <c r="T402" s="796"/>
      <c r="U402" s="796"/>
      <c r="V402" s="797"/>
      <c r="W402" s="38" t="s">
        <v>69</v>
      </c>
      <c r="X402" s="779">
        <f>IFERROR(SUM(X398:X400),"0")</f>
        <v>0</v>
      </c>
      <c r="Y402" s="779">
        <f>IFERROR(SUM(Y398:Y400),"0")</f>
        <v>0</v>
      </c>
      <c r="Z402" s="38"/>
      <c r="AA402" s="780"/>
      <c r="AB402" s="780"/>
      <c r="AC402" s="780"/>
    </row>
    <row r="403" spans="1:68" ht="16.5" customHeight="1" x14ac:dyDescent="0.25">
      <c r="A403" s="808" t="s">
        <v>649</v>
      </c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88"/>
      <c r="P403" s="788"/>
      <c r="Q403" s="788"/>
      <c r="R403" s="788"/>
      <c r="S403" s="788"/>
      <c r="T403" s="788"/>
      <c r="U403" s="788"/>
      <c r="V403" s="788"/>
      <c r="W403" s="788"/>
      <c r="X403" s="788"/>
      <c r="Y403" s="788"/>
      <c r="Z403" s="788"/>
      <c r="AA403" s="772"/>
      <c r="AB403" s="772"/>
      <c r="AC403" s="772"/>
    </row>
    <row r="404" spans="1:68" ht="14.25" customHeight="1" x14ac:dyDescent="0.25">
      <c r="A404" s="800" t="s">
        <v>64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71"/>
      <c r="AB404" s="771"/>
      <c r="AC404" s="771"/>
    </row>
    <row r="405" spans="1:68" ht="27" customHeight="1" x14ac:dyDescent="0.25">
      <c r="A405" s="54" t="s">
        <v>650</v>
      </c>
      <c r="B405" s="54" t="s">
        <v>651</v>
      </c>
      <c r="C405" s="32">
        <v>4301031066</v>
      </c>
      <c r="D405" s="791">
        <v>4607091383836</v>
      </c>
      <c r="E405" s="792"/>
      <c r="F405" s="776">
        <v>0.3</v>
      </c>
      <c r="G405" s="33">
        <v>6</v>
      </c>
      <c r="H405" s="776">
        <v>1.8</v>
      </c>
      <c r="I405" s="776">
        <v>2.028</v>
      </c>
      <c r="J405" s="33">
        <v>182</v>
      </c>
      <c r="K405" s="33" t="s">
        <v>76</v>
      </c>
      <c r="L405" s="33"/>
      <c r="M405" s="34" t="s">
        <v>68</v>
      </c>
      <c r="N405" s="34"/>
      <c r="O405" s="33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5"/>
      <c r="V405" s="35"/>
      <c r="W405" s="36" t="s">
        <v>69</v>
      </c>
      <c r="X405" s="777">
        <v>0</v>
      </c>
      <c r="Y405" s="778">
        <f>IFERROR(IF(X405="",0,CEILING((X405/$H405),1)*$H405),"")</f>
        <v>0</v>
      </c>
      <c r="Z405" s="37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87"/>
      <c r="B406" s="788"/>
      <c r="C406" s="788"/>
      <c r="D406" s="788"/>
      <c r="E406" s="788"/>
      <c r="F406" s="788"/>
      <c r="G406" s="788"/>
      <c r="H406" s="788"/>
      <c r="I406" s="788"/>
      <c r="J406" s="788"/>
      <c r="K406" s="788"/>
      <c r="L406" s="788"/>
      <c r="M406" s="788"/>
      <c r="N406" s="788"/>
      <c r="O406" s="789"/>
      <c r="P406" s="795" t="s">
        <v>71</v>
      </c>
      <c r="Q406" s="796"/>
      <c r="R406" s="796"/>
      <c r="S406" s="796"/>
      <c r="T406" s="796"/>
      <c r="U406" s="796"/>
      <c r="V406" s="797"/>
      <c r="W406" s="38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88"/>
      <c r="B407" s="788"/>
      <c r="C407" s="788"/>
      <c r="D407" s="788"/>
      <c r="E407" s="788"/>
      <c r="F407" s="788"/>
      <c r="G407" s="788"/>
      <c r="H407" s="788"/>
      <c r="I407" s="788"/>
      <c r="J407" s="788"/>
      <c r="K407" s="788"/>
      <c r="L407" s="788"/>
      <c r="M407" s="788"/>
      <c r="N407" s="788"/>
      <c r="O407" s="789"/>
      <c r="P407" s="795" t="s">
        <v>71</v>
      </c>
      <c r="Q407" s="796"/>
      <c r="R407" s="796"/>
      <c r="S407" s="796"/>
      <c r="T407" s="796"/>
      <c r="U407" s="796"/>
      <c r="V407" s="797"/>
      <c r="W407" s="38" t="s">
        <v>69</v>
      </c>
      <c r="X407" s="779">
        <f>IFERROR(SUM(X405:X405),"0")</f>
        <v>0</v>
      </c>
      <c r="Y407" s="779">
        <f>IFERROR(SUM(Y405:Y405),"0")</f>
        <v>0</v>
      </c>
      <c r="Z407" s="38"/>
      <c r="AA407" s="780"/>
      <c r="AB407" s="780"/>
      <c r="AC407" s="780"/>
    </row>
    <row r="408" spans="1:68" ht="14.25" customHeight="1" x14ac:dyDescent="0.25">
      <c r="A408" s="800" t="s">
        <v>73</v>
      </c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88"/>
      <c r="P408" s="788"/>
      <c r="Q408" s="788"/>
      <c r="R408" s="788"/>
      <c r="S408" s="788"/>
      <c r="T408" s="788"/>
      <c r="U408" s="788"/>
      <c r="V408" s="788"/>
      <c r="W408" s="788"/>
      <c r="X408" s="788"/>
      <c r="Y408" s="788"/>
      <c r="Z408" s="788"/>
      <c r="AA408" s="771"/>
      <c r="AB408" s="771"/>
      <c r="AC408" s="771"/>
    </row>
    <row r="409" spans="1:68" ht="37.5" customHeight="1" x14ac:dyDescent="0.25">
      <c r="A409" s="54" t="s">
        <v>653</v>
      </c>
      <c r="B409" s="54" t="s">
        <v>654</v>
      </c>
      <c r="C409" s="32">
        <v>4301051142</v>
      </c>
      <c r="D409" s="791">
        <v>4607091387919</v>
      </c>
      <c r="E409" s="792"/>
      <c r="F409" s="776">
        <v>1.35</v>
      </c>
      <c r="G409" s="33">
        <v>6</v>
      </c>
      <c r="H409" s="776">
        <v>8.1</v>
      </c>
      <c r="I409" s="776">
        <v>8.6639999999999997</v>
      </c>
      <c r="J409" s="33">
        <v>56</v>
      </c>
      <c r="K409" s="33" t="s">
        <v>118</v>
      </c>
      <c r="L409" s="33"/>
      <c r="M409" s="34" t="s">
        <v>68</v>
      </c>
      <c r="N409" s="34"/>
      <c r="O409" s="33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5"/>
      <c r="V409" s="35"/>
      <c r="W409" s="36" t="s">
        <v>69</v>
      </c>
      <c r="X409" s="777">
        <v>300</v>
      </c>
      <c r="Y409" s="778">
        <f>IFERROR(IF(X409="",0,CEILING((X409/$H409),1)*$H409),"")</f>
        <v>307.8</v>
      </c>
      <c r="Z409" s="37">
        <f>IFERROR(IF(Y409=0,"",ROUNDUP(Y409/H409,0)*0.02175),"")</f>
        <v>0.8264999999999999</v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320.88888888888886</v>
      </c>
      <c r="BN409" s="64">
        <f>IFERROR(Y409*I409/H409,"0")</f>
        <v>329.23200000000003</v>
      </c>
      <c r="BO409" s="64">
        <f>IFERROR(1/J409*(X409/H409),"0")</f>
        <v>0.66137566137566139</v>
      </c>
      <c r="BP409" s="64">
        <f>IFERROR(1/J409*(Y409/H409),"0")</f>
        <v>0.67857142857142849</v>
      </c>
    </row>
    <row r="410" spans="1:68" ht="37.5" customHeight="1" x14ac:dyDescent="0.25">
      <c r="A410" s="54" t="s">
        <v>656</v>
      </c>
      <c r="B410" s="54" t="s">
        <v>657</v>
      </c>
      <c r="C410" s="32">
        <v>4301051461</v>
      </c>
      <c r="D410" s="791">
        <v>4680115883604</v>
      </c>
      <c r="E410" s="792"/>
      <c r="F410" s="776">
        <v>0.35</v>
      </c>
      <c r="G410" s="33">
        <v>6</v>
      </c>
      <c r="H410" s="776">
        <v>2.1</v>
      </c>
      <c r="I410" s="776">
        <v>2.3519999999999999</v>
      </c>
      <c r="J410" s="33">
        <v>182</v>
      </c>
      <c r="K410" s="33" t="s">
        <v>76</v>
      </c>
      <c r="L410" s="33"/>
      <c r="M410" s="34" t="s">
        <v>77</v>
      </c>
      <c r="N410" s="34"/>
      <c r="O410" s="33">
        <v>45</v>
      </c>
      <c r="P410" s="121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5"/>
      <c r="V410" s="35"/>
      <c r="W410" s="36" t="s">
        <v>69</v>
      </c>
      <c r="X410" s="777">
        <v>0</v>
      </c>
      <c r="Y410" s="778">
        <f>IFERROR(IF(X410="",0,CEILING((X410/$H410),1)*$H410),"")</f>
        <v>0</v>
      </c>
      <c r="Z410" s="37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2">
        <v>4301051485</v>
      </c>
      <c r="D411" s="791">
        <v>4680115883567</v>
      </c>
      <c r="E411" s="792"/>
      <c r="F411" s="776">
        <v>0.35</v>
      </c>
      <c r="G411" s="33">
        <v>6</v>
      </c>
      <c r="H411" s="776">
        <v>2.1</v>
      </c>
      <c r="I411" s="776">
        <v>2.34</v>
      </c>
      <c r="J411" s="33">
        <v>182</v>
      </c>
      <c r="K411" s="33" t="s">
        <v>76</v>
      </c>
      <c r="L411" s="33"/>
      <c r="M411" s="34" t="s">
        <v>68</v>
      </c>
      <c r="N411" s="34"/>
      <c r="O411" s="33">
        <v>40</v>
      </c>
      <c r="P411" s="9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5"/>
      <c r="V411" s="35"/>
      <c r="W411" s="36" t="s">
        <v>69</v>
      </c>
      <c r="X411" s="777">
        <v>0</v>
      </c>
      <c r="Y411" s="778">
        <f>IFERROR(IF(X411="",0,CEILING((X411/$H411),1)*$H411),"")</f>
        <v>0</v>
      </c>
      <c r="Z411" s="37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87"/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9"/>
      <c r="P412" s="795" t="s">
        <v>71</v>
      </c>
      <c r="Q412" s="796"/>
      <c r="R412" s="796"/>
      <c r="S412" s="796"/>
      <c r="T412" s="796"/>
      <c r="U412" s="796"/>
      <c r="V412" s="797"/>
      <c r="W412" s="38" t="s">
        <v>72</v>
      </c>
      <c r="X412" s="779">
        <f>IFERROR(X409/H409,"0")+IFERROR(X410/H410,"0")+IFERROR(X411/H411,"0")</f>
        <v>37.037037037037038</v>
      </c>
      <c r="Y412" s="779">
        <f>IFERROR(Y409/H409,"0")+IFERROR(Y410/H410,"0")+IFERROR(Y411/H411,"0")</f>
        <v>38</v>
      </c>
      <c r="Z412" s="779">
        <f>IFERROR(IF(Z409="",0,Z409),"0")+IFERROR(IF(Z410="",0,Z410),"0")+IFERROR(IF(Z411="",0,Z411),"0")</f>
        <v>0.8264999999999999</v>
      </c>
      <c r="AA412" s="780"/>
      <c r="AB412" s="780"/>
      <c r="AC412" s="780"/>
    </row>
    <row r="413" spans="1:68" x14ac:dyDescent="0.2">
      <c r="A413" s="788"/>
      <c r="B413" s="788"/>
      <c r="C413" s="788"/>
      <c r="D413" s="788"/>
      <c r="E413" s="788"/>
      <c r="F413" s="788"/>
      <c r="G413" s="788"/>
      <c r="H413" s="788"/>
      <c r="I413" s="788"/>
      <c r="J413" s="788"/>
      <c r="K413" s="788"/>
      <c r="L413" s="788"/>
      <c r="M413" s="788"/>
      <c r="N413" s="788"/>
      <c r="O413" s="789"/>
      <c r="P413" s="795" t="s">
        <v>71</v>
      </c>
      <c r="Q413" s="796"/>
      <c r="R413" s="796"/>
      <c r="S413" s="796"/>
      <c r="T413" s="796"/>
      <c r="U413" s="796"/>
      <c r="V413" s="797"/>
      <c r="W413" s="38" t="s">
        <v>69</v>
      </c>
      <c r="X413" s="779">
        <f>IFERROR(SUM(X409:X411),"0")</f>
        <v>300</v>
      </c>
      <c r="Y413" s="779">
        <f>IFERROR(SUM(Y409:Y411),"0")</f>
        <v>307.8</v>
      </c>
      <c r="Z413" s="38"/>
      <c r="AA413" s="780"/>
      <c r="AB413" s="780"/>
      <c r="AC413" s="780"/>
    </row>
    <row r="414" spans="1:68" ht="27.75" customHeight="1" x14ac:dyDescent="0.2">
      <c r="A414" s="874" t="s">
        <v>662</v>
      </c>
      <c r="B414" s="875"/>
      <c r="C414" s="875"/>
      <c r="D414" s="875"/>
      <c r="E414" s="875"/>
      <c r="F414" s="875"/>
      <c r="G414" s="875"/>
      <c r="H414" s="875"/>
      <c r="I414" s="875"/>
      <c r="J414" s="875"/>
      <c r="K414" s="875"/>
      <c r="L414" s="875"/>
      <c r="M414" s="875"/>
      <c r="N414" s="875"/>
      <c r="O414" s="875"/>
      <c r="P414" s="875"/>
      <c r="Q414" s="875"/>
      <c r="R414" s="875"/>
      <c r="S414" s="875"/>
      <c r="T414" s="875"/>
      <c r="U414" s="875"/>
      <c r="V414" s="875"/>
      <c r="W414" s="875"/>
      <c r="X414" s="875"/>
      <c r="Y414" s="875"/>
      <c r="Z414" s="875"/>
      <c r="AA414" s="49"/>
      <c r="AB414" s="49"/>
      <c r="AC414" s="49"/>
    </row>
    <row r="415" spans="1:68" ht="16.5" customHeight="1" x14ac:dyDescent="0.25">
      <c r="A415" s="808" t="s">
        <v>663</v>
      </c>
      <c r="B415" s="788"/>
      <c r="C415" s="788"/>
      <c r="D415" s="788"/>
      <c r="E415" s="788"/>
      <c r="F415" s="788"/>
      <c r="G415" s="788"/>
      <c r="H415" s="788"/>
      <c r="I415" s="788"/>
      <c r="J415" s="788"/>
      <c r="K415" s="788"/>
      <c r="L415" s="788"/>
      <c r="M415" s="788"/>
      <c r="N415" s="788"/>
      <c r="O415" s="788"/>
      <c r="P415" s="788"/>
      <c r="Q415" s="788"/>
      <c r="R415" s="788"/>
      <c r="S415" s="788"/>
      <c r="T415" s="788"/>
      <c r="U415" s="788"/>
      <c r="V415" s="788"/>
      <c r="W415" s="788"/>
      <c r="X415" s="788"/>
      <c r="Y415" s="788"/>
      <c r="Z415" s="788"/>
      <c r="AA415" s="772"/>
      <c r="AB415" s="772"/>
      <c r="AC415" s="772"/>
    </row>
    <row r="416" spans="1:68" ht="14.25" customHeight="1" x14ac:dyDescent="0.25">
      <c r="A416" s="800" t="s">
        <v>115</v>
      </c>
      <c r="B416" s="788"/>
      <c r="C416" s="788"/>
      <c r="D416" s="788"/>
      <c r="E416" s="788"/>
      <c r="F416" s="788"/>
      <c r="G416" s="788"/>
      <c r="H416" s="788"/>
      <c r="I416" s="788"/>
      <c r="J416" s="788"/>
      <c r="K416" s="788"/>
      <c r="L416" s="788"/>
      <c r="M416" s="788"/>
      <c r="N416" s="788"/>
      <c r="O416" s="788"/>
      <c r="P416" s="788"/>
      <c r="Q416" s="788"/>
      <c r="R416" s="788"/>
      <c r="S416" s="788"/>
      <c r="T416" s="788"/>
      <c r="U416" s="788"/>
      <c r="V416" s="788"/>
      <c r="W416" s="788"/>
      <c r="X416" s="788"/>
      <c r="Y416" s="788"/>
      <c r="Z416" s="788"/>
      <c r="AA416" s="771"/>
      <c r="AB416" s="771"/>
      <c r="AC416" s="771"/>
    </row>
    <row r="417" spans="1:68" ht="27" customHeight="1" x14ac:dyDescent="0.25">
      <c r="A417" s="54" t="s">
        <v>664</v>
      </c>
      <c r="B417" s="54" t="s">
        <v>665</v>
      </c>
      <c r="C417" s="32">
        <v>4301011946</v>
      </c>
      <c r="D417" s="791">
        <v>4680115884847</v>
      </c>
      <c r="E417" s="792"/>
      <c r="F417" s="776">
        <v>2.5</v>
      </c>
      <c r="G417" s="33">
        <v>6</v>
      </c>
      <c r="H417" s="776">
        <v>15</v>
      </c>
      <c r="I417" s="776">
        <v>15.48</v>
      </c>
      <c r="J417" s="33">
        <v>48</v>
      </c>
      <c r="K417" s="33" t="s">
        <v>118</v>
      </c>
      <c r="L417" s="33"/>
      <c r="M417" s="34" t="s">
        <v>151</v>
      </c>
      <c r="N417" s="34"/>
      <c r="O417" s="33">
        <v>60</v>
      </c>
      <c r="P417" s="114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5"/>
      <c r="V417" s="35"/>
      <c r="W417" s="36" t="s">
        <v>69</v>
      </c>
      <c r="X417" s="777">
        <v>0</v>
      </c>
      <c r="Y417" s="778">
        <f t="shared" ref="Y417:Y427" si="87">IFERROR(IF(X417="",0,CEILING((X417/$H417),1)*$H417),"")</f>
        <v>0</v>
      </c>
      <c r="Z417" s="37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2">
        <v>4301011869</v>
      </c>
      <c r="D418" s="791">
        <v>4680115884847</v>
      </c>
      <c r="E418" s="792"/>
      <c r="F418" s="776">
        <v>2.5</v>
      </c>
      <c r="G418" s="33">
        <v>6</v>
      </c>
      <c r="H418" s="776">
        <v>15</v>
      </c>
      <c r="I418" s="776">
        <v>15.48</v>
      </c>
      <c r="J418" s="33">
        <v>48</v>
      </c>
      <c r="K418" s="33" t="s">
        <v>118</v>
      </c>
      <c r="L418" s="33" t="s">
        <v>147</v>
      </c>
      <c r="M418" s="34" t="s">
        <v>68</v>
      </c>
      <c r="N418" s="34"/>
      <c r="O418" s="33">
        <v>60</v>
      </c>
      <c r="P418" s="11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5"/>
      <c r="V418" s="35"/>
      <c r="W418" s="36" t="s">
        <v>69</v>
      </c>
      <c r="X418" s="777">
        <v>0</v>
      </c>
      <c r="Y418" s="778">
        <f t="shared" si="87"/>
        <v>0</v>
      </c>
      <c r="Z418" s="37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2">
        <v>4301011947</v>
      </c>
      <c r="D419" s="791">
        <v>4680115884854</v>
      </c>
      <c r="E419" s="792"/>
      <c r="F419" s="776">
        <v>2.5</v>
      </c>
      <c r="G419" s="33">
        <v>6</v>
      </c>
      <c r="H419" s="776">
        <v>15</v>
      </c>
      <c r="I419" s="776">
        <v>15.48</v>
      </c>
      <c r="J419" s="33">
        <v>48</v>
      </c>
      <c r="K419" s="33" t="s">
        <v>118</v>
      </c>
      <c r="L419" s="33"/>
      <c r="M419" s="34" t="s">
        <v>151</v>
      </c>
      <c r="N419" s="34"/>
      <c r="O419" s="33">
        <v>60</v>
      </c>
      <c r="P419" s="9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5"/>
      <c r="V419" s="35"/>
      <c r="W419" s="36" t="s">
        <v>69</v>
      </c>
      <c r="X419" s="777">
        <v>750</v>
      </c>
      <c r="Y419" s="778">
        <f t="shared" si="87"/>
        <v>750</v>
      </c>
      <c r="Z419" s="37">
        <f>IFERROR(IF(Y419=0,"",ROUNDUP(Y419/H419,0)*0.02039),"")</f>
        <v>1.0194999999999999</v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774</v>
      </c>
      <c r="BN419" s="64">
        <f t="shared" si="89"/>
        <v>774</v>
      </c>
      <c r="BO419" s="64">
        <f t="shared" si="90"/>
        <v>1.0416666666666665</v>
      </c>
      <c r="BP419" s="64">
        <f t="shared" si="91"/>
        <v>1.0416666666666665</v>
      </c>
    </row>
    <row r="420" spans="1:68" ht="27" customHeight="1" x14ac:dyDescent="0.25">
      <c r="A420" s="54" t="s">
        <v>669</v>
      </c>
      <c r="B420" s="54" t="s">
        <v>671</v>
      </c>
      <c r="C420" s="32">
        <v>4301011870</v>
      </c>
      <c r="D420" s="791">
        <v>4680115884854</v>
      </c>
      <c r="E420" s="792"/>
      <c r="F420" s="776">
        <v>2.5</v>
      </c>
      <c r="G420" s="33">
        <v>6</v>
      </c>
      <c r="H420" s="776">
        <v>15</v>
      </c>
      <c r="I420" s="776">
        <v>15.48</v>
      </c>
      <c r="J420" s="33">
        <v>48</v>
      </c>
      <c r="K420" s="33" t="s">
        <v>118</v>
      </c>
      <c r="L420" s="33" t="s">
        <v>147</v>
      </c>
      <c r="M420" s="34" t="s">
        <v>68</v>
      </c>
      <c r="N420" s="34"/>
      <c r="O420" s="33">
        <v>60</v>
      </c>
      <c r="P420" s="11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5"/>
      <c r="V420" s="35"/>
      <c r="W420" s="36" t="s">
        <v>69</v>
      </c>
      <c r="X420" s="777">
        <v>0</v>
      </c>
      <c r="Y420" s="778">
        <f t="shared" si="87"/>
        <v>0</v>
      </c>
      <c r="Z420" s="37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2">
        <v>4301011339</v>
      </c>
      <c r="D421" s="791">
        <v>4607091383997</v>
      </c>
      <c r="E421" s="792"/>
      <c r="F421" s="776">
        <v>2.5</v>
      </c>
      <c r="G421" s="33">
        <v>6</v>
      </c>
      <c r="H421" s="776">
        <v>15</v>
      </c>
      <c r="I421" s="776">
        <v>15.48</v>
      </c>
      <c r="J421" s="33">
        <v>48</v>
      </c>
      <c r="K421" s="33" t="s">
        <v>118</v>
      </c>
      <c r="L421" s="33"/>
      <c r="M421" s="34" t="s">
        <v>68</v>
      </c>
      <c r="N421" s="34"/>
      <c r="O421" s="33">
        <v>60</v>
      </c>
      <c r="P421" s="11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5"/>
      <c r="V421" s="35"/>
      <c r="W421" s="36" t="s">
        <v>69</v>
      </c>
      <c r="X421" s="777">
        <v>0</v>
      </c>
      <c r="Y421" s="778">
        <f t="shared" si="87"/>
        <v>0</v>
      </c>
      <c r="Z421" s="37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2">
        <v>4301011943</v>
      </c>
      <c r="D422" s="791">
        <v>4680115884830</v>
      </c>
      <c r="E422" s="792"/>
      <c r="F422" s="776">
        <v>2.5</v>
      </c>
      <c r="G422" s="33">
        <v>6</v>
      </c>
      <c r="H422" s="776">
        <v>15</v>
      </c>
      <c r="I422" s="776">
        <v>15.48</v>
      </c>
      <c r="J422" s="33">
        <v>48</v>
      </c>
      <c r="K422" s="33" t="s">
        <v>118</v>
      </c>
      <c r="L422" s="33"/>
      <c r="M422" s="34" t="s">
        <v>151</v>
      </c>
      <c r="N422" s="34"/>
      <c r="O422" s="33">
        <v>60</v>
      </c>
      <c r="P422" s="9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5"/>
      <c r="V422" s="35"/>
      <c r="W422" s="36" t="s">
        <v>69</v>
      </c>
      <c r="X422" s="777">
        <v>0</v>
      </c>
      <c r="Y422" s="778">
        <f t="shared" si="87"/>
        <v>0</v>
      </c>
      <c r="Z422" s="37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2">
        <v>4301011867</v>
      </c>
      <c r="D423" s="791">
        <v>4680115884830</v>
      </c>
      <c r="E423" s="792"/>
      <c r="F423" s="776">
        <v>2.5</v>
      </c>
      <c r="G423" s="33">
        <v>6</v>
      </c>
      <c r="H423" s="776">
        <v>15</v>
      </c>
      <c r="I423" s="776">
        <v>15.48</v>
      </c>
      <c r="J423" s="33">
        <v>48</v>
      </c>
      <c r="K423" s="33" t="s">
        <v>118</v>
      </c>
      <c r="L423" s="33" t="s">
        <v>147</v>
      </c>
      <c r="M423" s="34" t="s">
        <v>68</v>
      </c>
      <c r="N423" s="34"/>
      <c r="O423" s="33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5"/>
      <c r="V423" s="35"/>
      <c r="W423" s="36" t="s">
        <v>69</v>
      </c>
      <c r="X423" s="777">
        <v>0</v>
      </c>
      <c r="Y423" s="778">
        <f t="shared" si="87"/>
        <v>0</v>
      </c>
      <c r="Z423" s="37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2">
        <v>4301011433</v>
      </c>
      <c r="D424" s="791">
        <v>4680115882638</v>
      </c>
      <c r="E424" s="792"/>
      <c r="F424" s="776">
        <v>0.4</v>
      </c>
      <c r="G424" s="33">
        <v>10</v>
      </c>
      <c r="H424" s="776">
        <v>4</v>
      </c>
      <c r="I424" s="776">
        <v>4.21</v>
      </c>
      <c r="J424" s="33">
        <v>132</v>
      </c>
      <c r="K424" s="33" t="s">
        <v>128</v>
      </c>
      <c r="L424" s="33"/>
      <c r="M424" s="34" t="s">
        <v>121</v>
      </c>
      <c r="N424" s="34"/>
      <c r="O424" s="33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5"/>
      <c r="V424" s="35"/>
      <c r="W424" s="36" t="s">
        <v>69</v>
      </c>
      <c r="X424" s="777">
        <v>0</v>
      </c>
      <c r="Y424" s="778">
        <f t="shared" si="87"/>
        <v>0</v>
      </c>
      <c r="Z424" s="37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2">
        <v>4301011952</v>
      </c>
      <c r="D425" s="791">
        <v>4680115884922</v>
      </c>
      <c r="E425" s="792"/>
      <c r="F425" s="776">
        <v>0.5</v>
      </c>
      <c r="G425" s="33">
        <v>10</v>
      </c>
      <c r="H425" s="776">
        <v>5</v>
      </c>
      <c r="I425" s="776">
        <v>5.21</v>
      </c>
      <c r="J425" s="33">
        <v>132</v>
      </c>
      <c r="K425" s="33" t="s">
        <v>128</v>
      </c>
      <c r="L425" s="33"/>
      <c r="M425" s="34" t="s">
        <v>68</v>
      </c>
      <c r="N425" s="34"/>
      <c r="O425" s="33">
        <v>60</v>
      </c>
      <c r="P425" s="9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5"/>
      <c r="V425" s="35"/>
      <c r="W425" s="36" t="s">
        <v>69</v>
      </c>
      <c r="X425" s="777">
        <v>75</v>
      </c>
      <c r="Y425" s="778">
        <f t="shared" si="87"/>
        <v>75</v>
      </c>
      <c r="Z425" s="37">
        <f>IFERROR(IF(Y425=0,"",ROUNDUP(Y425/H425,0)*0.00902),"")</f>
        <v>0.1353</v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78.150000000000006</v>
      </c>
      <c r="BN425" s="64">
        <f t="shared" si="89"/>
        <v>78.150000000000006</v>
      </c>
      <c r="BO425" s="64">
        <f t="shared" si="90"/>
        <v>0.11363636363636365</v>
      </c>
      <c r="BP425" s="64">
        <f t="shared" si="91"/>
        <v>0.11363636363636365</v>
      </c>
    </row>
    <row r="426" spans="1:68" ht="27" customHeight="1" x14ac:dyDescent="0.25">
      <c r="A426" s="54" t="s">
        <v>685</v>
      </c>
      <c r="B426" s="54" t="s">
        <v>686</v>
      </c>
      <c r="C426" s="32">
        <v>4301011866</v>
      </c>
      <c r="D426" s="791">
        <v>4680115884878</v>
      </c>
      <c r="E426" s="792"/>
      <c r="F426" s="776">
        <v>0.5</v>
      </c>
      <c r="G426" s="33">
        <v>10</v>
      </c>
      <c r="H426" s="776">
        <v>5</v>
      </c>
      <c r="I426" s="776">
        <v>5.21</v>
      </c>
      <c r="J426" s="33">
        <v>132</v>
      </c>
      <c r="K426" s="33" t="s">
        <v>128</v>
      </c>
      <c r="L426" s="33"/>
      <c r="M426" s="34" t="s">
        <v>68</v>
      </c>
      <c r="N426" s="34"/>
      <c r="O426" s="33">
        <v>60</v>
      </c>
      <c r="P426" s="89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5"/>
      <c r="V426" s="35"/>
      <c r="W426" s="36" t="s">
        <v>69</v>
      </c>
      <c r="X426" s="777">
        <v>75</v>
      </c>
      <c r="Y426" s="778">
        <f t="shared" si="87"/>
        <v>75</v>
      </c>
      <c r="Z426" s="37">
        <f>IFERROR(IF(Y426=0,"",ROUNDUP(Y426/H426,0)*0.00902),"")</f>
        <v>0.1353</v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78.150000000000006</v>
      </c>
      <c r="BN426" s="64">
        <f t="shared" si="89"/>
        <v>78.150000000000006</v>
      </c>
      <c r="BO426" s="64">
        <f t="shared" si="90"/>
        <v>0.11363636363636365</v>
      </c>
      <c r="BP426" s="64">
        <f t="shared" si="91"/>
        <v>0.11363636363636365</v>
      </c>
    </row>
    <row r="427" spans="1:68" ht="27" customHeight="1" x14ac:dyDescent="0.25">
      <c r="A427" s="54" t="s">
        <v>688</v>
      </c>
      <c r="B427" s="54" t="s">
        <v>689</v>
      </c>
      <c r="C427" s="32">
        <v>4301011868</v>
      </c>
      <c r="D427" s="791">
        <v>4680115884861</v>
      </c>
      <c r="E427" s="792"/>
      <c r="F427" s="776">
        <v>0.5</v>
      </c>
      <c r="G427" s="33">
        <v>10</v>
      </c>
      <c r="H427" s="776">
        <v>5</v>
      </c>
      <c r="I427" s="776">
        <v>5.21</v>
      </c>
      <c r="J427" s="33">
        <v>132</v>
      </c>
      <c r="K427" s="33" t="s">
        <v>128</v>
      </c>
      <c r="L427" s="33"/>
      <c r="M427" s="34" t="s">
        <v>68</v>
      </c>
      <c r="N427" s="34"/>
      <c r="O427" s="33">
        <v>60</v>
      </c>
      <c r="P427" s="9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5"/>
      <c r="V427" s="35"/>
      <c r="W427" s="36" t="s">
        <v>69</v>
      </c>
      <c r="X427" s="777">
        <v>0</v>
      </c>
      <c r="Y427" s="778">
        <f t="shared" si="87"/>
        <v>0</v>
      </c>
      <c r="Z427" s="37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7"/>
      <c r="B428" s="788"/>
      <c r="C428" s="788"/>
      <c r="D428" s="788"/>
      <c r="E428" s="788"/>
      <c r="F428" s="788"/>
      <c r="G428" s="788"/>
      <c r="H428" s="788"/>
      <c r="I428" s="788"/>
      <c r="J428" s="788"/>
      <c r="K428" s="788"/>
      <c r="L428" s="788"/>
      <c r="M428" s="788"/>
      <c r="N428" s="788"/>
      <c r="O428" s="789"/>
      <c r="P428" s="795" t="s">
        <v>71</v>
      </c>
      <c r="Q428" s="796"/>
      <c r="R428" s="796"/>
      <c r="S428" s="796"/>
      <c r="T428" s="796"/>
      <c r="U428" s="796"/>
      <c r="V428" s="797"/>
      <c r="W428" s="38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80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80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1.2900999999999998</v>
      </c>
      <c r="AA428" s="780"/>
      <c r="AB428" s="780"/>
      <c r="AC428" s="780"/>
    </row>
    <row r="429" spans="1:68" x14ac:dyDescent="0.2">
      <c r="A429" s="788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89"/>
      <c r="P429" s="795" t="s">
        <v>71</v>
      </c>
      <c r="Q429" s="796"/>
      <c r="R429" s="796"/>
      <c r="S429" s="796"/>
      <c r="T429" s="796"/>
      <c r="U429" s="796"/>
      <c r="V429" s="797"/>
      <c r="W429" s="38" t="s">
        <v>69</v>
      </c>
      <c r="X429" s="779">
        <f>IFERROR(SUM(X417:X427),"0")</f>
        <v>900</v>
      </c>
      <c r="Y429" s="779">
        <f>IFERROR(SUM(Y417:Y427),"0")</f>
        <v>900</v>
      </c>
      <c r="Z429" s="38"/>
      <c r="AA429" s="780"/>
      <c r="AB429" s="780"/>
      <c r="AC429" s="780"/>
    </row>
    <row r="430" spans="1:68" ht="14.25" customHeight="1" x14ac:dyDescent="0.25">
      <c r="A430" s="800" t="s">
        <v>172</v>
      </c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88"/>
      <c r="P430" s="788"/>
      <c r="Q430" s="788"/>
      <c r="R430" s="788"/>
      <c r="S430" s="788"/>
      <c r="T430" s="788"/>
      <c r="U430" s="788"/>
      <c r="V430" s="788"/>
      <c r="W430" s="788"/>
      <c r="X430" s="788"/>
      <c r="Y430" s="788"/>
      <c r="Z430" s="788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2">
        <v>4301020178</v>
      </c>
      <c r="D431" s="791">
        <v>4607091383980</v>
      </c>
      <c r="E431" s="792"/>
      <c r="F431" s="776">
        <v>2.5</v>
      </c>
      <c r="G431" s="33">
        <v>6</v>
      </c>
      <c r="H431" s="776">
        <v>15</v>
      </c>
      <c r="I431" s="776">
        <v>15.48</v>
      </c>
      <c r="J431" s="33">
        <v>48</v>
      </c>
      <c r="K431" s="33" t="s">
        <v>118</v>
      </c>
      <c r="L431" s="33" t="s">
        <v>147</v>
      </c>
      <c r="M431" s="34" t="s">
        <v>121</v>
      </c>
      <c r="N431" s="34"/>
      <c r="O431" s="33">
        <v>50</v>
      </c>
      <c r="P431" s="9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5"/>
      <c r="V431" s="35"/>
      <c r="W431" s="36" t="s">
        <v>69</v>
      </c>
      <c r="X431" s="777">
        <v>0</v>
      </c>
      <c r="Y431" s="778">
        <f>IFERROR(IF(X431="",0,CEILING((X431/$H431),1)*$H431),"")</f>
        <v>0</v>
      </c>
      <c r="Z431" s="37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2">
        <v>4301020179</v>
      </c>
      <c r="D432" s="791">
        <v>4607091384178</v>
      </c>
      <c r="E432" s="792"/>
      <c r="F432" s="776">
        <v>0.4</v>
      </c>
      <c r="G432" s="33">
        <v>10</v>
      </c>
      <c r="H432" s="776">
        <v>4</v>
      </c>
      <c r="I432" s="776">
        <v>4.21</v>
      </c>
      <c r="J432" s="33">
        <v>132</v>
      </c>
      <c r="K432" s="33" t="s">
        <v>128</v>
      </c>
      <c r="L432" s="33"/>
      <c r="M432" s="34" t="s">
        <v>121</v>
      </c>
      <c r="N432" s="34"/>
      <c r="O432" s="33">
        <v>50</v>
      </c>
      <c r="P432" s="8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5"/>
      <c r="V432" s="35"/>
      <c r="W432" s="36" t="s">
        <v>69</v>
      </c>
      <c r="X432" s="777">
        <v>0</v>
      </c>
      <c r="Y432" s="778">
        <f>IFERROR(IF(X432="",0,CEILING((X432/$H432),1)*$H432),"")</f>
        <v>0</v>
      </c>
      <c r="Z432" s="37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7"/>
      <c r="B433" s="788"/>
      <c r="C433" s="788"/>
      <c r="D433" s="788"/>
      <c r="E433" s="788"/>
      <c r="F433" s="788"/>
      <c r="G433" s="788"/>
      <c r="H433" s="788"/>
      <c r="I433" s="788"/>
      <c r="J433" s="788"/>
      <c r="K433" s="788"/>
      <c r="L433" s="788"/>
      <c r="M433" s="788"/>
      <c r="N433" s="788"/>
      <c r="O433" s="789"/>
      <c r="P433" s="795" t="s">
        <v>71</v>
      </c>
      <c r="Q433" s="796"/>
      <c r="R433" s="796"/>
      <c r="S433" s="796"/>
      <c r="T433" s="796"/>
      <c r="U433" s="796"/>
      <c r="V433" s="797"/>
      <c r="W433" s="38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x14ac:dyDescent="0.2">
      <c r="A434" s="788"/>
      <c r="B434" s="788"/>
      <c r="C434" s="788"/>
      <c r="D434" s="788"/>
      <c r="E434" s="788"/>
      <c r="F434" s="788"/>
      <c r="G434" s="788"/>
      <c r="H434" s="788"/>
      <c r="I434" s="788"/>
      <c r="J434" s="788"/>
      <c r="K434" s="788"/>
      <c r="L434" s="788"/>
      <c r="M434" s="788"/>
      <c r="N434" s="788"/>
      <c r="O434" s="789"/>
      <c r="P434" s="795" t="s">
        <v>71</v>
      </c>
      <c r="Q434" s="796"/>
      <c r="R434" s="796"/>
      <c r="S434" s="796"/>
      <c r="T434" s="796"/>
      <c r="U434" s="796"/>
      <c r="V434" s="797"/>
      <c r="W434" s="38" t="s">
        <v>69</v>
      </c>
      <c r="X434" s="779">
        <f>IFERROR(SUM(X431:X432),"0")</f>
        <v>0</v>
      </c>
      <c r="Y434" s="779">
        <f>IFERROR(SUM(Y431:Y432),"0")</f>
        <v>0</v>
      </c>
      <c r="Z434" s="38"/>
      <c r="AA434" s="780"/>
      <c r="AB434" s="780"/>
      <c r="AC434" s="780"/>
    </row>
    <row r="435" spans="1:68" ht="14.25" customHeight="1" x14ac:dyDescent="0.25">
      <c r="A435" s="800" t="s">
        <v>73</v>
      </c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88"/>
      <c r="P435" s="788"/>
      <c r="Q435" s="788"/>
      <c r="R435" s="788"/>
      <c r="S435" s="788"/>
      <c r="T435" s="788"/>
      <c r="U435" s="788"/>
      <c r="V435" s="788"/>
      <c r="W435" s="788"/>
      <c r="X435" s="788"/>
      <c r="Y435" s="788"/>
      <c r="Z435" s="788"/>
      <c r="AA435" s="771"/>
      <c r="AB435" s="771"/>
      <c r="AC435" s="771"/>
    </row>
    <row r="436" spans="1:68" ht="27" customHeight="1" x14ac:dyDescent="0.25">
      <c r="A436" s="54" t="s">
        <v>695</v>
      </c>
      <c r="B436" s="54" t="s">
        <v>696</v>
      </c>
      <c r="C436" s="32">
        <v>4301051903</v>
      </c>
      <c r="D436" s="791">
        <v>4607091383928</v>
      </c>
      <c r="E436" s="792"/>
      <c r="F436" s="776">
        <v>1.5</v>
      </c>
      <c r="G436" s="33">
        <v>6</v>
      </c>
      <c r="H436" s="776">
        <v>9</v>
      </c>
      <c r="I436" s="776">
        <v>9.57</v>
      </c>
      <c r="J436" s="33">
        <v>56</v>
      </c>
      <c r="K436" s="33" t="s">
        <v>118</v>
      </c>
      <c r="L436" s="33"/>
      <c r="M436" s="34" t="s">
        <v>77</v>
      </c>
      <c r="N436" s="34"/>
      <c r="O436" s="33">
        <v>40</v>
      </c>
      <c r="P436" s="1199" t="s">
        <v>697</v>
      </c>
      <c r="Q436" s="782"/>
      <c r="R436" s="782"/>
      <c r="S436" s="782"/>
      <c r="T436" s="783"/>
      <c r="U436" s="35"/>
      <c r="V436" s="35"/>
      <c r="W436" s="36" t="s">
        <v>69</v>
      </c>
      <c r="X436" s="777">
        <v>450</v>
      </c>
      <c r="Y436" s="778">
        <f>IFERROR(IF(X436="",0,CEILING((X436/$H436),1)*$H436),"")</f>
        <v>450</v>
      </c>
      <c r="Z436" s="37">
        <f>IFERROR(IF(Y436=0,"",ROUNDUP(Y436/H436,0)*0.02175),"")</f>
        <v>1.0874999999999999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478.5</v>
      </c>
      <c r="BN436" s="64">
        <f>IFERROR(Y436*I436/H436,"0")</f>
        <v>478.5</v>
      </c>
      <c r="BO436" s="64">
        <f>IFERROR(1/J436*(X436/H436),"0")</f>
        <v>0.89285714285714279</v>
      </c>
      <c r="BP436" s="64">
        <f>IFERROR(1/J436*(Y436/H436),"0")</f>
        <v>0.89285714285714279</v>
      </c>
    </row>
    <row r="437" spans="1:68" ht="27" customHeight="1" x14ac:dyDescent="0.25">
      <c r="A437" s="54" t="s">
        <v>699</v>
      </c>
      <c r="B437" s="54" t="s">
        <v>700</v>
      </c>
      <c r="C437" s="32">
        <v>4301051897</v>
      </c>
      <c r="D437" s="791">
        <v>4607091384260</v>
      </c>
      <c r="E437" s="792"/>
      <c r="F437" s="776">
        <v>1.5</v>
      </c>
      <c r="G437" s="33">
        <v>6</v>
      </c>
      <c r="H437" s="776">
        <v>9</v>
      </c>
      <c r="I437" s="776">
        <v>9.5640000000000001</v>
      </c>
      <c r="J437" s="33">
        <v>56</v>
      </c>
      <c r="K437" s="33" t="s">
        <v>118</v>
      </c>
      <c r="L437" s="33"/>
      <c r="M437" s="34" t="s">
        <v>77</v>
      </c>
      <c r="N437" s="34"/>
      <c r="O437" s="33">
        <v>40</v>
      </c>
      <c r="P437" s="784" t="s">
        <v>701</v>
      </c>
      <c r="Q437" s="782"/>
      <c r="R437" s="782"/>
      <c r="S437" s="782"/>
      <c r="T437" s="783"/>
      <c r="U437" s="35"/>
      <c r="V437" s="35"/>
      <c r="W437" s="36" t="s">
        <v>69</v>
      </c>
      <c r="X437" s="777">
        <v>0</v>
      </c>
      <c r="Y437" s="778">
        <f>IFERROR(IF(X437="",0,CEILING((X437/$H437),1)*$H437),"")</f>
        <v>0</v>
      </c>
      <c r="Z437" s="37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87"/>
      <c r="B438" s="788"/>
      <c r="C438" s="788"/>
      <c r="D438" s="788"/>
      <c r="E438" s="788"/>
      <c r="F438" s="788"/>
      <c r="G438" s="788"/>
      <c r="H438" s="788"/>
      <c r="I438" s="788"/>
      <c r="J438" s="788"/>
      <c r="K438" s="788"/>
      <c r="L438" s="788"/>
      <c r="M438" s="788"/>
      <c r="N438" s="788"/>
      <c r="O438" s="789"/>
      <c r="P438" s="795" t="s">
        <v>71</v>
      </c>
      <c r="Q438" s="796"/>
      <c r="R438" s="796"/>
      <c r="S438" s="796"/>
      <c r="T438" s="796"/>
      <c r="U438" s="796"/>
      <c r="V438" s="797"/>
      <c r="W438" s="38" t="s">
        <v>72</v>
      </c>
      <c r="X438" s="779">
        <f>IFERROR(X436/H436,"0")+IFERROR(X437/H437,"0")</f>
        <v>50</v>
      </c>
      <c r="Y438" s="779">
        <f>IFERROR(Y436/H436,"0")+IFERROR(Y437/H437,"0")</f>
        <v>50</v>
      </c>
      <c r="Z438" s="779">
        <f>IFERROR(IF(Z436="",0,Z436),"0")+IFERROR(IF(Z437="",0,Z437),"0")</f>
        <v>1.0874999999999999</v>
      </c>
      <c r="AA438" s="780"/>
      <c r="AB438" s="780"/>
      <c r="AC438" s="780"/>
    </row>
    <row r="439" spans="1:68" x14ac:dyDescent="0.2">
      <c r="A439" s="788"/>
      <c r="B439" s="788"/>
      <c r="C439" s="788"/>
      <c r="D439" s="788"/>
      <c r="E439" s="788"/>
      <c r="F439" s="788"/>
      <c r="G439" s="788"/>
      <c r="H439" s="788"/>
      <c r="I439" s="788"/>
      <c r="J439" s="788"/>
      <c r="K439" s="788"/>
      <c r="L439" s="788"/>
      <c r="M439" s="788"/>
      <c r="N439" s="788"/>
      <c r="O439" s="789"/>
      <c r="P439" s="795" t="s">
        <v>71</v>
      </c>
      <c r="Q439" s="796"/>
      <c r="R439" s="796"/>
      <c r="S439" s="796"/>
      <c r="T439" s="796"/>
      <c r="U439" s="796"/>
      <c r="V439" s="797"/>
      <c r="W439" s="38" t="s">
        <v>69</v>
      </c>
      <c r="X439" s="779">
        <f>IFERROR(SUM(X436:X437),"0")</f>
        <v>450</v>
      </c>
      <c r="Y439" s="779">
        <f>IFERROR(SUM(Y436:Y437),"0")</f>
        <v>450</v>
      </c>
      <c r="Z439" s="38"/>
      <c r="AA439" s="780"/>
      <c r="AB439" s="780"/>
      <c r="AC439" s="780"/>
    </row>
    <row r="440" spans="1:68" ht="14.25" customHeight="1" x14ac:dyDescent="0.25">
      <c r="A440" s="800" t="s">
        <v>213</v>
      </c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88"/>
      <c r="P440" s="788"/>
      <c r="Q440" s="788"/>
      <c r="R440" s="788"/>
      <c r="S440" s="788"/>
      <c r="T440" s="788"/>
      <c r="U440" s="788"/>
      <c r="V440" s="788"/>
      <c r="W440" s="788"/>
      <c r="X440" s="788"/>
      <c r="Y440" s="788"/>
      <c r="Z440" s="788"/>
      <c r="AA440" s="771"/>
      <c r="AB440" s="771"/>
      <c r="AC440" s="771"/>
    </row>
    <row r="441" spans="1:68" ht="27" customHeight="1" x14ac:dyDescent="0.25">
      <c r="A441" s="54" t="s">
        <v>703</v>
      </c>
      <c r="B441" s="54" t="s">
        <v>704</v>
      </c>
      <c r="C441" s="32">
        <v>4301060439</v>
      </c>
      <c r="D441" s="791">
        <v>4607091384673</v>
      </c>
      <c r="E441" s="792"/>
      <c r="F441" s="776">
        <v>1.5</v>
      </c>
      <c r="G441" s="33">
        <v>6</v>
      </c>
      <c r="H441" s="776">
        <v>9</v>
      </c>
      <c r="I441" s="776">
        <v>9.5640000000000001</v>
      </c>
      <c r="J441" s="33">
        <v>56</v>
      </c>
      <c r="K441" s="33" t="s">
        <v>118</v>
      </c>
      <c r="L441" s="33"/>
      <c r="M441" s="34" t="s">
        <v>77</v>
      </c>
      <c r="N441" s="34"/>
      <c r="O441" s="33">
        <v>30</v>
      </c>
      <c r="P441" s="1029" t="s">
        <v>705</v>
      </c>
      <c r="Q441" s="782"/>
      <c r="R441" s="782"/>
      <c r="S441" s="782"/>
      <c r="T441" s="783"/>
      <c r="U441" s="35"/>
      <c r="V441" s="35"/>
      <c r="W441" s="36" t="s">
        <v>69</v>
      </c>
      <c r="X441" s="777">
        <v>0</v>
      </c>
      <c r="Y441" s="778">
        <f>IFERROR(IF(X441="",0,CEILING((X441/$H441),1)*$H441),"")</f>
        <v>0</v>
      </c>
      <c r="Z441" s="37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87"/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9"/>
      <c r="P442" s="795" t="s">
        <v>71</v>
      </c>
      <c r="Q442" s="796"/>
      <c r="R442" s="796"/>
      <c r="S442" s="796"/>
      <c r="T442" s="796"/>
      <c r="U442" s="796"/>
      <c r="V442" s="797"/>
      <c r="W442" s="38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88"/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9"/>
      <c r="P443" s="795" t="s">
        <v>71</v>
      </c>
      <c r="Q443" s="796"/>
      <c r="R443" s="796"/>
      <c r="S443" s="796"/>
      <c r="T443" s="796"/>
      <c r="U443" s="796"/>
      <c r="V443" s="797"/>
      <c r="W443" s="38" t="s">
        <v>69</v>
      </c>
      <c r="X443" s="779">
        <f>IFERROR(SUM(X441:X441),"0")</f>
        <v>0</v>
      </c>
      <c r="Y443" s="779">
        <f>IFERROR(SUM(Y441:Y441),"0")</f>
        <v>0</v>
      </c>
      <c r="Z443" s="38"/>
      <c r="AA443" s="780"/>
      <c r="AB443" s="780"/>
      <c r="AC443" s="780"/>
    </row>
    <row r="444" spans="1:68" ht="16.5" customHeight="1" x14ac:dyDescent="0.25">
      <c r="A444" s="808" t="s">
        <v>707</v>
      </c>
      <c r="B444" s="788"/>
      <c r="C444" s="788"/>
      <c r="D444" s="788"/>
      <c r="E444" s="788"/>
      <c r="F444" s="788"/>
      <c r="G444" s="788"/>
      <c r="H444" s="788"/>
      <c r="I444" s="788"/>
      <c r="J444" s="788"/>
      <c r="K444" s="788"/>
      <c r="L444" s="788"/>
      <c r="M444" s="788"/>
      <c r="N444" s="788"/>
      <c r="O444" s="788"/>
      <c r="P444" s="788"/>
      <c r="Q444" s="788"/>
      <c r="R444" s="788"/>
      <c r="S444" s="788"/>
      <c r="T444" s="788"/>
      <c r="U444" s="788"/>
      <c r="V444" s="788"/>
      <c r="W444" s="788"/>
      <c r="X444" s="788"/>
      <c r="Y444" s="788"/>
      <c r="Z444" s="788"/>
      <c r="AA444" s="772"/>
      <c r="AB444" s="772"/>
      <c r="AC444" s="772"/>
    </row>
    <row r="445" spans="1:68" ht="14.25" customHeight="1" x14ac:dyDescent="0.25">
      <c r="A445" s="800" t="s">
        <v>115</v>
      </c>
      <c r="B445" s="788"/>
      <c r="C445" s="788"/>
      <c r="D445" s="788"/>
      <c r="E445" s="788"/>
      <c r="F445" s="788"/>
      <c r="G445" s="788"/>
      <c r="H445" s="788"/>
      <c r="I445" s="788"/>
      <c r="J445" s="788"/>
      <c r="K445" s="788"/>
      <c r="L445" s="788"/>
      <c r="M445" s="788"/>
      <c r="N445" s="788"/>
      <c r="O445" s="788"/>
      <c r="P445" s="788"/>
      <c r="Q445" s="788"/>
      <c r="R445" s="788"/>
      <c r="S445" s="788"/>
      <c r="T445" s="788"/>
      <c r="U445" s="788"/>
      <c r="V445" s="788"/>
      <c r="W445" s="788"/>
      <c r="X445" s="788"/>
      <c r="Y445" s="788"/>
      <c r="Z445" s="788"/>
      <c r="AA445" s="771"/>
      <c r="AB445" s="771"/>
      <c r="AC445" s="771"/>
    </row>
    <row r="446" spans="1:68" ht="27" customHeight="1" x14ac:dyDescent="0.25">
      <c r="A446" s="54" t="s">
        <v>708</v>
      </c>
      <c r="B446" s="54" t="s">
        <v>709</v>
      </c>
      <c r="C446" s="32">
        <v>4301011483</v>
      </c>
      <c r="D446" s="791">
        <v>4680115881907</v>
      </c>
      <c r="E446" s="792"/>
      <c r="F446" s="776">
        <v>1.8</v>
      </c>
      <c r="G446" s="33">
        <v>6</v>
      </c>
      <c r="H446" s="776">
        <v>10.8</v>
      </c>
      <c r="I446" s="776">
        <v>11.28</v>
      </c>
      <c r="J446" s="33">
        <v>56</v>
      </c>
      <c r="K446" s="33" t="s">
        <v>118</v>
      </c>
      <c r="L446" s="33"/>
      <c r="M446" s="34" t="s">
        <v>68</v>
      </c>
      <c r="N446" s="34"/>
      <c r="O446" s="33">
        <v>60</v>
      </c>
      <c r="P446" s="10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5"/>
      <c r="V446" s="35"/>
      <c r="W446" s="36" t="s">
        <v>69</v>
      </c>
      <c r="X446" s="777">
        <v>0</v>
      </c>
      <c r="Y446" s="778">
        <f t="shared" ref="Y446:Y453" si="92">IFERROR(IF(X446="",0,CEILING((X446/$H446),1)*$H446),"")</f>
        <v>0</v>
      </c>
      <c r="Z446" s="37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2">
        <v>4301011873</v>
      </c>
      <c r="D447" s="791">
        <v>4680115881907</v>
      </c>
      <c r="E447" s="792"/>
      <c r="F447" s="776">
        <v>1.8</v>
      </c>
      <c r="G447" s="33">
        <v>6</v>
      </c>
      <c r="H447" s="776">
        <v>10.8</v>
      </c>
      <c r="I447" s="776">
        <v>11.28</v>
      </c>
      <c r="J447" s="33">
        <v>56</v>
      </c>
      <c r="K447" s="33" t="s">
        <v>118</v>
      </c>
      <c r="L447" s="33"/>
      <c r="M447" s="34" t="s">
        <v>68</v>
      </c>
      <c r="N447" s="34"/>
      <c r="O447" s="33">
        <v>60</v>
      </c>
      <c r="P447" s="12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5"/>
      <c r="V447" s="35"/>
      <c r="W447" s="36" t="s">
        <v>69</v>
      </c>
      <c r="X447" s="777">
        <v>0</v>
      </c>
      <c r="Y447" s="778">
        <f t="shared" si="92"/>
        <v>0</v>
      </c>
      <c r="Z447" s="37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2">
        <v>4301011655</v>
      </c>
      <c r="D448" s="791">
        <v>4680115883925</v>
      </c>
      <c r="E448" s="792"/>
      <c r="F448" s="776">
        <v>2.5</v>
      </c>
      <c r="G448" s="33">
        <v>6</v>
      </c>
      <c r="H448" s="776">
        <v>15</v>
      </c>
      <c r="I448" s="776">
        <v>15.48</v>
      </c>
      <c r="J448" s="33">
        <v>48</v>
      </c>
      <c r="K448" s="33" t="s">
        <v>118</v>
      </c>
      <c r="L448" s="33"/>
      <c r="M448" s="34" t="s">
        <v>68</v>
      </c>
      <c r="N448" s="34"/>
      <c r="O448" s="33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5"/>
      <c r="V448" s="35"/>
      <c r="W448" s="36" t="s">
        <v>69</v>
      </c>
      <c r="X448" s="777">
        <v>0</v>
      </c>
      <c r="Y448" s="778">
        <f t="shared" si="92"/>
        <v>0</v>
      </c>
      <c r="Z448" s="37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2">
        <v>4301011872</v>
      </c>
      <c r="D449" s="791">
        <v>4680115883925</v>
      </c>
      <c r="E449" s="792"/>
      <c r="F449" s="776">
        <v>2.5</v>
      </c>
      <c r="G449" s="33">
        <v>6</v>
      </c>
      <c r="H449" s="776">
        <v>15</v>
      </c>
      <c r="I449" s="776">
        <v>15.48</v>
      </c>
      <c r="J449" s="33">
        <v>48</v>
      </c>
      <c r="K449" s="33" t="s">
        <v>118</v>
      </c>
      <c r="L449" s="33"/>
      <c r="M449" s="34" t="s">
        <v>68</v>
      </c>
      <c r="N449" s="34"/>
      <c r="O449" s="33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5"/>
      <c r="V449" s="35"/>
      <c r="W449" s="36" t="s">
        <v>69</v>
      </c>
      <c r="X449" s="777">
        <v>0</v>
      </c>
      <c r="Y449" s="778">
        <f t="shared" si="92"/>
        <v>0</v>
      </c>
      <c r="Z449" s="37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2">
        <v>4301011312</v>
      </c>
      <c r="D450" s="791">
        <v>4607091384192</v>
      </c>
      <c r="E450" s="792"/>
      <c r="F450" s="776">
        <v>1.8</v>
      </c>
      <c r="G450" s="33">
        <v>6</v>
      </c>
      <c r="H450" s="776">
        <v>10.8</v>
      </c>
      <c r="I450" s="776">
        <v>11.28</v>
      </c>
      <c r="J450" s="33">
        <v>56</v>
      </c>
      <c r="K450" s="33" t="s">
        <v>118</v>
      </c>
      <c r="L450" s="33"/>
      <c r="M450" s="34" t="s">
        <v>121</v>
      </c>
      <c r="N450" s="34"/>
      <c r="O450" s="33">
        <v>60</v>
      </c>
      <c r="P450" s="9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5"/>
      <c r="V450" s="35"/>
      <c r="W450" s="36" t="s">
        <v>69</v>
      </c>
      <c r="X450" s="777">
        <v>0</v>
      </c>
      <c r="Y450" s="778">
        <f t="shared" si="92"/>
        <v>0</v>
      </c>
      <c r="Z450" s="37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2">
        <v>4301011874</v>
      </c>
      <c r="D451" s="791">
        <v>4680115884892</v>
      </c>
      <c r="E451" s="792"/>
      <c r="F451" s="776">
        <v>1.8</v>
      </c>
      <c r="G451" s="33">
        <v>6</v>
      </c>
      <c r="H451" s="776">
        <v>10.8</v>
      </c>
      <c r="I451" s="776">
        <v>11.28</v>
      </c>
      <c r="J451" s="33">
        <v>56</v>
      </c>
      <c r="K451" s="33" t="s">
        <v>118</v>
      </c>
      <c r="L451" s="33"/>
      <c r="M451" s="34" t="s">
        <v>68</v>
      </c>
      <c r="N451" s="34"/>
      <c r="O451" s="33">
        <v>60</v>
      </c>
      <c r="P451" s="10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5"/>
      <c r="V451" s="35"/>
      <c r="W451" s="36" t="s">
        <v>69</v>
      </c>
      <c r="X451" s="777">
        <v>0</v>
      </c>
      <c r="Y451" s="778">
        <f t="shared" si="92"/>
        <v>0</v>
      </c>
      <c r="Z451" s="37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2">
        <v>4301011875</v>
      </c>
      <c r="D452" s="791">
        <v>4680115884885</v>
      </c>
      <c r="E452" s="792"/>
      <c r="F452" s="776">
        <v>0.8</v>
      </c>
      <c r="G452" s="33">
        <v>15</v>
      </c>
      <c r="H452" s="776">
        <v>12</v>
      </c>
      <c r="I452" s="776">
        <v>12.48</v>
      </c>
      <c r="J452" s="33">
        <v>56</v>
      </c>
      <c r="K452" s="33" t="s">
        <v>118</v>
      </c>
      <c r="L452" s="33"/>
      <c r="M452" s="34" t="s">
        <v>68</v>
      </c>
      <c r="N452" s="34"/>
      <c r="O452" s="33">
        <v>60</v>
      </c>
      <c r="P452" s="82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5"/>
      <c r="V452" s="35"/>
      <c r="W452" s="36" t="s">
        <v>69</v>
      </c>
      <c r="X452" s="777">
        <v>0</v>
      </c>
      <c r="Y452" s="778">
        <f t="shared" si="92"/>
        <v>0</v>
      </c>
      <c r="Z452" s="37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2">
        <v>4301011871</v>
      </c>
      <c r="D453" s="791">
        <v>4680115884908</v>
      </c>
      <c r="E453" s="792"/>
      <c r="F453" s="776">
        <v>0.4</v>
      </c>
      <c r="G453" s="33">
        <v>10</v>
      </c>
      <c r="H453" s="776">
        <v>4</v>
      </c>
      <c r="I453" s="776">
        <v>4.21</v>
      </c>
      <c r="J453" s="33">
        <v>132</v>
      </c>
      <c r="K453" s="33" t="s">
        <v>128</v>
      </c>
      <c r="L453" s="33"/>
      <c r="M453" s="34" t="s">
        <v>68</v>
      </c>
      <c r="N453" s="34"/>
      <c r="O453" s="33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5"/>
      <c r="V453" s="35"/>
      <c r="W453" s="36" t="s">
        <v>69</v>
      </c>
      <c r="X453" s="777">
        <v>0</v>
      </c>
      <c r="Y453" s="778">
        <f t="shared" si="92"/>
        <v>0</v>
      </c>
      <c r="Z453" s="37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87"/>
      <c r="B454" s="788"/>
      <c r="C454" s="788"/>
      <c r="D454" s="788"/>
      <c r="E454" s="788"/>
      <c r="F454" s="788"/>
      <c r="G454" s="788"/>
      <c r="H454" s="788"/>
      <c r="I454" s="788"/>
      <c r="J454" s="788"/>
      <c r="K454" s="788"/>
      <c r="L454" s="788"/>
      <c r="M454" s="788"/>
      <c r="N454" s="788"/>
      <c r="O454" s="789"/>
      <c r="P454" s="795" t="s">
        <v>71</v>
      </c>
      <c r="Q454" s="796"/>
      <c r="R454" s="796"/>
      <c r="S454" s="796"/>
      <c r="T454" s="796"/>
      <c r="U454" s="796"/>
      <c r="V454" s="797"/>
      <c r="W454" s="38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88"/>
      <c r="B455" s="788"/>
      <c r="C455" s="788"/>
      <c r="D455" s="788"/>
      <c r="E455" s="788"/>
      <c r="F455" s="788"/>
      <c r="G455" s="788"/>
      <c r="H455" s="788"/>
      <c r="I455" s="788"/>
      <c r="J455" s="788"/>
      <c r="K455" s="788"/>
      <c r="L455" s="788"/>
      <c r="M455" s="788"/>
      <c r="N455" s="788"/>
      <c r="O455" s="789"/>
      <c r="P455" s="795" t="s">
        <v>71</v>
      </c>
      <c r="Q455" s="796"/>
      <c r="R455" s="796"/>
      <c r="S455" s="796"/>
      <c r="T455" s="796"/>
      <c r="U455" s="796"/>
      <c r="V455" s="797"/>
      <c r="W455" s="38" t="s">
        <v>69</v>
      </c>
      <c r="X455" s="779">
        <f>IFERROR(SUM(X446:X453),"0")</f>
        <v>0</v>
      </c>
      <c r="Y455" s="779">
        <f>IFERROR(SUM(Y446:Y453),"0")</f>
        <v>0</v>
      </c>
      <c r="Z455" s="38"/>
      <c r="AA455" s="780"/>
      <c r="AB455" s="780"/>
      <c r="AC455" s="780"/>
    </row>
    <row r="456" spans="1:68" ht="14.25" customHeight="1" x14ac:dyDescent="0.25">
      <c r="A456" s="800" t="s">
        <v>64</v>
      </c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88"/>
      <c r="P456" s="788"/>
      <c r="Q456" s="788"/>
      <c r="R456" s="788"/>
      <c r="S456" s="788"/>
      <c r="T456" s="788"/>
      <c r="U456" s="788"/>
      <c r="V456" s="788"/>
      <c r="W456" s="788"/>
      <c r="X456" s="788"/>
      <c r="Y456" s="788"/>
      <c r="Z456" s="788"/>
      <c r="AA456" s="771"/>
      <c r="AB456" s="771"/>
      <c r="AC456" s="771"/>
    </row>
    <row r="457" spans="1:68" ht="27" customHeight="1" x14ac:dyDescent="0.25">
      <c r="A457" s="54" t="s">
        <v>726</v>
      </c>
      <c r="B457" s="54" t="s">
        <v>727</v>
      </c>
      <c r="C457" s="32">
        <v>4301031303</v>
      </c>
      <c r="D457" s="791">
        <v>4607091384802</v>
      </c>
      <c r="E457" s="792"/>
      <c r="F457" s="776">
        <v>0.73</v>
      </c>
      <c r="G457" s="33">
        <v>6</v>
      </c>
      <c r="H457" s="776">
        <v>4.38</v>
      </c>
      <c r="I457" s="776">
        <v>4.6399999999999997</v>
      </c>
      <c r="J457" s="33">
        <v>156</v>
      </c>
      <c r="K457" s="33" t="s">
        <v>128</v>
      </c>
      <c r="L457" s="33"/>
      <c r="M457" s="34" t="s">
        <v>68</v>
      </c>
      <c r="N457" s="34"/>
      <c r="O457" s="33">
        <v>35</v>
      </c>
      <c r="P457" s="8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5"/>
      <c r="V457" s="35"/>
      <c r="W457" s="36" t="s">
        <v>69</v>
      </c>
      <c r="X457" s="777">
        <v>0</v>
      </c>
      <c r="Y457" s="778">
        <f>IFERROR(IF(X457="",0,CEILING((X457/$H457),1)*$H457),"")</f>
        <v>0</v>
      </c>
      <c r="Z457" s="37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2">
        <v>4301031304</v>
      </c>
      <c r="D458" s="791">
        <v>4607091384826</v>
      </c>
      <c r="E458" s="792"/>
      <c r="F458" s="776">
        <v>0.35</v>
      </c>
      <c r="G458" s="33">
        <v>8</v>
      </c>
      <c r="H458" s="776">
        <v>2.8</v>
      </c>
      <c r="I458" s="776">
        <v>2.98</v>
      </c>
      <c r="J458" s="33">
        <v>234</v>
      </c>
      <c r="K458" s="33" t="s">
        <v>67</v>
      </c>
      <c r="L458" s="33"/>
      <c r="M458" s="34" t="s">
        <v>68</v>
      </c>
      <c r="N458" s="34"/>
      <c r="O458" s="33">
        <v>35</v>
      </c>
      <c r="P458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5"/>
      <c r="V458" s="35"/>
      <c r="W458" s="36" t="s">
        <v>69</v>
      </c>
      <c r="X458" s="777">
        <v>0</v>
      </c>
      <c r="Y458" s="778">
        <f>IFERROR(IF(X458="",0,CEILING((X458/$H458),1)*$H458),"")</f>
        <v>0</v>
      </c>
      <c r="Z458" s="37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87"/>
      <c r="B459" s="788"/>
      <c r="C459" s="788"/>
      <c r="D459" s="788"/>
      <c r="E459" s="788"/>
      <c r="F459" s="788"/>
      <c r="G459" s="788"/>
      <c r="H459" s="788"/>
      <c r="I459" s="788"/>
      <c r="J459" s="788"/>
      <c r="K459" s="788"/>
      <c r="L459" s="788"/>
      <c r="M459" s="788"/>
      <c r="N459" s="788"/>
      <c r="O459" s="789"/>
      <c r="P459" s="795" t="s">
        <v>71</v>
      </c>
      <c r="Q459" s="796"/>
      <c r="R459" s="796"/>
      <c r="S459" s="796"/>
      <c r="T459" s="796"/>
      <c r="U459" s="796"/>
      <c r="V459" s="797"/>
      <c r="W459" s="38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88"/>
      <c r="B460" s="788"/>
      <c r="C460" s="788"/>
      <c r="D460" s="788"/>
      <c r="E460" s="788"/>
      <c r="F460" s="788"/>
      <c r="G460" s="788"/>
      <c r="H460" s="788"/>
      <c r="I460" s="788"/>
      <c r="J460" s="788"/>
      <c r="K460" s="788"/>
      <c r="L460" s="788"/>
      <c r="M460" s="788"/>
      <c r="N460" s="788"/>
      <c r="O460" s="789"/>
      <c r="P460" s="795" t="s">
        <v>71</v>
      </c>
      <c r="Q460" s="796"/>
      <c r="R460" s="796"/>
      <c r="S460" s="796"/>
      <c r="T460" s="796"/>
      <c r="U460" s="796"/>
      <c r="V460" s="797"/>
      <c r="W460" s="38" t="s">
        <v>69</v>
      </c>
      <c r="X460" s="779">
        <f>IFERROR(SUM(X457:X458),"0")</f>
        <v>0</v>
      </c>
      <c r="Y460" s="779">
        <f>IFERROR(SUM(Y457:Y458),"0")</f>
        <v>0</v>
      </c>
      <c r="Z460" s="38"/>
      <c r="AA460" s="780"/>
      <c r="AB460" s="780"/>
      <c r="AC460" s="780"/>
    </row>
    <row r="461" spans="1:68" ht="14.25" customHeight="1" x14ac:dyDescent="0.25">
      <c r="A461" s="800" t="s">
        <v>73</v>
      </c>
      <c r="B461" s="788"/>
      <c r="C461" s="788"/>
      <c r="D461" s="788"/>
      <c r="E461" s="788"/>
      <c r="F461" s="788"/>
      <c r="G461" s="788"/>
      <c r="H461" s="788"/>
      <c r="I461" s="788"/>
      <c r="J461" s="788"/>
      <c r="K461" s="788"/>
      <c r="L461" s="788"/>
      <c r="M461" s="788"/>
      <c r="N461" s="788"/>
      <c r="O461" s="788"/>
      <c r="P461" s="788"/>
      <c r="Q461" s="788"/>
      <c r="R461" s="788"/>
      <c r="S461" s="788"/>
      <c r="T461" s="788"/>
      <c r="U461" s="788"/>
      <c r="V461" s="788"/>
      <c r="W461" s="788"/>
      <c r="X461" s="788"/>
      <c r="Y461" s="788"/>
      <c r="Z461" s="788"/>
      <c r="AA461" s="771"/>
      <c r="AB461" s="771"/>
      <c r="AC461" s="771"/>
    </row>
    <row r="462" spans="1:68" ht="27" customHeight="1" x14ac:dyDescent="0.25">
      <c r="A462" s="54" t="s">
        <v>731</v>
      </c>
      <c r="B462" s="54" t="s">
        <v>732</v>
      </c>
      <c r="C462" s="32">
        <v>4301051899</v>
      </c>
      <c r="D462" s="791">
        <v>4607091384246</v>
      </c>
      <c r="E462" s="792"/>
      <c r="F462" s="776">
        <v>1.5</v>
      </c>
      <c r="G462" s="33">
        <v>6</v>
      </c>
      <c r="H462" s="776">
        <v>9</v>
      </c>
      <c r="I462" s="776">
        <v>9.5640000000000001</v>
      </c>
      <c r="J462" s="33">
        <v>56</v>
      </c>
      <c r="K462" s="33" t="s">
        <v>118</v>
      </c>
      <c r="L462" s="33"/>
      <c r="M462" s="34" t="s">
        <v>77</v>
      </c>
      <c r="N462" s="34"/>
      <c r="O462" s="33">
        <v>40</v>
      </c>
      <c r="P462" s="1100" t="s">
        <v>733</v>
      </c>
      <c r="Q462" s="782"/>
      <c r="R462" s="782"/>
      <c r="S462" s="782"/>
      <c r="T462" s="783"/>
      <c r="U462" s="35"/>
      <c r="V462" s="35"/>
      <c r="W462" s="36" t="s">
        <v>69</v>
      </c>
      <c r="X462" s="777">
        <v>0</v>
      </c>
      <c r="Y462" s="778">
        <f>IFERROR(IF(X462="",0,CEILING((X462/$H462),1)*$H462),"")</f>
        <v>0</v>
      </c>
      <c r="Z462" s="37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2">
        <v>4301051901</v>
      </c>
      <c r="D463" s="791">
        <v>4680115881976</v>
      </c>
      <c r="E463" s="792"/>
      <c r="F463" s="776">
        <v>1.5</v>
      </c>
      <c r="G463" s="33">
        <v>6</v>
      </c>
      <c r="H463" s="776">
        <v>9</v>
      </c>
      <c r="I463" s="776">
        <v>9.48</v>
      </c>
      <c r="J463" s="33">
        <v>56</v>
      </c>
      <c r="K463" s="33" t="s">
        <v>118</v>
      </c>
      <c r="L463" s="33"/>
      <c r="M463" s="34" t="s">
        <v>77</v>
      </c>
      <c r="N463" s="34"/>
      <c r="O463" s="33">
        <v>40</v>
      </c>
      <c r="P463" s="1129" t="s">
        <v>737</v>
      </c>
      <c r="Q463" s="782"/>
      <c r="R463" s="782"/>
      <c r="S463" s="782"/>
      <c r="T463" s="783"/>
      <c r="U463" s="35"/>
      <c r="V463" s="35"/>
      <c r="W463" s="36" t="s">
        <v>69</v>
      </c>
      <c r="X463" s="777">
        <v>0</v>
      </c>
      <c r="Y463" s="778">
        <f>IFERROR(IF(X463="",0,CEILING((X463/$H463),1)*$H463),"")</f>
        <v>0</v>
      </c>
      <c r="Z463" s="37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2">
        <v>4301051634</v>
      </c>
      <c r="D464" s="791">
        <v>4607091384253</v>
      </c>
      <c r="E464" s="792"/>
      <c r="F464" s="776">
        <v>0.4</v>
      </c>
      <c r="G464" s="33">
        <v>6</v>
      </c>
      <c r="H464" s="776">
        <v>2.4</v>
      </c>
      <c r="I464" s="776">
        <v>2.6640000000000001</v>
      </c>
      <c r="J464" s="33">
        <v>182</v>
      </c>
      <c r="K464" s="33" t="s">
        <v>76</v>
      </c>
      <c r="L464" s="33"/>
      <c r="M464" s="34" t="s">
        <v>68</v>
      </c>
      <c r="N464" s="34"/>
      <c r="O464" s="33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5"/>
      <c r="V464" s="35"/>
      <c r="W464" s="36" t="s">
        <v>69</v>
      </c>
      <c r="X464" s="777">
        <v>0</v>
      </c>
      <c r="Y464" s="778">
        <f>IFERROR(IF(X464="",0,CEILING((X464/$H464),1)*$H464),"")</f>
        <v>0</v>
      </c>
      <c r="Z464" s="37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2">
        <v>4301051297</v>
      </c>
      <c r="D465" s="791">
        <v>4607091384253</v>
      </c>
      <c r="E465" s="792"/>
      <c r="F465" s="776">
        <v>0.4</v>
      </c>
      <c r="G465" s="33">
        <v>6</v>
      </c>
      <c r="H465" s="776">
        <v>2.4</v>
      </c>
      <c r="I465" s="776">
        <v>2.6640000000000001</v>
      </c>
      <c r="J465" s="33">
        <v>182</v>
      </c>
      <c r="K465" s="33" t="s">
        <v>76</v>
      </c>
      <c r="L465" s="33"/>
      <c r="M465" s="34" t="s">
        <v>68</v>
      </c>
      <c r="N465" s="34"/>
      <c r="O465" s="33">
        <v>40</v>
      </c>
      <c r="P465" s="11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5"/>
      <c r="V465" s="35"/>
      <c r="W465" s="36" t="s">
        <v>69</v>
      </c>
      <c r="X465" s="777">
        <v>0</v>
      </c>
      <c r="Y465" s="778">
        <f>IFERROR(IF(X465="",0,CEILING((X465/$H465),1)*$H465),"")</f>
        <v>0</v>
      </c>
      <c r="Z465" s="37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2">
        <v>4301051444</v>
      </c>
      <c r="D466" s="791">
        <v>4680115881969</v>
      </c>
      <c r="E466" s="792"/>
      <c r="F466" s="776">
        <v>0.4</v>
      </c>
      <c r="G466" s="33">
        <v>6</v>
      </c>
      <c r="H466" s="776">
        <v>2.4</v>
      </c>
      <c r="I466" s="776">
        <v>2.58</v>
      </c>
      <c r="J466" s="33">
        <v>182</v>
      </c>
      <c r="K466" s="33" t="s">
        <v>76</v>
      </c>
      <c r="L466" s="33"/>
      <c r="M466" s="34" t="s">
        <v>68</v>
      </c>
      <c r="N466" s="34"/>
      <c r="O466" s="33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5"/>
      <c r="V466" s="35"/>
      <c r="W466" s="36" t="s">
        <v>69</v>
      </c>
      <c r="X466" s="777">
        <v>0</v>
      </c>
      <c r="Y466" s="778">
        <f>IFERROR(IF(X466="",0,CEILING((X466/$H466),1)*$H466),"")</f>
        <v>0</v>
      </c>
      <c r="Z466" s="37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7"/>
      <c r="B467" s="788"/>
      <c r="C467" s="788"/>
      <c r="D467" s="788"/>
      <c r="E467" s="788"/>
      <c r="F467" s="788"/>
      <c r="G467" s="788"/>
      <c r="H467" s="788"/>
      <c r="I467" s="788"/>
      <c r="J467" s="788"/>
      <c r="K467" s="788"/>
      <c r="L467" s="788"/>
      <c r="M467" s="788"/>
      <c r="N467" s="788"/>
      <c r="O467" s="789"/>
      <c r="P467" s="795" t="s">
        <v>71</v>
      </c>
      <c r="Q467" s="796"/>
      <c r="R467" s="796"/>
      <c r="S467" s="796"/>
      <c r="T467" s="796"/>
      <c r="U467" s="796"/>
      <c r="V467" s="797"/>
      <c r="W467" s="38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88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89"/>
      <c r="P468" s="795" t="s">
        <v>71</v>
      </c>
      <c r="Q468" s="796"/>
      <c r="R468" s="796"/>
      <c r="S468" s="796"/>
      <c r="T468" s="796"/>
      <c r="U468" s="796"/>
      <c r="V468" s="797"/>
      <c r="W468" s="38" t="s">
        <v>69</v>
      </c>
      <c r="X468" s="779">
        <f>IFERROR(SUM(X462:X466),"0")</f>
        <v>0</v>
      </c>
      <c r="Y468" s="779">
        <f>IFERROR(SUM(Y462:Y466),"0")</f>
        <v>0</v>
      </c>
      <c r="Z468" s="38"/>
      <c r="AA468" s="780"/>
      <c r="AB468" s="780"/>
      <c r="AC468" s="780"/>
    </row>
    <row r="469" spans="1:68" ht="14.25" customHeight="1" x14ac:dyDescent="0.25">
      <c r="A469" s="800" t="s">
        <v>213</v>
      </c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88"/>
      <c r="P469" s="788"/>
      <c r="Q469" s="788"/>
      <c r="R469" s="788"/>
      <c r="S469" s="788"/>
      <c r="T469" s="788"/>
      <c r="U469" s="788"/>
      <c r="V469" s="788"/>
      <c r="W469" s="788"/>
      <c r="X469" s="788"/>
      <c r="Y469" s="788"/>
      <c r="Z469" s="788"/>
      <c r="AA469" s="771"/>
      <c r="AB469" s="771"/>
      <c r="AC469" s="771"/>
    </row>
    <row r="470" spans="1:68" ht="27" customHeight="1" x14ac:dyDescent="0.25">
      <c r="A470" s="54" t="s">
        <v>747</v>
      </c>
      <c r="B470" s="54" t="s">
        <v>748</v>
      </c>
      <c r="C470" s="32">
        <v>4301060441</v>
      </c>
      <c r="D470" s="791">
        <v>4607091389357</v>
      </c>
      <c r="E470" s="792"/>
      <c r="F470" s="776">
        <v>1.5</v>
      </c>
      <c r="G470" s="33">
        <v>6</v>
      </c>
      <c r="H470" s="776">
        <v>9</v>
      </c>
      <c r="I470" s="776">
        <v>9.48</v>
      </c>
      <c r="J470" s="33">
        <v>56</v>
      </c>
      <c r="K470" s="33" t="s">
        <v>118</v>
      </c>
      <c r="L470" s="33"/>
      <c r="M470" s="34" t="s">
        <v>77</v>
      </c>
      <c r="N470" s="34"/>
      <c r="O470" s="33">
        <v>40</v>
      </c>
      <c r="P470" s="1125" t="s">
        <v>749</v>
      </c>
      <c r="Q470" s="782"/>
      <c r="R470" s="782"/>
      <c r="S470" s="782"/>
      <c r="T470" s="783"/>
      <c r="U470" s="35"/>
      <c r="V470" s="35"/>
      <c r="W470" s="36" t="s">
        <v>69</v>
      </c>
      <c r="X470" s="777">
        <v>0</v>
      </c>
      <c r="Y470" s="778">
        <f>IFERROR(IF(X470="",0,CEILING((X470/$H470),1)*$H470),"")</f>
        <v>0</v>
      </c>
      <c r="Z470" s="37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87"/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9"/>
      <c r="P471" s="795" t="s">
        <v>71</v>
      </c>
      <c r="Q471" s="796"/>
      <c r="R471" s="796"/>
      <c r="S471" s="796"/>
      <c r="T471" s="796"/>
      <c r="U471" s="796"/>
      <c r="V471" s="797"/>
      <c r="W471" s="38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88"/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9"/>
      <c r="P472" s="795" t="s">
        <v>71</v>
      </c>
      <c r="Q472" s="796"/>
      <c r="R472" s="796"/>
      <c r="S472" s="796"/>
      <c r="T472" s="796"/>
      <c r="U472" s="796"/>
      <c r="V472" s="797"/>
      <c r="W472" s="38" t="s">
        <v>69</v>
      </c>
      <c r="X472" s="779">
        <f>IFERROR(SUM(X470:X470),"0")</f>
        <v>0</v>
      </c>
      <c r="Y472" s="779">
        <f>IFERROR(SUM(Y470:Y470),"0")</f>
        <v>0</v>
      </c>
      <c r="Z472" s="38"/>
      <c r="AA472" s="780"/>
      <c r="AB472" s="780"/>
      <c r="AC472" s="780"/>
    </row>
    <row r="473" spans="1:68" ht="27.75" customHeight="1" x14ac:dyDescent="0.2">
      <c r="A473" s="874" t="s">
        <v>751</v>
      </c>
      <c r="B473" s="875"/>
      <c r="C473" s="875"/>
      <c r="D473" s="875"/>
      <c r="E473" s="875"/>
      <c r="F473" s="875"/>
      <c r="G473" s="875"/>
      <c r="H473" s="875"/>
      <c r="I473" s="875"/>
      <c r="J473" s="875"/>
      <c r="K473" s="875"/>
      <c r="L473" s="875"/>
      <c r="M473" s="875"/>
      <c r="N473" s="875"/>
      <c r="O473" s="875"/>
      <c r="P473" s="875"/>
      <c r="Q473" s="875"/>
      <c r="R473" s="875"/>
      <c r="S473" s="875"/>
      <c r="T473" s="875"/>
      <c r="U473" s="875"/>
      <c r="V473" s="875"/>
      <c r="W473" s="875"/>
      <c r="X473" s="875"/>
      <c r="Y473" s="875"/>
      <c r="Z473" s="875"/>
      <c r="AA473" s="49"/>
      <c r="AB473" s="49"/>
      <c r="AC473" s="49"/>
    </row>
    <row r="474" spans="1:68" ht="16.5" customHeight="1" x14ac:dyDescent="0.25">
      <c r="A474" s="808" t="s">
        <v>752</v>
      </c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88"/>
      <c r="P474" s="788"/>
      <c r="Q474" s="788"/>
      <c r="R474" s="788"/>
      <c r="S474" s="788"/>
      <c r="T474" s="788"/>
      <c r="U474" s="788"/>
      <c r="V474" s="788"/>
      <c r="W474" s="788"/>
      <c r="X474" s="788"/>
      <c r="Y474" s="788"/>
      <c r="Z474" s="788"/>
      <c r="AA474" s="772"/>
      <c r="AB474" s="772"/>
      <c r="AC474" s="772"/>
    </row>
    <row r="475" spans="1:68" ht="14.25" customHeight="1" x14ac:dyDescent="0.25">
      <c r="A475" s="800" t="s">
        <v>115</v>
      </c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88"/>
      <c r="P475" s="788"/>
      <c r="Q475" s="788"/>
      <c r="R475" s="788"/>
      <c r="S475" s="788"/>
      <c r="T475" s="788"/>
      <c r="U475" s="788"/>
      <c r="V475" s="788"/>
      <c r="W475" s="788"/>
      <c r="X475" s="788"/>
      <c r="Y475" s="788"/>
      <c r="Z475" s="788"/>
      <c r="AA475" s="771"/>
      <c r="AB475" s="771"/>
      <c r="AC475" s="771"/>
    </row>
    <row r="476" spans="1:68" ht="27" customHeight="1" x14ac:dyDescent="0.25">
      <c r="A476" s="54" t="s">
        <v>753</v>
      </c>
      <c r="B476" s="54" t="s">
        <v>754</v>
      </c>
      <c r="C476" s="32">
        <v>4301011428</v>
      </c>
      <c r="D476" s="791">
        <v>4607091389708</v>
      </c>
      <c r="E476" s="792"/>
      <c r="F476" s="776">
        <v>0.45</v>
      </c>
      <c r="G476" s="33">
        <v>6</v>
      </c>
      <c r="H476" s="776">
        <v>2.7</v>
      </c>
      <c r="I476" s="776">
        <v>2.88</v>
      </c>
      <c r="J476" s="33">
        <v>182</v>
      </c>
      <c r="K476" s="33" t="s">
        <v>76</v>
      </c>
      <c r="L476" s="33"/>
      <c r="M476" s="34" t="s">
        <v>121</v>
      </c>
      <c r="N476" s="34"/>
      <c r="O476" s="33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5"/>
      <c r="V476" s="35"/>
      <c r="W476" s="36" t="s">
        <v>69</v>
      </c>
      <c r="X476" s="777">
        <v>0</v>
      </c>
      <c r="Y476" s="778">
        <f>IFERROR(IF(X476="",0,CEILING((X476/$H476),1)*$H476),"")</f>
        <v>0</v>
      </c>
      <c r="Z476" s="37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87"/>
      <c r="B477" s="788"/>
      <c r="C477" s="788"/>
      <c r="D477" s="788"/>
      <c r="E477" s="788"/>
      <c r="F477" s="788"/>
      <c r="G477" s="788"/>
      <c r="H477" s="788"/>
      <c r="I477" s="788"/>
      <c r="J477" s="788"/>
      <c r="K477" s="788"/>
      <c r="L477" s="788"/>
      <c r="M477" s="788"/>
      <c r="N477" s="788"/>
      <c r="O477" s="789"/>
      <c r="P477" s="795" t="s">
        <v>71</v>
      </c>
      <c r="Q477" s="796"/>
      <c r="R477" s="796"/>
      <c r="S477" s="796"/>
      <c r="T477" s="796"/>
      <c r="U477" s="796"/>
      <c r="V477" s="797"/>
      <c r="W477" s="38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88"/>
      <c r="B478" s="788"/>
      <c r="C478" s="788"/>
      <c r="D478" s="788"/>
      <c r="E478" s="788"/>
      <c r="F478" s="788"/>
      <c r="G478" s="788"/>
      <c r="H478" s="788"/>
      <c r="I478" s="788"/>
      <c r="J478" s="788"/>
      <c r="K478" s="788"/>
      <c r="L478" s="788"/>
      <c r="M478" s="788"/>
      <c r="N478" s="788"/>
      <c r="O478" s="789"/>
      <c r="P478" s="795" t="s">
        <v>71</v>
      </c>
      <c r="Q478" s="796"/>
      <c r="R478" s="796"/>
      <c r="S478" s="796"/>
      <c r="T478" s="796"/>
      <c r="U478" s="796"/>
      <c r="V478" s="797"/>
      <c r="W478" s="38" t="s">
        <v>69</v>
      </c>
      <c r="X478" s="779">
        <f>IFERROR(SUM(X476:X476),"0")</f>
        <v>0</v>
      </c>
      <c r="Y478" s="779">
        <f>IFERROR(SUM(Y476:Y476),"0")</f>
        <v>0</v>
      </c>
      <c r="Z478" s="38"/>
      <c r="AA478" s="780"/>
      <c r="AB478" s="780"/>
      <c r="AC478" s="780"/>
    </row>
    <row r="479" spans="1:68" ht="14.25" customHeight="1" x14ac:dyDescent="0.25">
      <c r="A479" s="800" t="s">
        <v>64</v>
      </c>
      <c r="B479" s="788"/>
      <c r="C479" s="788"/>
      <c r="D479" s="788"/>
      <c r="E479" s="788"/>
      <c r="F479" s="788"/>
      <c r="G479" s="788"/>
      <c r="H479" s="788"/>
      <c r="I479" s="788"/>
      <c r="J479" s="788"/>
      <c r="K479" s="788"/>
      <c r="L479" s="788"/>
      <c r="M479" s="788"/>
      <c r="N479" s="788"/>
      <c r="O479" s="788"/>
      <c r="P479" s="788"/>
      <c r="Q479" s="788"/>
      <c r="R479" s="788"/>
      <c r="S479" s="788"/>
      <c r="T479" s="788"/>
      <c r="U479" s="788"/>
      <c r="V479" s="788"/>
      <c r="W479" s="788"/>
      <c r="X479" s="788"/>
      <c r="Y479" s="788"/>
      <c r="Z479" s="788"/>
      <c r="AA479" s="771"/>
      <c r="AB479" s="771"/>
      <c r="AC479" s="771"/>
    </row>
    <row r="480" spans="1:68" ht="27" customHeight="1" x14ac:dyDescent="0.25">
      <c r="A480" s="54" t="s">
        <v>756</v>
      </c>
      <c r="B480" s="54" t="s">
        <v>757</v>
      </c>
      <c r="C480" s="32">
        <v>4301031405</v>
      </c>
      <c r="D480" s="791">
        <v>4680115886100</v>
      </c>
      <c r="E480" s="792"/>
      <c r="F480" s="776">
        <v>0.9</v>
      </c>
      <c r="G480" s="33">
        <v>6</v>
      </c>
      <c r="H480" s="776">
        <v>5.4</v>
      </c>
      <c r="I480" s="776">
        <v>5.61</v>
      </c>
      <c r="J480" s="33">
        <v>132</v>
      </c>
      <c r="K480" s="33" t="s">
        <v>128</v>
      </c>
      <c r="L480" s="33"/>
      <c r="M480" s="34" t="s">
        <v>68</v>
      </c>
      <c r="N480" s="34"/>
      <c r="O480" s="33">
        <v>50</v>
      </c>
      <c r="P480" s="931" t="s">
        <v>758</v>
      </c>
      <c r="Q480" s="782"/>
      <c r="R480" s="782"/>
      <c r="S480" s="782"/>
      <c r="T480" s="783"/>
      <c r="U480" s="35"/>
      <c r="V480" s="35"/>
      <c r="W480" s="36" t="s">
        <v>69</v>
      </c>
      <c r="X480" s="777">
        <v>0</v>
      </c>
      <c r="Y480" s="778">
        <f t="shared" ref="Y480:Y504" si="98">IFERROR(IF(X480="",0,CEILING((X480/$H480),1)*$H480),"")</f>
        <v>0</v>
      </c>
      <c r="Z480" s="37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2">
        <v>4301031322</v>
      </c>
      <c r="D481" s="791">
        <v>4607091389753</v>
      </c>
      <c r="E481" s="792"/>
      <c r="F481" s="776">
        <v>0.7</v>
      </c>
      <c r="G481" s="33">
        <v>6</v>
      </c>
      <c r="H481" s="776">
        <v>4.2</v>
      </c>
      <c r="I481" s="776">
        <v>4.43</v>
      </c>
      <c r="J481" s="33">
        <v>156</v>
      </c>
      <c r="K481" s="33" t="s">
        <v>128</v>
      </c>
      <c r="L481" s="33"/>
      <c r="M481" s="34" t="s">
        <v>68</v>
      </c>
      <c r="N481" s="34"/>
      <c r="O481" s="33">
        <v>50</v>
      </c>
      <c r="P481" s="9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5"/>
      <c r="V481" s="35"/>
      <c r="W481" s="36" t="s">
        <v>69</v>
      </c>
      <c r="X481" s="777">
        <v>0</v>
      </c>
      <c r="Y481" s="778">
        <f t="shared" si="98"/>
        <v>0</v>
      </c>
      <c r="Z481" s="37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2">
        <v>4301031355</v>
      </c>
      <c r="D482" s="791">
        <v>4607091389753</v>
      </c>
      <c r="E482" s="792"/>
      <c r="F482" s="776">
        <v>0.7</v>
      </c>
      <c r="G482" s="33">
        <v>6</v>
      </c>
      <c r="H482" s="776">
        <v>4.2</v>
      </c>
      <c r="I482" s="776">
        <v>4.43</v>
      </c>
      <c r="J482" s="33">
        <v>156</v>
      </c>
      <c r="K482" s="33" t="s">
        <v>128</v>
      </c>
      <c r="L482" s="33"/>
      <c r="M482" s="34" t="s">
        <v>68</v>
      </c>
      <c r="N482" s="34"/>
      <c r="O482" s="33">
        <v>50</v>
      </c>
      <c r="P482" s="87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5"/>
      <c r="V482" s="35"/>
      <c r="W482" s="36" t="s">
        <v>69</v>
      </c>
      <c r="X482" s="777">
        <v>0</v>
      </c>
      <c r="Y482" s="778">
        <f t="shared" si="98"/>
        <v>0</v>
      </c>
      <c r="Z482" s="37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2">
        <v>4301031382</v>
      </c>
      <c r="D483" s="791">
        <v>4680115886117</v>
      </c>
      <c r="E483" s="792"/>
      <c r="F483" s="776">
        <v>0.9</v>
      </c>
      <c r="G483" s="33">
        <v>6</v>
      </c>
      <c r="H483" s="776">
        <v>5.4</v>
      </c>
      <c r="I483" s="776">
        <v>5.61</v>
      </c>
      <c r="J483" s="33">
        <v>120</v>
      </c>
      <c r="K483" s="33" t="s">
        <v>128</v>
      </c>
      <c r="L483" s="33"/>
      <c r="M483" s="34" t="s">
        <v>68</v>
      </c>
      <c r="N483" s="34"/>
      <c r="O483" s="33">
        <v>50</v>
      </c>
      <c r="P483" s="1124" t="s">
        <v>764</v>
      </c>
      <c r="Q483" s="782"/>
      <c r="R483" s="782"/>
      <c r="S483" s="782"/>
      <c r="T483" s="783"/>
      <c r="U483" s="35"/>
      <c r="V483" s="35"/>
      <c r="W483" s="36" t="s">
        <v>69</v>
      </c>
      <c r="X483" s="777">
        <v>0</v>
      </c>
      <c r="Y483" s="778">
        <f t="shared" si="98"/>
        <v>0</v>
      </c>
      <c r="Z483" s="37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2">
        <v>4301031406</v>
      </c>
      <c r="D484" s="791">
        <v>4680115886117</v>
      </c>
      <c r="E484" s="792"/>
      <c r="F484" s="776">
        <v>0.9</v>
      </c>
      <c r="G484" s="33">
        <v>6</v>
      </c>
      <c r="H484" s="776">
        <v>5.4</v>
      </c>
      <c r="I484" s="776">
        <v>5.61</v>
      </c>
      <c r="J484" s="33">
        <v>132</v>
      </c>
      <c r="K484" s="33" t="s">
        <v>128</v>
      </c>
      <c r="L484" s="33"/>
      <c r="M484" s="34" t="s">
        <v>68</v>
      </c>
      <c r="N484" s="34"/>
      <c r="O484" s="33">
        <v>50</v>
      </c>
      <c r="P484" s="1187" t="s">
        <v>764</v>
      </c>
      <c r="Q484" s="782"/>
      <c r="R484" s="782"/>
      <c r="S484" s="782"/>
      <c r="T484" s="783"/>
      <c r="U484" s="35"/>
      <c r="V484" s="35"/>
      <c r="W484" s="36" t="s">
        <v>69</v>
      </c>
      <c r="X484" s="777">
        <v>0</v>
      </c>
      <c r="Y484" s="778">
        <f t="shared" si="98"/>
        <v>0</v>
      </c>
      <c r="Z484" s="37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2">
        <v>4301031323</v>
      </c>
      <c r="D485" s="791">
        <v>4607091389760</v>
      </c>
      <c r="E485" s="792"/>
      <c r="F485" s="776">
        <v>0.7</v>
      </c>
      <c r="G485" s="33">
        <v>6</v>
      </c>
      <c r="H485" s="776">
        <v>4.2</v>
      </c>
      <c r="I485" s="776">
        <v>4.43</v>
      </c>
      <c r="J485" s="33">
        <v>156</v>
      </c>
      <c r="K485" s="33" t="s">
        <v>128</v>
      </c>
      <c r="L485" s="33"/>
      <c r="M485" s="34" t="s">
        <v>68</v>
      </c>
      <c r="N485" s="34"/>
      <c r="O485" s="33">
        <v>50</v>
      </c>
      <c r="P485" s="105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5"/>
      <c r="V485" s="35"/>
      <c r="W485" s="36" t="s">
        <v>69</v>
      </c>
      <c r="X485" s="777">
        <v>0</v>
      </c>
      <c r="Y485" s="778">
        <f t="shared" si="98"/>
        <v>0</v>
      </c>
      <c r="Z485" s="37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2">
        <v>4301031325</v>
      </c>
      <c r="D486" s="791">
        <v>4607091389746</v>
      </c>
      <c r="E486" s="792"/>
      <c r="F486" s="776">
        <v>0.7</v>
      </c>
      <c r="G486" s="33">
        <v>6</v>
      </c>
      <c r="H486" s="776">
        <v>4.2</v>
      </c>
      <c r="I486" s="776">
        <v>4.43</v>
      </c>
      <c r="J486" s="33">
        <v>156</v>
      </c>
      <c r="K486" s="33" t="s">
        <v>128</v>
      </c>
      <c r="L486" s="33"/>
      <c r="M486" s="34" t="s">
        <v>68</v>
      </c>
      <c r="N486" s="34"/>
      <c r="O486" s="33">
        <v>50</v>
      </c>
      <c r="P486" s="11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5"/>
      <c r="V486" s="35"/>
      <c r="W486" s="36" t="s">
        <v>69</v>
      </c>
      <c r="X486" s="777">
        <v>0</v>
      </c>
      <c r="Y486" s="778">
        <f t="shared" si="98"/>
        <v>0</v>
      </c>
      <c r="Z486" s="37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2">
        <v>4301031356</v>
      </c>
      <c r="D487" s="791">
        <v>4607091389746</v>
      </c>
      <c r="E487" s="792"/>
      <c r="F487" s="776">
        <v>0.7</v>
      </c>
      <c r="G487" s="33">
        <v>6</v>
      </c>
      <c r="H487" s="776">
        <v>4.2</v>
      </c>
      <c r="I487" s="776">
        <v>4.43</v>
      </c>
      <c r="J487" s="33">
        <v>156</v>
      </c>
      <c r="K487" s="33" t="s">
        <v>128</v>
      </c>
      <c r="L487" s="33"/>
      <c r="M487" s="34" t="s">
        <v>68</v>
      </c>
      <c r="N487" s="34"/>
      <c r="O487" s="33">
        <v>50</v>
      </c>
      <c r="P487" s="106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5"/>
      <c r="V487" s="35"/>
      <c r="W487" s="36" t="s">
        <v>69</v>
      </c>
      <c r="X487" s="777">
        <v>0</v>
      </c>
      <c r="Y487" s="778">
        <f t="shared" si="98"/>
        <v>0</v>
      </c>
      <c r="Z487" s="37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2">
        <v>4301031335</v>
      </c>
      <c r="D488" s="791">
        <v>4680115883147</v>
      </c>
      <c r="E488" s="792"/>
      <c r="F488" s="776">
        <v>0.28000000000000003</v>
      </c>
      <c r="G488" s="33">
        <v>6</v>
      </c>
      <c r="H488" s="776">
        <v>1.68</v>
      </c>
      <c r="I488" s="776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11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5"/>
      <c r="V488" s="35"/>
      <c r="W488" s="36" t="s">
        <v>69</v>
      </c>
      <c r="X488" s="777">
        <v>0</v>
      </c>
      <c r="Y488" s="778">
        <f t="shared" si="98"/>
        <v>0</v>
      </c>
      <c r="Z488" s="37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2">
        <v>4301031366</v>
      </c>
      <c r="D489" s="791">
        <v>4680115883147</v>
      </c>
      <c r="E489" s="792"/>
      <c r="F489" s="776">
        <v>0.28000000000000003</v>
      </c>
      <c r="G489" s="33">
        <v>6</v>
      </c>
      <c r="H489" s="776">
        <v>1.68</v>
      </c>
      <c r="I489" s="776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999" t="s">
        <v>775</v>
      </c>
      <c r="Q489" s="782"/>
      <c r="R489" s="782"/>
      <c r="S489" s="782"/>
      <c r="T489" s="783"/>
      <c r="U489" s="35"/>
      <c r="V489" s="35"/>
      <c r="W489" s="36" t="s">
        <v>69</v>
      </c>
      <c r="X489" s="777">
        <v>0</v>
      </c>
      <c r="Y489" s="778">
        <f t="shared" si="98"/>
        <v>0</v>
      </c>
      <c r="Z489" s="37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2">
        <v>4301031330</v>
      </c>
      <c r="D490" s="791">
        <v>4607091384338</v>
      </c>
      <c r="E490" s="792"/>
      <c r="F490" s="776">
        <v>0.35</v>
      </c>
      <c r="G490" s="33">
        <v>6</v>
      </c>
      <c r="H490" s="776">
        <v>2.1</v>
      </c>
      <c r="I490" s="776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111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5"/>
      <c r="V490" s="35"/>
      <c r="W490" s="36" t="s">
        <v>69</v>
      </c>
      <c r="X490" s="777">
        <v>0</v>
      </c>
      <c r="Y490" s="778">
        <f t="shared" si="98"/>
        <v>0</v>
      </c>
      <c r="Z490" s="37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2">
        <v>4301031362</v>
      </c>
      <c r="D491" s="791">
        <v>4607091384338</v>
      </c>
      <c r="E491" s="792"/>
      <c r="F491" s="776">
        <v>0.35</v>
      </c>
      <c r="G491" s="33">
        <v>6</v>
      </c>
      <c r="H491" s="776">
        <v>2.1</v>
      </c>
      <c r="I491" s="776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5"/>
      <c r="V491" s="35"/>
      <c r="W491" s="36" t="s">
        <v>69</v>
      </c>
      <c r="X491" s="777">
        <v>0</v>
      </c>
      <c r="Y491" s="778">
        <f t="shared" si="98"/>
        <v>0</v>
      </c>
      <c r="Z491" s="37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2">
        <v>4301031254</v>
      </c>
      <c r="D492" s="791">
        <v>4680115883154</v>
      </c>
      <c r="E492" s="792"/>
      <c r="F492" s="776">
        <v>0.28000000000000003</v>
      </c>
      <c r="G492" s="33">
        <v>6</v>
      </c>
      <c r="H492" s="776">
        <v>1.68</v>
      </c>
      <c r="I492" s="776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45</v>
      </c>
      <c r="P492" s="90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5"/>
      <c r="V492" s="35"/>
      <c r="W492" s="36" t="s">
        <v>69</v>
      </c>
      <c r="X492" s="777">
        <v>0</v>
      </c>
      <c r="Y492" s="778">
        <f t="shared" si="98"/>
        <v>0</v>
      </c>
      <c r="Z492" s="37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2">
        <v>4301031374</v>
      </c>
      <c r="D493" s="791">
        <v>4680115883154</v>
      </c>
      <c r="E493" s="792"/>
      <c r="F493" s="776">
        <v>0.28000000000000003</v>
      </c>
      <c r="G493" s="33">
        <v>6</v>
      </c>
      <c r="H493" s="776">
        <v>1.68</v>
      </c>
      <c r="I493" s="776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942" t="s">
        <v>783</v>
      </c>
      <c r="Q493" s="782"/>
      <c r="R493" s="782"/>
      <c r="S493" s="782"/>
      <c r="T493" s="783"/>
      <c r="U493" s="35"/>
      <c r="V493" s="35"/>
      <c r="W493" s="36" t="s">
        <v>69</v>
      </c>
      <c r="X493" s="777">
        <v>0</v>
      </c>
      <c r="Y493" s="778">
        <f t="shared" si="98"/>
        <v>0</v>
      </c>
      <c r="Z493" s="37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785</v>
      </c>
      <c r="C494" s="32">
        <v>4301031336</v>
      </c>
      <c r="D494" s="791">
        <v>4680115883154</v>
      </c>
      <c r="E494" s="792"/>
      <c r="F494" s="776">
        <v>0.28000000000000003</v>
      </c>
      <c r="G494" s="33">
        <v>6</v>
      </c>
      <c r="H494" s="776">
        <v>1.68</v>
      </c>
      <c r="I494" s="776">
        <v>1.81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90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5"/>
      <c r="V494" s="35"/>
      <c r="W494" s="36" t="s">
        <v>69</v>
      </c>
      <c r="X494" s="777">
        <v>0</v>
      </c>
      <c r="Y494" s="778">
        <f t="shared" si="98"/>
        <v>0</v>
      </c>
      <c r="Z494" s="37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2">
        <v>4301031331</v>
      </c>
      <c r="D495" s="791">
        <v>4607091389524</v>
      </c>
      <c r="E495" s="792"/>
      <c r="F495" s="776">
        <v>0.35</v>
      </c>
      <c r="G495" s="33">
        <v>6</v>
      </c>
      <c r="H495" s="776">
        <v>2.1</v>
      </c>
      <c r="I495" s="776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95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5"/>
      <c r="V495" s="35"/>
      <c r="W495" s="36" t="s">
        <v>69</v>
      </c>
      <c r="X495" s="777">
        <v>0</v>
      </c>
      <c r="Y495" s="778">
        <f t="shared" si="98"/>
        <v>0</v>
      </c>
      <c r="Z495" s="37" t="str">
        <f t="shared" si="103"/>
        <v/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2">
        <v>4301031361</v>
      </c>
      <c r="D496" s="791">
        <v>4607091389524</v>
      </c>
      <c r="E496" s="792"/>
      <c r="F496" s="776">
        <v>0.35</v>
      </c>
      <c r="G496" s="33">
        <v>6</v>
      </c>
      <c r="H496" s="776">
        <v>2.1</v>
      </c>
      <c r="I496" s="776">
        <v>2.23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9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5"/>
      <c r="V496" s="35"/>
      <c r="W496" s="36" t="s">
        <v>69</v>
      </c>
      <c r="X496" s="777">
        <v>0</v>
      </c>
      <c r="Y496" s="778">
        <f t="shared" si="98"/>
        <v>0</v>
      </c>
      <c r="Z496" s="37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2">
        <v>4301031337</v>
      </c>
      <c r="D497" s="791">
        <v>4680115883161</v>
      </c>
      <c r="E497" s="792"/>
      <c r="F497" s="776">
        <v>0.28000000000000003</v>
      </c>
      <c r="G497" s="33">
        <v>6</v>
      </c>
      <c r="H497" s="776">
        <v>1.68</v>
      </c>
      <c r="I497" s="776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118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5"/>
      <c r="V497" s="35"/>
      <c r="W497" s="36" t="s">
        <v>69</v>
      </c>
      <c r="X497" s="777">
        <v>0</v>
      </c>
      <c r="Y497" s="778">
        <f t="shared" si="98"/>
        <v>0</v>
      </c>
      <c r="Z497" s="37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2">
        <v>4301031364</v>
      </c>
      <c r="D498" s="791">
        <v>4680115883161</v>
      </c>
      <c r="E498" s="792"/>
      <c r="F498" s="776">
        <v>0.28000000000000003</v>
      </c>
      <c r="G498" s="33">
        <v>6</v>
      </c>
      <c r="H498" s="776">
        <v>1.68</v>
      </c>
      <c r="I498" s="776">
        <v>1.81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915" t="s">
        <v>793</v>
      </c>
      <c r="Q498" s="782"/>
      <c r="R498" s="782"/>
      <c r="S498" s="782"/>
      <c r="T498" s="783"/>
      <c r="U498" s="35"/>
      <c r="V498" s="35"/>
      <c r="W498" s="36" t="s">
        <v>69</v>
      </c>
      <c r="X498" s="777">
        <v>0</v>
      </c>
      <c r="Y498" s="778">
        <f t="shared" si="98"/>
        <v>0</v>
      </c>
      <c r="Z498" s="37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2">
        <v>4301031333</v>
      </c>
      <c r="D499" s="791">
        <v>4607091389531</v>
      </c>
      <c r="E499" s="792"/>
      <c r="F499" s="776">
        <v>0.35</v>
      </c>
      <c r="G499" s="33">
        <v>6</v>
      </c>
      <c r="H499" s="776">
        <v>2.1</v>
      </c>
      <c r="I499" s="776">
        <v>2.23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5"/>
      <c r="V499" s="35"/>
      <c r="W499" s="36" t="s">
        <v>69</v>
      </c>
      <c r="X499" s="777">
        <v>0</v>
      </c>
      <c r="Y499" s="778">
        <f t="shared" si="98"/>
        <v>0</v>
      </c>
      <c r="Z499" s="37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2">
        <v>4301031358</v>
      </c>
      <c r="D500" s="791">
        <v>4607091389531</v>
      </c>
      <c r="E500" s="792"/>
      <c r="F500" s="776">
        <v>0.35</v>
      </c>
      <c r="G500" s="33">
        <v>6</v>
      </c>
      <c r="H500" s="776">
        <v>2.1</v>
      </c>
      <c r="I500" s="776">
        <v>2.23</v>
      </c>
      <c r="J500" s="33">
        <v>234</v>
      </c>
      <c r="K500" s="33" t="s">
        <v>67</v>
      </c>
      <c r="L500" s="33"/>
      <c r="M500" s="34" t="s">
        <v>68</v>
      </c>
      <c r="N500" s="34"/>
      <c r="O500" s="33">
        <v>50</v>
      </c>
      <c r="P500" s="105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5"/>
      <c r="V500" s="35"/>
      <c r="W500" s="36" t="s">
        <v>69</v>
      </c>
      <c r="X500" s="777">
        <v>0</v>
      </c>
      <c r="Y500" s="778">
        <f t="shared" si="98"/>
        <v>0</v>
      </c>
      <c r="Z500" s="37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2">
        <v>4301031360</v>
      </c>
      <c r="D501" s="791">
        <v>4607091384345</v>
      </c>
      <c r="E501" s="792"/>
      <c r="F501" s="776">
        <v>0.35</v>
      </c>
      <c r="G501" s="33">
        <v>6</v>
      </c>
      <c r="H501" s="776">
        <v>2.1</v>
      </c>
      <c r="I501" s="776">
        <v>2.23</v>
      </c>
      <c r="J501" s="33">
        <v>234</v>
      </c>
      <c r="K501" s="33" t="s">
        <v>67</v>
      </c>
      <c r="L501" s="33"/>
      <c r="M501" s="34" t="s">
        <v>68</v>
      </c>
      <c r="N501" s="34"/>
      <c r="O501" s="33">
        <v>50</v>
      </c>
      <c r="P501" s="97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5"/>
      <c r="V501" s="35"/>
      <c r="W501" s="36" t="s">
        <v>69</v>
      </c>
      <c r="X501" s="777">
        <v>0</v>
      </c>
      <c r="Y501" s="778">
        <f t="shared" si="98"/>
        <v>0</v>
      </c>
      <c r="Z501" s="37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2">
        <v>4301031255</v>
      </c>
      <c r="D502" s="791">
        <v>4680115883185</v>
      </c>
      <c r="E502" s="792"/>
      <c r="F502" s="776">
        <v>0.28000000000000003</v>
      </c>
      <c r="G502" s="33">
        <v>6</v>
      </c>
      <c r="H502" s="776">
        <v>1.68</v>
      </c>
      <c r="I502" s="776">
        <v>1.81</v>
      </c>
      <c r="J502" s="33">
        <v>234</v>
      </c>
      <c r="K502" s="33" t="s">
        <v>67</v>
      </c>
      <c r="L502" s="33"/>
      <c r="M502" s="34" t="s">
        <v>68</v>
      </c>
      <c r="N502" s="34"/>
      <c r="O502" s="33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5"/>
      <c r="V502" s="35"/>
      <c r="W502" s="36" t="s">
        <v>69</v>
      </c>
      <c r="X502" s="777">
        <v>0</v>
      </c>
      <c r="Y502" s="778">
        <f t="shared" si="98"/>
        <v>0</v>
      </c>
      <c r="Z502" s="37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2">
        <v>4301031338</v>
      </c>
      <c r="D503" s="791">
        <v>4680115883185</v>
      </c>
      <c r="E503" s="792"/>
      <c r="F503" s="776">
        <v>0.28000000000000003</v>
      </c>
      <c r="G503" s="33">
        <v>6</v>
      </c>
      <c r="H503" s="776">
        <v>1.68</v>
      </c>
      <c r="I503" s="776">
        <v>1.81</v>
      </c>
      <c r="J503" s="33">
        <v>234</v>
      </c>
      <c r="K503" s="33" t="s">
        <v>67</v>
      </c>
      <c r="L503" s="33"/>
      <c r="M503" s="34" t="s">
        <v>68</v>
      </c>
      <c r="N503" s="34"/>
      <c r="O503" s="33">
        <v>50</v>
      </c>
      <c r="P503" s="104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5"/>
      <c r="V503" s="35"/>
      <c r="W503" s="36" t="s">
        <v>69</v>
      </c>
      <c r="X503" s="777">
        <v>0</v>
      </c>
      <c r="Y503" s="778">
        <f t="shared" si="98"/>
        <v>0</v>
      </c>
      <c r="Z503" s="37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2">
        <v>4301031368</v>
      </c>
      <c r="D504" s="791">
        <v>4680115883185</v>
      </c>
      <c r="E504" s="792"/>
      <c r="F504" s="776">
        <v>0.28000000000000003</v>
      </c>
      <c r="G504" s="33">
        <v>6</v>
      </c>
      <c r="H504" s="776">
        <v>1.68</v>
      </c>
      <c r="I504" s="776">
        <v>1.81</v>
      </c>
      <c r="J504" s="33">
        <v>234</v>
      </c>
      <c r="K504" s="33" t="s">
        <v>67</v>
      </c>
      <c r="L504" s="33"/>
      <c r="M504" s="34" t="s">
        <v>68</v>
      </c>
      <c r="N504" s="34"/>
      <c r="O504" s="33">
        <v>50</v>
      </c>
      <c r="P504" s="1026" t="s">
        <v>805</v>
      </c>
      <c r="Q504" s="782"/>
      <c r="R504" s="782"/>
      <c r="S504" s="782"/>
      <c r="T504" s="783"/>
      <c r="U504" s="35"/>
      <c r="V504" s="35"/>
      <c r="W504" s="36" t="s">
        <v>69</v>
      </c>
      <c r="X504" s="777">
        <v>0</v>
      </c>
      <c r="Y504" s="778">
        <f t="shared" si="98"/>
        <v>0</v>
      </c>
      <c r="Z504" s="37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7"/>
      <c r="B505" s="788"/>
      <c r="C505" s="788"/>
      <c r="D505" s="788"/>
      <c r="E505" s="788"/>
      <c r="F505" s="788"/>
      <c r="G505" s="788"/>
      <c r="H505" s="788"/>
      <c r="I505" s="788"/>
      <c r="J505" s="788"/>
      <c r="K505" s="788"/>
      <c r="L505" s="788"/>
      <c r="M505" s="788"/>
      <c r="N505" s="788"/>
      <c r="O505" s="789"/>
      <c r="P505" s="795" t="s">
        <v>71</v>
      </c>
      <c r="Q505" s="796"/>
      <c r="R505" s="796"/>
      <c r="S505" s="796"/>
      <c r="T505" s="796"/>
      <c r="U505" s="796"/>
      <c r="V505" s="797"/>
      <c r="W505" s="38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88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89"/>
      <c r="P506" s="795" t="s">
        <v>71</v>
      </c>
      <c r="Q506" s="796"/>
      <c r="R506" s="796"/>
      <c r="S506" s="796"/>
      <c r="T506" s="796"/>
      <c r="U506" s="796"/>
      <c r="V506" s="797"/>
      <c r="W506" s="38" t="s">
        <v>69</v>
      </c>
      <c r="X506" s="779">
        <f>IFERROR(SUM(X480:X504),"0")</f>
        <v>0</v>
      </c>
      <c r="Y506" s="779">
        <f>IFERROR(SUM(Y480:Y504),"0")</f>
        <v>0</v>
      </c>
      <c r="Z506" s="38"/>
      <c r="AA506" s="780"/>
      <c r="AB506" s="780"/>
      <c r="AC506" s="780"/>
    </row>
    <row r="507" spans="1:68" ht="14.25" customHeight="1" x14ac:dyDescent="0.25">
      <c r="A507" s="800" t="s">
        <v>73</v>
      </c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88"/>
      <c r="P507" s="788"/>
      <c r="Q507" s="788"/>
      <c r="R507" s="788"/>
      <c r="S507" s="788"/>
      <c r="T507" s="788"/>
      <c r="U507" s="788"/>
      <c r="V507" s="788"/>
      <c r="W507" s="788"/>
      <c r="X507" s="788"/>
      <c r="Y507" s="788"/>
      <c r="Z507" s="788"/>
      <c r="AA507" s="771"/>
      <c r="AB507" s="771"/>
      <c r="AC507" s="771"/>
    </row>
    <row r="508" spans="1:68" ht="27" customHeight="1" x14ac:dyDescent="0.25">
      <c r="A508" s="54" t="s">
        <v>806</v>
      </c>
      <c r="B508" s="54" t="s">
        <v>807</v>
      </c>
      <c r="C508" s="32">
        <v>4301051284</v>
      </c>
      <c r="D508" s="791">
        <v>4607091384352</v>
      </c>
      <c r="E508" s="792"/>
      <c r="F508" s="776">
        <v>0.6</v>
      </c>
      <c r="G508" s="33">
        <v>4</v>
      </c>
      <c r="H508" s="776">
        <v>2.4</v>
      </c>
      <c r="I508" s="776">
        <v>2.6459999999999999</v>
      </c>
      <c r="J508" s="33">
        <v>132</v>
      </c>
      <c r="K508" s="33" t="s">
        <v>128</v>
      </c>
      <c r="L508" s="33"/>
      <c r="M508" s="34" t="s">
        <v>77</v>
      </c>
      <c r="N508" s="34"/>
      <c r="O508" s="33">
        <v>45</v>
      </c>
      <c r="P5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5"/>
      <c r="V508" s="35"/>
      <c r="W508" s="36" t="s">
        <v>69</v>
      </c>
      <c r="X508" s="777">
        <v>0</v>
      </c>
      <c r="Y508" s="778">
        <f>IFERROR(IF(X508="",0,CEILING((X508/$H508),1)*$H508),"")</f>
        <v>0</v>
      </c>
      <c r="Z508" s="37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2">
        <v>4301051431</v>
      </c>
      <c r="D509" s="791">
        <v>4607091389654</v>
      </c>
      <c r="E509" s="792"/>
      <c r="F509" s="776">
        <v>0.33</v>
      </c>
      <c r="G509" s="33">
        <v>6</v>
      </c>
      <c r="H509" s="776">
        <v>1.98</v>
      </c>
      <c r="I509" s="776">
        <v>2.238</v>
      </c>
      <c r="J509" s="33">
        <v>182</v>
      </c>
      <c r="K509" s="33" t="s">
        <v>76</v>
      </c>
      <c r="L509" s="33"/>
      <c r="M509" s="34" t="s">
        <v>77</v>
      </c>
      <c r="N509" s="34"/>
      <c r="O509" s="33">
        <v>45</v>
      </c>
      <c r="P509" s="116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5"/>
      <c r="V509" s="35"/>
      <c r="W509" s="36" t="s">
        <v>69</v>
      </c>
      <c r="X509" s="777">
        <v>0</v>
      </c>
      <c r="Y509" s="778">
        <f>IFERROR(IF(X509="",0,CEILING((X509/$H509),1)*$H509),"")</f>
        <v>0</v>
      </c>
      <c r="Z509" s="37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87"/>
      <c r="B510" s="788"/>
      <c r="C510" s="788"/>
      <c r="D510" s="788"/>
      <c r="E510" s="788"/>
      <c r="F510" s="788"/>
      <c r="G510" s="788"/>
      <c r="H510" s="788"/>
      <c r="I510" s="788"/>
      <c r="J510" s="788"/>
      <c r="K510" s="788"/>
      <c r="L510" s="788"/>
      <c r="M510" s="788"/>
      <c r="N510" s="788"/>
      <c r="O510" s="789"/>
      <c r="P510" s="795" t="s">
        <v>71</v>
      </c>
      <c r="Q510" s="796"/>
      <c r="R510" s="796"/>
      <c r="S510" s="796"/>
      <c r="T510" s="796"/>
      <c r="U510" s="796"/>
      <c r="V510" s="797"/>
      <c r="W510" s="38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88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89"/>
      <c r="P511" s="795" t="s">
        <v>71</v>
      </c>
      <c r="Q511" s="796"/>
      <c r="R511" s="796"/>
      <c r="S511" s="796"/>
      <c r="T511" s="796"/>
      <c r="U511" s="796"/>
      <c r="V511" s="797"/>
      <c r="W511" s="38" t="s">
        <v>69</v>
      </c>
      <c r="X511" s="779">
        <f>IFERROR(SUM(X508:X509),"0")</f>
        <v>0</v>
      </c>
      <c r="Y511" s="779">
        <f>IFERROR(SUM(Y508:Y509),"0")</f>
        <v>0</v>
      </c>
      <c r="Z511" s="38"/>
      <c r="AA511" s="780"/>
      <c r="AB511" s="780"/>
      <c r="AC511" s="780"/>
    </row>
    <row r="512" spans="1:68" ht="14.25" customHeight="1" x14ac:dyDescent="0.25">
      <c r="A512" s="800" t="s">
        <v>104</v>
      </c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88"/>
      <c r="P512" s="788"/>
      <c r="Q512" s="788"/>
      <c r="R512" s="788"/>
      <c r="S512" s="788"/>
      <c r="T512" s="788"/>
      <c r="U512" s="788"/>
      <c r="V512" s="788"/>
      <c r="W512" s="788"/>
      <c r="X512" s="788"/>
      <c r="Y512" s="788"/>
      <c r="Z512" s="788"/>
      <c r="AA512" s="771"/>
      <c r="AB512" s="771"/>
      <c r="AC512" s="771"/>
    </row>
    <row r="513" spans="1:68" ht="27" customHeight="1" x14ac:dyDescent="0.25">
      <c r="A513" s="54" t="s">
        <v>812</v>
      </c>
      <c r="B513" s="54" t="s">
        <v>813</v>
      </c>
      <c r="C513" s="32">
        <v>4301032045</v>
      </c>
      <c r="D513" s="791">
        <v>4680115884335</v>
      </c>
      <c r="E513" s="792"/>
      <c r="F513" s="776">
        <v>0.06</v>
      </c>
      <c r="G513" s="33">
        <v>20</v>
      </c>
      <c r="H513" s="776">
        <v>1.2</v>
      </c>
      <c r="I513" s="776">
        <v>1.8</v>
      </c>
      <c r="J513" s="33">
        <v>200</v>
      </c>
      <c r="K513" s="33" t="s">
        <v>814</v>
      </c>
      <c r="L513" s="33"/>
      <c r="M513" s="34" t="s">
        <v>815</v>
      </c>
      <c r="N513" s="34"/>
      <c r="O513" s="33">
        <v>60</v>
      </c>
      <c r="P513" s="9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5"/>
      <c r="V513" s="35"/>
      <c r="W513" s="36" t="s">
        <v>69</v>
      </c>
      <c r="X513" s="777">
        <v>0</v>
      </c>
      <c r="Y513" s="778">
        <f>IFERROR(IF(X513="",0,CEILING((X513/$H513),1)*$H513),"")</f>
        <v>0</v>
      </c>
      <c r="Z513" s="37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2">
        <v>4301170011</v>
      </c>
      <c r="D514" s="791">
        <v>4680115884113</v>
      </c>
      <c r="E514" s="792"/>
      <c r="F514" s="776">
        <v>0.11</v>
      </c>
      <c r="G514" s="33">
        <v>12</v>
      </c>
      <c r="H514" s="776">
        <v>1.32</v>
      </c>
      <c r="I514" s="776">
        <v>1.88</v>
      </c>
      <c r="J514" s="33">
        <v>200</v>
      </c>
      <c r="K514" s="33" t="s">
        <v>814</v>
      </c>
      <c r="L514" s="33"/>
      <c r="M514" s="34" t="s">
        <v>815</v>
      </c>
      <c r="N514" s="34"/>
      <c r="O514" s="33">
        <v>150</v>
      </c>
      <c r="P514" s="99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5"/>
      <c r="V514" s="35"/>
      <c r="W514" s="36" t="s">
        <v>69</v>
      </c>
      <c r="X514" s="777">
        <v>0</v>
      </c>
      <c r="Y514" s="778">
        <f>IFERROR(IF(X514="",0,CEILING((X514/$H514),1)*$H514),"")</f>
        <v>0</v>
      </c>
      <c r="Z514" s="37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7"/>
      <c r="B515" s="788"/>
      <c r="C515" s="788"/>
      <c r="D515" s="788"/>
      <c r="E515" s="788"/>
      <c r="F515" s="788"/>
      <c r="G515" s="788"/>
      <c r="H515" s="788"/>
      <c r="I515" s="788"/>
      <c r="J515" s="788"/>
      <c r="K515" s="788"/>
      <c r="L515" s="788"/>
      <c r="M515" s="788"/>
      <c r="N515" s="788"/>
      <c r="O515" s="789"/>
      <c r="P515" s="795" t="s">
        <v>71</v>
      </c>
      <c r="Q515" s="796"/>
      <c r="R515" s="796"/>
      <c r="S515" s="796"/>
      <c r="T515" s="796"/>
      <c r="U515" s="796"/>
      <c r="V515" s="797"/>
      <c r="W515" s="38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88"/>
      <c r="B516" s="788"/>
      <c r="C516" s="788"/>
      <c r="D516" s="788"/>
      <c r="E516" s="788"/>
      <c r="F516" s="788"/>
      <c r="G516" s="788"/>
      <c r="H516" s="788"/>
      <c r="I516" s="788"/>
      <c r="J516" s="788"/>
      <c r="K516" s="788"/>
      <c r="L516" s="788"/>
      <c r="M516" s="788"/>
      <c r="N516" s="788"/>
      <c r="O516" s="789"/>
      <c r="P516" s="795" t="s">
        <v>71</v>
      </c>
      <c r="Q516" s="796"/>
      <c r="R516" s="796"/>
      <c r="S516" s="796"/>
      <c r="T516" s="796"/>
      <c r="U516" s="796"/>
      <c r="V516" s="797"/>
      <c r="W516" s="38" t="s">
        <v>69</v>
      </c>
      <c r="X516" s="779">
        <f>IFERROR(SUM(X513:X514),"0")</f>
        <v>0</v>
      </c>
      <c r="Y516" s="779">
        <f>IFERROR(SUM(Y513:Y514),"0")</f>
        <v>0</v>
      </c>
      <c r="Z516" s="38"/>
      <c r="AA516" s="780"/>
      <c r="AB516" s="780"/>
      <c r="AC516" s="780"/>
    </row>
    <row r="517" spans="1:68" ht="16.5" customHeight="1" x14ac:dyDescent="0.25">
      <c r="A517" s="808" t="s">
        <v>820</v>
      </c>
      <c r="B517" s="788"/>
      <c r="C517" s="788"/>
      <c r="D517" s="788"/>
      <c r="E517" s="788"/>
      <c r="F517" s="788"/>
      <c r="G517" s="788"/>
      <c r="H517" s="788"/>
      <c r="I517" s="788"/>
      <c r="J517" s="788"/>
      <c r="K517" s="788"/>
      <c r="L517" s="788"/>
      <c r="M517" s="788"/>
      <c r="N517" s="788"/>
      <c r="O517" s="788"/>
      <c r="P517" s="788"/>
      <c r="Q517" s="788"/>
      <c r="R517" s="788"/>
      <c r="S517" s="788"/>
      <c r="T517" s="788"/>
      <c r="U517" s="788"/>
      <c r="V517" s="788"/>
      <c r="W517" s="788"/>
      <c r="X517" s="788"/>
      <c r="Y517" s="788"/>
      <c r="Z517" s="788"/>
      <c r="AA517" s="772"/>
      <c r="AB517" s="772"/>
      <c r="AC517" s="772"/>
    </row>
    <row r="518" spans="1:68" ht="14.25" customHeight="1" x14ac:dyDescent="0.25">
      <c r="A518" s="800" t="s">
        <v>172</v>
      </c>
      <c r="B518" s="788"/>
      <c r="C518" s="788"/>
      <c r="D518" s="788"/>
      <c r="E518" s="788"/>
      <c r="F518" s="788"/>
      <c r="G518" s="788"/>
      <c r="H518" s="788"/>
      <c r="I518" s="788"/>
      <c r="J518" s="788"/>
      <c r="K518" s="788"/>
      <c r="L518" s="788"/>
      <c r="M518" s="788"/>
      <c r="N518" s="788"/>
      <c r="O518" s="788"/>
      <c r="P518" s="788"/>
      <c r="Q518" s="788"/>
      <c r="R518" s="788"/>
      <c r="S518" s="788"/>
      <c r="T518" s="788"/>
      <c r="U518" s="788"/>
      <c r="V518" s="788"/>
      <c r="W518" s="788"/>
      <c r="X518" s="788"/>
      <c r="Y518" s="788"/>
      <c r="Z518" s="788"/>
      <c r="AA518" s="771"/>
      <c r="AB518" s="771"/>
      <c r="AC518" s="771"/>
    </row>
    <row r="519" spans="1:68" ht="27" customHeight="1" x14ac:dyDescent="0.25">
      <c r="A519" s="54" t="s">
        <v>821</v>
      </c>
      <c r="B519" s="54" t="s">
        <v>822</v>
      </c>
      <c r="C519" s="32">
        <v>4301020315</v>
      </c>
      <c r="D519" s="791">
        <v>4607091389364</v>
      </c>
      <c r="E519" s="792"/>
      <c r="F519" s="776">
        <v>0.42</v>
      </c>
      <c r="G519" s="33">
        <v>6</v>
      </c>
      <c r="H519" s="776">
        <v>2.52</v>
      </c>
      <c r="I519" s="776">
        <v>2.73</v>
      </c>
      <c r="J519" s="33">
        <v>182</v>
      </c>
      <c r="K519" s="33" t="s">
        <v>76</v>
      </c>
      <c r="L519" s="33"/>
      <c r="M519" s="34" t="s">
        <v>68</v>
      </c>
      <c r="N519" s="34"/>
      <c r="O519" s="33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5"/>
      <c r="V519" s="35"/>
      <c r="W519" s="36" t="s">
        <v>69</v>
      </c>
      <c r="X519" s="777">
        <v>0</v>
      </c>
      <c r="Y519" s="778">
        <f>IFERROR(IF(X519="",0,CEILING((X519/$H519),1)*$H519),"")</f>
        <v>0</v>
      </c>
      <c r="Z519" s="37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87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89"/>
      <c r="P520" s="795" t="s">
        <v>71</v>
      </c>
      <c r="Q520" s="796"/>
      <c r="R520" s="796"/>
      <c r="S520" s="796"/>
      <c r="T520" s="796"/>
      <c r="U520" s="796"/>
      <c r="V520" s="797"/>
      <c r="W520" s="38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88"/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9"/>
      <c r="P521" s="795" t="s">
        <v>71</v>
      </c>
      <c r="Q521" s="796"/>
      <c r="R521" s="796"/>
      <c r="S521" s="796"/>
      <c r="T521" s="796"/>
      <c r="U521" s="796"/>
      <c r="V521" s="797"/>
      <c r="W521" s="38" t="s">
        <v>69</v>
      </c>
      <c r="X521" s="779">
        <f>IFERROR(SUM(X519:X519),"0")</f>
        <v>0</v>
      </c>
      <c r="Y521" s="779">
        <f>IFERROR(SUM(Y519:Y519),"0")</f>
        <v>0</v>
      </c>
      <c r="Z521" s="38"/>
      <c r="AA521" s="780"/>
      <c r="AB521" s="780"/>
      <c r="AC521" s="780"/>
    </row>
    <row r="522" spans="1:68" ht="14.25" customHeight="1" x14ac:dyDescent="0.25">
      <c r="A522" s="800" t="s">
        <v>64</v>
      </c>
      <c r="B522" s="788"/>
      <c r="C522" s="788"/>
      <c r="D522" s="788"/>
      <c r="E522" s="788"/>
      <c r="F522" s="788"/>
      <c r="G522" s="788"/>
      <c r="H522" s="788"/>
      <c r="I522" s="788"/>
      <c r="J522" s="788"/>
      <c r="K522" s="788"/>
      <c r="L522" s="788"/>
      <c r="M522" s="788"/>
      <c r="N522" s="788"/>
      <c r="O522" s="788"/>
      <c r="P522" s="788"/>
      <c r="Q522" s="788"/>
      <c r="R522" s="788"/>
      <c r="S522" s="788"/>
      <c r="T522" s="788"/>
      <c r="U522" s="788"/>
      <c r="V522" s="788"/>
      <c r="W522" s="788"/>
      <c r="X522" s="788"/>
      <c r="Y522" s="788"/>
      <c r="Z522" s="788"/>
      <c r="AA522" s="771"/>
      <c r="AB522" s="771"/>
      <c r="AC522" s="771"/>
    </row>
    <row r="523" spans="1:68" ht="27" customHeight="1" x14ac:dyDescent="0.25">
      <c r="A523" s="54" t="s">
        <v>824</v>
      </c>
      <c r="B523" s="54" t="s">
        <v>825</v>
      </c>
      <c r="C523" s="32">
        <v>4301031403</v>
      </c>
      <c r="D523" s="791">
        <v>4680115886094</v>
      </c>
      <c r="E523" s="792"/>
      <c r="F523" s="776">
        <v>0.9</v>
      </c>
      <c r="G523" s="33">
        <v>6</v>
      </c>
      <c r="H523" s="776">
        <v>5.4</v>
      </c>
      <c r="I523" s="776">
        <v>5.61</v>
      </c>
      <c r="J523" s="33">
        <v>132</v>
      </c>
      <c r="K523" s="33" t="s">
        <v>128</v>
      </c>
      <c r="L523" s="33"/>
      <c r="M523" s="34" t="s">
        <v>121</v>
      </c>
      <c r="N523" s="34"/>
      <c r="O523" s="33">
        <v>50</v>
      </c>
      <c r="P523" s="914" t="s">
        <v>826</v>
      </c>
      <c r="Q523" s="782"/>
      <c r="R523" s="782"/>
      <c r="S523" s="782"/>
      <c r="T523" s="783"/>
      <c r="U523" s="35"/>
      <c r="V523" s="35"/>
      <c r="W523" s="36" t="s">
        <v>69</v>
      </c>
      <c r="X523" s="777">
        <v>0</v>
      </c>
      <c r="Y523" s="778">
        <f t="shared" ref="Y523:Y528" si="104">IFERROR(IF(X523="",0,CEILING((X523/$H523),1)*$H523),"")</f>
        <v>0</v>
      </c>
      <c r="Z523" s="37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2">
        <v>4301031324</v>
      </c>
      <c r="D524" s="791">
        <v>4607091389739</v>
      </c>
      <c r="E524" s="792"/>
      <c r="F524" s="776">
        <v>0.7</v>
      </c>
      <c r="G524" s="33">
        <v>6</v>
      </c>
      <c r="H524" s="776">
        <v>4.2</v>
      </c>
      <c r="I524" s="776">
        <v>4.43</v>
      </c>
      <c r="J524" s="33">
        <v>156</v>
      </c>
      <c r="K524" s="33" t="s">
        <v>128</v>
      </c>
      <c r="L524" s="33"/>
      <c r="M524" s="34" t="s">
        <v>68</v>
      </c>
      <c r="N524" s="34"/>
      <c r="O524" s="33">
        <v>50</v>
      </c>
      <c r="P524" s="95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5"/>
      <c r="V524" s="35"/>
      <c r="W524" s="36" t="s">
        <v>69</v>
      </c>
      <c r="X524" s="777">
        <v>0</v>
      </c>
      <c r="Y524" s="778">
        <f t="shared" si="104"/>
        <v>0</v>
      </c>
      <c r="Z524" s="37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2">
        <v>4301031363</v>
      </c>
      <c r="D525" s="791">
        <v>4607091389425</v>
      </c>
      <c r="E525" s="792"/>
      <c r="F525" s="776">
        <v>0.35</v>
      </c>
      <c r="G525" s="33">
        <v>6</v>
      </c>
      <c r="H525" s="776">
        <v>2.1</v>
      </c>
      <c r="I525" s="776">
        <v>2.23</v>
      </c>
      <c r="J525" s="33">
        <v>234</v>
      </c>
      <c r="K525" s="33" t="s">
        <v>67</v>
      </c>
      <c r="L525" s="33"/>
      <c r="M525" s="34" t="s">
        <v>68</v>
      </c>
      <c r="N525" s="34"/>
      <c r="O525" s="33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5"/>
      <c r="V525" s="35"/>
      <c r="W525" s="36" t="s">
        <v>69</v>
      </c>
      <c r="X525" s="777">
        <v>0</v>
      </c>
      <c r="Y525" s="778">
        <f t="shared" si="104"/>
        <v>0</v>
      </c>
      <c r="Z525" s="37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2">
        <v>4301031373</v>
      </c>
      <c r="D526" s="791">
        <v>4680115880771</v>
      </c>
      <c r="E526" s="792"/>
      <c r="F526" s="776">
        <v>0.28000000000000003</v>
      </c>
      <c r="G526" s="33">
        <v>6</v>
      </c>
      <c r="H526" s="776">
        <v>1.68</v>
      </c>
      <c r="I526" s="776">
        <v>1.81</v>
      </c>
      <c r="J526" s="33">
        <v>234</v>
      </c>
      <c r="K526" s="33" t="s">
        <v>67</v>
      </c>
      <c r="L526" s="33"/>
      <c r="M526" s="34" t="s">
        <v>68</v>
      </c>
      <c r="N526" s="34"/>
      <c r="O526" s="33">
        <v>50</v>
      </c>
      <c r="P526" s="1103" t="s">
        <v>834</v>
      </c>
      <c r="Q526" s="782"/>
      <c r="R526" s="782"/>
      <c r="S526" s="782"/>
      <c r="T526" s="783"/>
      <c r="U526" s="35"/>
      <c r="V526" s="35"/>
      <c r="W526" s="36" t="s">
        <v>69</v>
      </c>
      <c r="X526" s="777">
        <v>0</v>
      </c>
      <c r="Y526" s="778">
        <f t="shared" si="104"/>
        <v>0</v>
      </c>
      <c r="Z526" s="37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2">
        <v>4301031359</v>
      </c>
      <c r="D527" s="791">
        <v>4607091389500</v>
      </c>
      <c r="E527" s="792"/>
      <c r="F527" s="776">
        <v>0.35</v>
      </c>
      <c r="G527" s="33">
        <v>6</v>
      </c>
      <c r="H527" s="776">
        <v>2.1</v>
      </c>
      <c r="I527" s="776">
        <v>2.23</v>
      </c>
      <c r="J527" s="33">
        <v>234</v>
      </c>
      <c r="K527" s="33" t="s">
        <v>67</v>
      </c>
      <c r="L527" s="33"/>
      <c r="M527" s="34" t="s">
        <v>68</v>
      </c>
      <c r="N527" s="34"/>
      <c r="O527" s="33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5"/>
      <c r="V527" s="35"/>
      <c r="W527" s="36" t="s">
        <v>69</v>
      </c>
      <c r="X527" s="777">
        <v>0</v>
      </c>
      <c r="Y527" s="778">
        <f t="shared" si="104"/>
        <v>0</v>
      </c>
      <c r="Z527" s="37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2">
        <v>4301031327</v>
      </c>
      <c r="D528" s="791">
        <v>4607091389500</v>
      </c>
      <c r="E528" s="792"/>
      <c r="F528" s="776">
        <v>0.35</v>
      </c>
      <c r="G528" s="33">
        <v>6</v>
      </c>
      <c r="H528" s="776">
        <v>2.1</v>
      </c>
      <c r="I528" s="776">
        <v>2.23</v>
      </c>
      <c r="J528" s="33">
        <v>234</v>
      </c>
      <c r="K528" s="33" t="s">
        <v>67</v>
      </c>
      <c r="L528" s="33"/>
      <c r="M528" s="34" t="s">
        <v>68</v>
      </c>
      <c r="N528" s="34"/>
      <c r="O528" s="33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5"/>
      <c r="V528" s="35"/>
      <c r="W528" s="36" t="s">
        <v>69</v>
      </c>
      <c r="X528" s="777">
        <v>0</v>
      </c>
      <c r="Y528" s="778">
        <f t="shared" si="104"/>
        <v>0</v>
      </c>
      <c r="Z528" s="37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87"/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9"/>
      <c r="P529" s="795" t="s">
        <v>71</v>
      </c>
      <c r="Q529" s="796"/>
      <c r="R529" s="796"/>
      <c r="S529" s="796"/>
      <c r="T529" s="796"/>
      <c r="U529" s="796"/>
      <c r="V529" s="797"/>
      <c r="W529" s="38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88"/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9"/>
      <c r="P530" s="795" t="s">
        <v>71</v>
      </c>
      <c r="Q530" s="796"/>
      <c r="R530" s="796"/>
      <c r="S530" s="796"/>
      <c r="T530" s="796"/>
      <c r="U530" s="796"/>
      <c r="V530" s="797"/>
      <c r="W530" s="38" t="s">
        <v>69</v>
      </c>
      <c r="X530" s="779">
        <f>IFERROR(SUM(X523:X528),"0")</f>
        <v>0</v>
      </c>
      <c r="Y530" s="779">
        <f>IFERROR(SUM(Y523:Y528),"0")</f>
        <v>0</v>
      </c>
      <c r="Z530" s="38"/>
      <c r="AA530" s="780"/>
      <c r="AB530" s="780"/>
      <c r="AC530" s="780"/>
    </row>
    <row r="531" spans="1:68" ht="14.25" customHeight="1" x14ac:dyDescent="0.25">
      <c r="A531" s="800" t="s">
        <v>104</v>
      </c>
      <c r="B531" s="788"/>
      <c r="C531" s="788"/>
      <c r="D531" s="788"/>
      <c r="E531" s="788"/>
      <c r="F531" s="788"/>
      <c r="G531" s="788"/>
      <c r="H531" s="788"/>
      <c r="I531" s="788"/>
      <c r="J531" s="788"/>
      <c r="K531" s="788"/>
      <c r="L531" s="788"/>
      <c r="M531" s="788"/>
      <c r="N531" s="788"/>
      <c r="O531" s="788"/>
      <c r="P531" s="788"/>
      <c r="Q531" s="788"/>
      <c r="R531" s="788"/>
      <c r="S531" s="788"/>
      <c r="T531" s="788"/>
      <c r="U531" s="788"/>
      <c r="V531" s="788"/>
      <c r="W531" s="788"/>
      <c r="X531" s="788"/>
      <c r="Y531" s="788"/>
      <c r="Z531" s="788"/>
      <c r="AA531" s="771"/>
      <c r="AB531" s="771"/>
      <c r="AC531" s="771"/>
    </row>
    <row r="532" spans="1:68" ht="27" customHeight="1" x14ac:dyDescent="0.25">
      <c r="A532" s="54" t="s">
        <v>839</v>
      </c>
      <c r="B532" s="54" t="s">
        <v>840</v>
      </c>
      <c r="C532" s="32">
        <v>4301032046</v>
      </c>
      <c r="D532" s="791">
        <v>4680115884359</v>
      </c>
      <c r="E532" s="792"/>
      <c r="F532" s="776">
        <v>0.06</v>
      </c>
      <c r="G532" s="33">
        <v>20</v>
      </c>
      <c r="H532" s="776">
        <v>1.2</v>
      </c>
      <c r="I532" s="776">
        <v>1.8</v>
      </c>
      <c r="J532" s="33">
        <v>200</v>
      </c>
      <c r="K532" s="33" t="s">
        <v>814</v>
      </c>
      <c r="L532" s="33"/>
      <c r="M532" s="34" t="s">
        <v>815</v>
      </c>
      <c r="N532" s="34"/>
      <c r="O532" s="33">
        <v>60</v>
      </c>
      <c r="P532" s="10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5"/>
      <c r="V532" s="35"/>
      <c r="W532" s="36" t="s">
        <v>69</v>
      </c>
      <c r="X532" s="777">
        <v>0</v>
      </c>
      <c r="Y532" s="778">
        <f>IFERROR(IF(X532="",0,CEILING((X532/$H532),1)*$H532),"")</f>
        <v>0</v>
      </c>
      <c r="Z532" s="37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87"/>
      <c r="B533" s="788"/>
      <c r="C533" s="788"/>
      <c r="D533" s="788"/>
      <c r="E533" s="788"/>
      <c r="F533" s="788"/>
      <c r="G533" s="788"/>
      <c r="H533" s="788"/>
      <c r="I533" s="788"/>
      <c r="J533" s="788"/>
      <c r="K533" s="788"/>
      <c r="L533" s="788"/>
      <c r="M533" s="788"/>
      <c r="N533" s="788"/>
      <c r="O533" s="789"/>
      <c r="P533" s="795" t="s">
        <v>71</v>
      </c>
      <c r="Q533" s="796"/>
      <c r="R533" s="796"/>
      <c r="S533" s="796"/>
      <c r="T533" s="796"/>
      <c r="U533" s="796"/>
      <c r="V533" s="797"/>
      <c r="W533" s="38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88"/>
      <c r="B534" s="788"/>
      <c r="C534" s="788"/>
      <c r="D534" s="788"/>
      <c r="E534" s="788"/>
      <c r="F534" s="788"/>
      <c r="G534" s="788"/>
      <c r="H534" s="788"/>
      <c r="I534" s="788"/>
      <c r="J534" s="788"/>
      <c r="K534" s="788"/>
      <c r="L534" s="788"/>
      <c r="M534" s="788"/>
      <c r="N534" s="788"/>
      <c r="O534" s="789"/>
      <c r="P534" s="795" t="s">
        <v>71</v>
      </c>
      <c r="Q534" s="796"/>
      <c r="R534" s="796"/>
      <c r="S534" s="796"/>
      <c r="T534" s="796"/>
      <c r="U534" s="796"/>
      <c r="V534" s="797"/>
      <c r="W534" s="38" t="s">
        <v>69</v>
      </c>
      <c r="X534" s="779">
        <f>IFERROR(SUM(X532:X532),"0")</f>
        <v>0</v>
      </c>
      <c r="Y534" s="779">
        <f>IFERROR(SUM(Y532:Y532),"0")</f>
        <v>0</v>
      </c>
      <c r="Z534" s="38"/>
      <c r="AA534" s="780"/>
      <c r="AB534" s="780"/>
      <c r="AC534" s="780"/>
    </row>
    <row r="535" spans="1:68" ht="14.25" customHeight="1" x14ac:dyDescent="0.25">
      <c r="A535" s="800" t="s">
        <v>841</v>
      </c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88"/>
      <c r="P535" s="788"/>
      <c r="Q535" s="788"/>
      <c r="R535" s="788"/>
      <c r="S535" s="788"/>
      <c r="T535" s="788"/>
      <c r="U535" s="788"/>
      <c r="V535" s="788"/>
      <c r="W535" s="788"/>
      <c r="X535" s="788"/>
      <c r="Y535" s="788"/>
      <c r="Z535" s="788"/>
      <c r="AA535" s="771"/>
      <c r="AB535" s="771"/>
      <c r="AC535" s="771"/>
    </row>
    <row r="536" spans="1:68" ht="27" customHeight="1" x14ac:dyDescent="0.25">
      <c r="A536" s="54" t="s">
        <v>842</v>
      </c>
      <c r="B536" s="54" t="s">
        <v>843</v>
      </c>
      <c r="C536" s="32">
        <v>4301040357</v>
      </c>
      <c r="D536" s="791">
        <v>4680115884564</v>
      </c>
      <c r="E536" s="792"/>
      <c r="F536" s="776">
        <v>0.15</v>
      </c>
      <c r="G536" s="33">
        <v>20</v>
      </c>
      <c r="H536" s="776">
        <v>3</v>
      </c>
      <c r="I536" s="776">
        <v>3.6</v>
      </c>
      <c r="J536" s="33">
        <v>200</v>
      </c>
      <c r="K536" s="33" t="s">
        <v>814</v>
      </c>
      <c r="L536" s="33"/>
      <c r="M536" s="34" t="s">
        <v>815</v>
      </c>
      <c r="N536" s="34"/>
      <c r="O536" s="33">
        <v>60</v>
      </c>
      <c r="P536" s="11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5"/>
      <c r="V536" s="35"/>
      <c r="W536" s="36" t="s">
        <v>69</v>
      </c>
      <c r="X536" s="777">
        <v>0</v>
      </c>
      <c r="Y536" s="778">
        <f>IFERROR(IF(X536="",0,CEILING((X536/$H536),1)*$H536),"")</f>
        <v>0</v>
      </c>
      <c r="Z536" s="37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87"/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9"/>
      <c r="P537" s="795" t="s">
        <v>71</v>
      </c>
      <c r="Q537" s="796"/>
      <c r="R537" s="796"/>
      <c r="S537" s="796"/>
      <c r="T537" s="796"/>
      <c r="U537" s="796"/>
      <c r="V537" s="797"/>
      <c r="W537" s="38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88"/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9"/>
      <c r="P538" s="795" t="s">
        <v>71</v>
      </c>
      <c r="Q538" s="796"/>
      <c r="R538" s="796"/>
      <c r="S538" s="796"/>
      <c r="T538" s="796"/>
      <c r="U538" s="796"/>
      <c r="V538" s="797"/>
      <c r="W538" s="38" t="s">
        <v>69</v>
      </c>
      <c r="X538" s="779">
        <f>IFERROR(SUM(X536:X536),"0")</f>
        <v>0</v>
      </c>
      <c r="Y538" s="779">
        <f>IFERROR(SUM(Y536:Y536),"0")</f>
        <v>0</v>
      </c>
      <c r="Z538" s="38"/>
      <c r="AA538" s="780"/>
      <c r="AB538" s="780"/>
      <c r="AC538" s="780"/>
    </row>
    <row r="539" spans="1:68" ht="16.5" customHeight="1" x14ac:dyDescent="0.25">
      <c r="A539" s="808" t="s">
        <v>845</v>
      </c>
      <c r="B539" s="788"/>
      <c r="C539" s="788"/>
      <c r="D539" s="788"/>
      <c r="E539" s="788"/>
      <c r="F539" s="788"/>
      <c r="G539" s="788"/>
      <c r="H539" s="788"/>
      <c r="I539" s="788"/>
      <c r="J539" s="788"/>
      <c r="K539" s="788"/>
      <c r="L539" s="788"/>
      <c r="M539" s="788"/>
      <c r="N539" s="788"/>
      <c r="O539" s="788"/>
      <c r="P539" s="788"/>
      <c r="Q539" s="788"/>
      <c r="R539" s="788"/>
      <c r="S539" s="788"/>
      <c r="T539" s="788"/>
      <c r="U539" s="788"/>
      <c r="V539" s="788"/>
      <c r="W539" s="788"/>
      <c r="X539" s="788"/>
      <c r="Y539" s="788"/>
      <c r="Z539" s="788"/>
      <c r="AA539" s="772"/>
      <c r="AB539" s="772"/>
      <c r="AC539" s="772"/>
    </row>
    <row r="540" spans="1:68" ht="14.25" customHeight="1" x14ac:dyDescent="0.25">
      <c r="A540" s="800" t="s">
        <v>64</v>
      </c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88"/>
      <c r="P540" s="788"/>
      <c r="Q540" s="788"/>
      <c r="R540" s="788"/>
      <c r="S540" s="788"/>
      <c r="T540" s="788"/>
      <c r="U540" s="788"/>
      <c r="V540" s="788"/>
      <c r="W540" s="788"/>
      <c r="X540" s="788"/>
      <c r="Y540" s="788"/>
      <c r="Z540" s="788"/>
      <c r="AA540" s="771"/>
      <c r="AB540" s="771"/>
      <c r="AC540" s="771"/>
    </row>
    <row r="541" spans="1:68" ht="27" customHeight="1" x14ac:dyDescent="0.25">
      <c r="A541" s="54" t="s">
        <v>846</v>
      </c>
      <c r="B541" s="54" t="s">
        <v>847</v>
      </c>
      <c r="C541" s="32">
        <v>4301031294</v>
      </c>
      <c r="D541" s="791">
        <v>4680115885189</v>
      </c>
      <c r="E541" s="792"/>
      <c r="F541" s="776">
        <v>0.2</v>
      </c>
      <c r="G541" s="33">
        <v>6</v>
      </c>
      <c r="H541" s="776">
        <v>1.2</v>
      </c>
      <c r="I541" s="776">
        <v>1.3720000000000001</v>
      </c>
      <c r="J541" s="33">
        <v>234</v>
      </c>
      <c r="K541" s="33" t="s">
        <v>67</v>
      </c>
      <c r="L541" s="33"/>
      <c r="M541" s="34" t="s">
        <v>68</v>
      </c>
      <c r="N541" s="34"/>
      <c r="O541" s="33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5"/>
      <c r="V541" s="35"/>
      <c r="W541" s="36" t="s">
        <v>69</v>
      </c>
      <c r="X541" s="777">
        <v>0</v>
      </c>
      <c r="Y541" s="778">
        <f>IFERROR(IF(X541="",0,CEILING((X541/$H541),1)*$H541),"")</f>
        <v>0</v>
      </c>
      <c r="Z541" s="37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2">
        <v>4301031293</v>
      </c>
      <c r="D542" s="791">
        <v>4680115885172</v>
      </c>
      <c r="E542" s="792"/>
      <c r="F542" s="776">
        <v>0.2</v>
      </c>
      <c r="G542" s="33">
        <v>6</v>
      </c>
      <c r="H542" s="776">
        <v>1.2</v>
      </c>
      <c r="I542" s="776">
        <v>1.3</v>
      </c>
      <c r="J542" s="33">
        <v>234</v>
      </c>
      <c r="K542" s="33" t="s">
        <v>67</v>
      </c>
      <c r="L542" s="33"/>
      <c r="M542" s="34" t="s">
        <v>68</v>
      </c>
      <c r="N542" s="34"/>
      <c r="O542" s="33">
        <v>40</v>
      </c>
      <c r="P542" s="87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5"/>
      <c r="V542" s="35"/>
      <c r="W542" s="36" t="s">
        <v>69</v>
      </c>
      <c r="X542" s="777">
        <v>0</v>
      </c>
      <c r="Y542" s="778">
        <f>IFERROR(IF(X542="",0,CEILING((X542/$H542),1)*$H542),"")</f>
        <v>0</v>
      </c>
      <c r="Z542" s="37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2">
        <v>4301031291</v>
      </c>
      <c r="D543" s="791">
        <v>4680115885110</v>
      </c>
      <c r="E543" s="792"/>
      <c r="F543" s="776">
        <v>0.2</v>
      </c>
      <c r="G543" s="33">
        <v>6</v>
      </c>
      <c r="H543" s="776">
        <v>1.2</v>
      </c>
      <c r="I543" s="776">
        <v>2.02</v>
      </c>
      <c r="J543" s="33">
        <v>234</v>
      </c>
      <c r="K543" s="33" t="s">
        <v>67</v>
      </c>
      <c r="L543" s="33"/>
      <c r="M543" s="34" t="s">
        <v>68</v>
      </c>
      <c r="N543" s="34"/>
      <c r="O543" s="33">
        <v>35</v>
      </c>
      <c r="P543" s="10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5"/>
      <c r="V543" s="35"/>
      <c r="W543" s="36" t="s">
        <v>69</v>
      </c>
      <c r="X543" s="777">
        <v>0</v>
      </c>
      <c r="Y543" s="778">
        <f>IFERROR(IF(X543="",0,CEILING((X543/$H543),1)*$H543),"")</f>
        <v>0</v>
      </c>
      <c r="Z543" s="37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2">
        <v>4301031329</v>
      </c>
      <c r="D544" s="791">
        <v>4680115885219</v>
      </c>
      <c r="E544" s="792"/>
      <c r="F544" s="776">
        <v>0.28000000000000003</v>
      </c>
      <c r="G544" s="33">
        <v>6</v>
      </c>
      <c r="H544" s="776">
        <v>1.68</v>
      </c>
      <c r="I544" s="776">
        <v>2.5</v>
      </c>
      <c r="J544" s="33">
        <v>234</v>
      </c>
      <c r="K544" s="33" t="s">
        <v>67</v>
      </c>
      <c r="L544" s="33"/>
      <c r="M544" s="34" t="s">
        <v>68</v>
      </c>
      <c r="N544" s="34"/>
      <c r="O544" s="33">
        <v>35</v>
      </c>
      <c r="P544" s="96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5"/>
      <c r="V544" s="35"/>
      <c r="W544" s="36" t="s">
        <v>69</v>
      </c>
      <c r="X544" s="777">
        <v>0</v>
      </c>
      <c r="Y544" s="778">
        <f>IFERROR(IF(X544="",0,CEILING((X544/$H544),1)*$H544),"")</f>
        <v>0</v>
      </c>
      <c r="Z544" s="37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87"/>
      <c r="B545" s="788"/>
      <c r="C545" s="788"/>
      <c r="D545" s="788"/>
      <c r="E545" s="788"/>
      <c r="F545" s="788"/>
      <c r="G545" s="788"/>
      <c r="H545" s="788"/>
      <c r="I545" s="788"/>
      <c r="J545" s="788"/>
      <c r="K545" s="788"/>
      <c r="L545" s="788"/>
      <c r="M545" s="788"/>
      <c r="N545" s="788"/>
      <c r="O545" s="789"/>
      <c r="P545" s="795" t="s">
        <v>71</v>
      </c>
      <c r="Q545" s="796"/>
      <c r="R545" s="796"/>
      <c r="S545" s="796"/>
      <c r="T545" s="796"/>
      <c r="U545" s="796"/>
      <c r="V545" s="797"/>
      <c r="W545" s="38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88"/>
      <c r="B546" s="788"/>
      <c r="C546" s="788"/>
      <c r="D546" s="788"/>
      <c r="E546" s="788"/>
      <c r="F546" s="788"/>
      <c r="G546" s="788"/>
      <c r="H546" s="788"/>
      <c r="I546" s="788"/>
      <c r="J546" s="788"/>
      <c r="K546" s="788"/>
      <c r="L546" s="788"/>
      <c r="M546" s="788"/>
      <c r="N546" s="788"/>
      <c r="O546" s="789"/>
      <c r="P546" s="795" t="s">
        <v>71</v>
      </c>
      <c r="Q546" s="796"/>
      <c r="R546" s="796"/>
      <c r="S546" s="796"/>
      <c r="T546" s="796"/>
      <c r="U546" s="796"/>
      <c r="V546" s="797"/>
      <c r="W546" s="38" t="s">
        <v>69</v>
      </c>
      <c r="X546" s="779">
        <f>IFERROR(SUM(X541:X544),"0")</f>
        <v>0</v>
      </c>
      <c r="Y546" s="779">
        <f>IFERROR(SUM(Y541:Y544),"0")</f>
        <v>0</v>
      </c>
      <c r="Z546" s="38"/>
      <c r="AA546" s="780"/>
      <c r="AB546" s="780"/>
      <c r="AC546" s="780"/>
    </row>
    <row r="547" spans="1:68" ht="16.5" customHeight="1" x14ac:dyDescent="0.25">
      <c r="A547" s="808" t="s">
        <v>857</v>
      </c>
      <c r="B547" s="788"/>
      <c r="C547" s="788"/>
      <c r="D547" s="788"/>
      <c r="E547" s="788"/>
      <c r="F547" s="788"/>
      <c r="G547" s="788"/>
      <c r="H547" s="788"/>
      <c r="I547" s="788"/>
      <c r="J547" s="788"/>
      <c r="K547" s="788"/>
      <c r="L547" s="788"/>
      <c r="M547" s="788"/>
      <c r="N547" s="788"/>
      <c r="O547" s="788"/>
      <c r="P547" s="788"/>
      <c r="Q547" s="788"/>
      <c r="R547" s="788"/>
      <c r="S547" s="788"/>
      <c r="T547" s="788"/>
      <c r="U547" s="788"/>
      <c r="V547" s="788"/>
      <c r="W547" s="788"/>
      <c r="X547" s="788"/>
      <c r="Y547" s="788"/>
      <c r="Z547" s="788"/>
      <c r="AA547" s="772"/>
      <c r="AB547" s="772"/>
      <c r="AC547" s="772"/>
    </row>
    <row r="548" spans="1:68" ht="14.25" customHeight="1" x14ac:dyDescent="0.25">
      <c r="A548" s="800" t="s">
        <v>64</v>
      </c>
      <c r="B548" s="788"/>
      <c r="C548" s="788"/>
      <c r="D548" s="788"/>
      <c r="E548" s="788"/>
      <c r="F548" s="788"/>
      <c r="G548" s="788"/>
      <c r="H548" s="788"/>
      <c r="I548" s="788"/>
      <c r="J548" s="788"/>
      <c r="K548" s="788"/>
      <c r="L548" s="788"/>
      <c r="M548" s="788"/>
      <c r="N548" s="788"/>
      <c r="O548" s="788"/>
      <c r="P548" s="788"/>
      <c r="Q548" s="788"/>
      <c r="R548" s="788"/>
      <c r="S548" s="788"/>
      <c r="T548" s="788"/>
      <c r="U548" s="788"/>
      <c r="V548" s="788"/>
      <c r="W548" s="788"/>
      <c r="X548" s="788"/>
      <c r="Y548" s="788"/>
      <c r="Z548" s="788"/>
      <c r="AA548" s="771"/>
      <c r="AB548" s="771"/>
      <c r="AC548" s="771"/>
    </row>
    <row r="549" spans="1:68" ht="27" customHeight="1" x14ac:dyDescent="0.25">
      <c r="A549" s="54" t="s">
        <v>858</v>
      </c>
      <c r="B549" s="54" t="s">
        <v>859</v>
      </c>
      <c r="C549" s="32">
        <v>4301031261</v>
      </c>
      <c r="D549" s="791">
        <v>4680115885103</v>
      </c>
      <c r="E549" s="792"/>
      <c r="F549" s="776">
        <v>0.27</v>
      </c>
      <c r="G549" s="33">
        <v>6</v>
      </c>
      <c r="H549" s="776">
        <v>1.62</v>
      </c>
      <c r="I549" s="776">
        <v>1.8</v>
      </c>
      <c r="J549" s="33">
        <v>182</v>
      </c>
      <c r="K549" s="33" t="s">
        <v>76</v>
      </c>
      <c r="L549" s="33"/>
      <c r="M549" s="34" t="s">
        <v>68</v>
      </c>
      <c r="N549" s="34"/>
      <c r="O549" s="33">
        <v>40</v>
      </c>
      <c r="P549" s="8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5"/>
      <c r="V549" s="35"/>
      <c r="W549" s="36" t="s">
        <v>69</v>
      </c>
      <c r="X549" s="777">
        <v>0</v>
      </c>
      <c r="Y549" s="778">
        <f>IFERROR(IF(X549="",0,CEILING((X549/$H549),1)*$H549),"")</f>
        <v>0</v>
      </c>
      <c r="Z549" s="37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87"/>
      <c r="B550" s="788"/>
      <c r="C550" s="788"/>
      <c r="D550" s="788"/>
      <c r="E550" s="788"/>
      <c r="F550" s="788"/>
      <c r="G550" s="788"/>
      <c r="H550" s="788"/>
      <c r="I550" s="788"/>
      <c r="J550" s="788"/>
      <c r="K550" s="788"/>
      <c r="L550" s="788"/>
      <c r="M550" s="788"/>
      <c r="N550" s="788"/>
      <c r="O550" s="789"/>
      <c r="P550" s="795" t="s">
        <v>71</v>
      </c>
      <c r="Q550" s="796"/>
      <c r="R550" s="796"/>
      <c r="S550" s="796"/>
      <c r="T550" s="796"/>
      <c r="U550" s="796"/>
      <c r="V550" s="797"/>
      <c r="W550" s="38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88"/>
      <c r="B551" s="788"/>
      <c r="C551" s="788"/>
      <c r="D551" s="788"/>
      <c r="E551" s="788"/>
      <c r="F551" s="788"/>
      <c r="G551" s="788"/>
      <c r="H551" s="788"/>
      <c r="I551" s="788"/>
      <c r="J551" s="788"/>
      <c r="K551" s="788"/>
      <c r="L551" s="788"/>
      <c r="M551" s="788"/>
      <c r="N551" s="788"/>
      <c r="O551" s="789"/>
      <c r="P551" s="795" t="s">
        <v>71</v>
      </c>
      <c r="Q551" s="796"/>
      <c r="R551" s="796"/>
      <c r="S551" s="796"/>
      <c r="T551" s="796"/>
      <c r="U551" s="796"/>
      <c r="V551" s="797"/>
      <c r="W551" s="38" t="s">
        <v>69</v>
      </c>
      <c r="X551" s="779">
        <f>IFERROR(SUM(X549:X549),"0")</f>
        <v>0</v>
      </c>
      <c r="Y551" s="779">
        <f>IFERROR(SUM(Y549:Y549),"0")</f>
        <v>0</v>
      </c>
      <c r="Z551" s="38"/>
      <c r="AA551" s="780"/>
      <c r="AB551" s="780"/>
      <c r="AC551" s="780"/>
    </row>
    <row r="552" spans="1:68" ht="27.75" customHeight="1" x14ac:dyDescent="0.2">
      <c r="A552" s="874" t="s">
        <v>861</v>
      </c>
      <c r="B552" s="875"/>
      <c r="C552" s="875"/>
      <c r="D552" s="875"/>
      <c r="E552" s="875"/>
      <c r="F552" s="875"/>
      <c r="G552" s="875"/>
      <c r="H552" s="875"/>
      <c r="I552" s="875"/>
      <c r="J552" s="875"/>
      <c r="K552" s="875"/>
      <c r="L552" s="875"/>
      <c r="M552" s="875"/>
      <c r="N552" s="875"/>
      <c r="O552" s="875"/>
      <c r="P552" s="875"/>
      <c r="Q552" s="875"/>
      <c r="R552" s="875"/>
      <c r="S552" s="875"/>
      <c r="T552" s="875"/>
      <c r="U552" s="875"/>
      <c r="V552" s="875"/>
      <c r="W552" s="875"/>
      <c r="X552" s="875"/>
      <c r="Y552" s="875"/>
      <c r="Z552" s="875"/>
      <c r="AA552" s="49"/>
      <c r="AB552" s="49"/>
      <c r="AC552" s="49"/>
    </row>
    <row r="553" spans="1:68" ht="16.5" customHeight="1" x14ac:dyDescent="0.25">
      <c r="A553" s="808" t="s">
        <v>861</v>
      </c>
      <c r="B553" s="788"/>
      <c r="C553" s="788"/>
      <c r="D553" s="788"/>
      <c r="E553" s="788"/>
      <c r="F553" s="788"/>
      <c r="G553" s="788"/>
      <c r="H553" s="788"/>
      <c r="I553" s="788"/>
      <c r="J553" s="788"/>
      <c r="K553" s="788"/>
      <c r="L553" s="788"/>
      <c r="M553" s="788"/>
      <c r="N553" s="788"/>
      <c r="O553" s="788"/>
      <c r="P553" s="788"/>
      <c r="Q553" s="788"/>
      <c r="R553" s="788"/>
      <c r="S553" s="788"/>
      <c r="T553" s="788"/>
      <c r="U553" s="788"/>
      <c r="V553" s="788"/>
      <c r="W553" s="788"/>
      <c r="X553" s="788"/>
      <c r="Y553" s="788"/>
      <c r="Z553" s="788"/>
      <c r="AA553" s="772"/>
      <c r="AB553" s="772"/>
      <c r="AC553" s="772"/>
    </row>
    <row r="554" spans="1:68" ht="14.25" customHeight="1" x14ac:dyDescent="0.25">
      <c r="A554" s="800" t="s">
        <v>115</v>
      </c>
      <c r="B554" s="788"/>
      <c r="C554" s="788"/>
      <c r="D554" s="788"/>
      <c r="E554" s="788"/>
      <c r="F554" s="788"/>
      <c r="G554" s="788"/>
      <c r="H554" s="788"/>
      <c r="I554" s="788"/>
      <c r="J554" s="788"/>
      <c r="K554" s="788"/>
      <c r="L554" s="788"/>
      <c r="M554" s="788"/>
      <c r="N554" s="788"/>
      <c r="O554" s="788"/>
      <c r="P554" s="788"/>
      <c r="Q554" s="788"/>
      <c r="R554" s="788"/>
      <c r="S554" s="788"/>
      <c r="T554" s="788"/>
      <c r="U554" s="788"/>
      <c r="V554" s="788"/>
      <c r="W554" s="788"/>
      <c r="X554" s="788"/>
      <c r="Y554" s="788"/>
      <c r="Z554" s="788"/>
      <c r="AA554" s="771"/>
      <c r="AB554" s="771"/>
      <c r="AC554" s="771"/>
    </row>
    <row r="555" spans="1:68" ht="27" customHeight="1" x14ac:dyDescent="0.25">
      <c r="A555" s="54" t="s">
        <v>862</v>
      </c>
      <c r="B555" s="54" t="s">
        <v>863</v>
      </c>
      <c r="C555" s="32">
        <v>4301012050</v>
      </c>
      <c r="D555" s="791">
        <v>4680115885479</v>
      </c>
      <c r="E555" s="792"/>
      <c r="F555" s="776">
        <v>0.4</v>
      </c>
      <c r="G555" s="33">
        <v>6</v>
      </c>
      <c r="H555" s="776">
        <v>2.4</v>
      </c>
      <c r="I555" s="776">
        <v>2.58</v>
      </c>
      <c r="J555" s="33">
        <v>182</v>
      </c>
      <c r="K555" s="33" t="s">
        <v>76</v>
      </c>
      <c r="L555" s="33"/>
      <c r="M555" s="34" t="s">
        <v>121</v>
      </c>
      <c r="N555" s="34"/>
      <c r="O555" s="33">
        <v>60</v>
      </c>
      <c r="P555" s="1108" t="s">
        <v>864</v>
      </c>
      <c r="Q555" s="782"/>
      <c r="R555" s="782"/>
      <c r="S555" s="782"/>
      <c r="T555" s="783"/>
      <c r="U555" s="35"/>
      <c r="V555" s="35"/>
      <c r="W555" s="36" t="s">
        <v>69</v>
      </c>
      <c r="X555" s="777">
        <v>0</v>
      </c>
      <c r="Y555" s="778">
        <f t="shared" ref="Y555:Y566" si="109">IFERROR(IF(X555="",0,CEILING((X555/$H555),1)*$H555),"")</f>
        <v>0</v>
      </c>
      <c r="Z555" s="37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2">
        <v>4301011795</v>
      </c>
      <c r="D556" s="791">
        <v>4607091389067</v>
      </c>
      <c r="E556" s="792"/>
      <c r="F556" s="776">
        <v>0.88</v>
      </c>
      <c r="G556" s="33">
        <v>6</v>
      </c>
      <c r="H556" s="776">
        <v>5.28</v>
      </c>
      <c r="I556" s="776">
        <v>5.64</v>
      </c>
      <c r="J556" s="33">
        <v>104</v>
      </c>
      <c r="K556" s="33" t="s">
        <v>118</v>
      </c>
      <c r="L556" s="33"/>
      <c r="M556" s="34" t="s">
        <v>121</v>
      </c>
      <c r="N556" s="34"/>
      <c r="O556" s="33">
        <v>60</v>
      </c>
      <c r="P556" s="9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5"/>
      <c r="V556" s="35"/>
      <c r="W556" s="36" t="s">
        <v>69</v>
      </c>
      <c r="X556" s="777">
        <v>0</v>
      </c>
      <c r="Y556" s="778">
        <f t="shared" si="109"/>
        <v>0</v>
      </c>
      <c r="Z556" s="37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2">
        <v>4301011961</v>
      </c>
      <c r="D557" s="791">
        <v>4680115885271</v>
      </c>
      <c r="E557" s="792"/>
      <c r="F557" s="776">
        <v>0.88</v>
      </c>
      <c r="G557" s="33">
        <v>6</v>
      </c>
      <c r="H557" s="776">
        <v>5.28</v>
      </c>
      <c r="I557" s="776">
        <v>5.64</v>
      </c>
      <c r="J557" s="33">
        <v>104</v>
      </c>
      <c r="K557" s="33" t="s">
        <v>118</v>
      </c>
      <c r="L557" s="33"/>
      <c r="M557" s="34" t="s">
        <v>121</v>
      </c>
      <c r="N557" s="34"/>
      <c r="O557" s="33">
        <v>60</v>
      </c>
      <c r="P557" s="11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5"/>
      <c r="V557" s="35"/>
      <c r="W557" s="36" t="s">
        <v>69</v>
      </c>
      <c r="X557" s="777">
        <v>0</v>
      </c>
      <c r="Y557" s="778">
        <f t="shared" si="109"/>
        <v>0</v>
      </c>
      <c r="Z557" s="37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2">
        <v>4301011774</v>
      </c>
      <c r="D558" s="791">
        <v>4680115884502</v>
      </c>
      <c r="E558" s="792"/>
      <c r="F558" s="776">
        <v>0.88</v>
      </c>
      <c r="G558" s="33">
        <v>6</v>
      </c>
      <c r="H558" s="776">
        <v>5.28</v>
      </c>
      <c r="I558" s="776">
        <v>5.64</v>
      </c>
      <c r="J558" s="33">
        <v>104</v>
      </c>
      <c r="K558" s="33" t="s">
        <v>118</v>
      </c>
      <c r="L558" s="33"/>
      <c r="M558" s="34" t="s">
        <v>121</v>
      </c>
      <c r="N558" s="34"/>
      <c r="O558" s="33">
        <v>60</v>
      </c>
      <c r="P558" s="100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5"/>
      <c r="V558" s="35"/>
      <c r="W558" s="36" t="s">
        <v>69</v>
      </c>
      <c r="X558" s="777">
        <v>0</v>
      </c>
      <c r="Y558" s="778">
        <f t="shared" si="109"/>
        <v>0</v>
      </c>
      <c r="Z558" s="37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2">
        <v>4301011771</v>
      </c>
      <c r="D559" s="791">
        <v>4607091389104</v>
      </c>
      <c r="E559" s="792"/>
      <c r="F559" s="776">
        <v>0.88</v>
      </c>
      <c r="G559" s="33">
        <v>6</v>
      </c>
      <c r="H559" s="776">
        <v>5.28</v>
      </c>
      <c r="I559" s="776">
        <v>5.64</v>
      </c>
      <c r="J559" s="33">
        <v>104</v>
      </c>
      <c r="K559" s="33" t="s">
        <v>118</v>
      </c>
      <c r="L559" s="33"/>
      <c r="M559" s="34" t="s">
        <v>121</v>
      </c>
      <c r="N559" s="34"/>
      <c r="O559" s="33">
        <v>60</v>
      </c>
      <c r="P559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5"/>
      <c r="V559" s="35"/>
      <c r="W559" s="36" t="s">
        <v>69</v>
      </c>
      <c r="X559" s="777">
        <v>550</v>
      </c>
      <c r="Y559" s="778">
        <f t="shared" si="109"/>
        <v>554.4</v>
      </c>
      <c r="Z559" s="37">
        <f t="shared" si="114"/>
        <v>1.2558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587.5</v>
      </c>
      <c r="BN559" s="64">
        <f t="shared" si="111"/>
        <v>592.19999999999993</v>
      </c>
      <c r="BO559" s="64">
        <f t="shared" si="112"/>
        <v>1.0016025641025641</v>
      </c>
      <c r="BP559" s="64">
        <f t="shared" si="113"/>
        <v>1.0096153846153846</v>
      </c>
    </row>
    <row r="560" spans="1:68" ht="16.5" customHeight="1" x14ac:dyDescent="0.25">
      <c r="A560" s="54" t="s">
        <v>877</v>
      </c>
      <c r="B560" s="54" t="s">
        <v>878</v>
      </c>
      <c r="C560" s="32">
        <v>4301011799</v>
      </c>
      <c r="D560" s="791">
        <v>4680115884519</v>
      </c>
      <c r="E560" s="792"/>
      <c r="F560" s="776">
        <v>0.88</v>
      </c>
      <c r="G560" s="33">
        <v>6</v>
      </c>
      <c r="H560" s="776">
        <v>5.28</v>
      </c>
      <c r="I560" s="776">
        <v>5.64</v>
      </c>
      <c r="J560" s="33">
        <v>104</v>
      </c>
      <c r="K560" s="33" t="s">
        <v>118</v>
      </c>
      <c r="L560" s="33"/>
      <c r="M560" s="34" t="s">
        <v>77</v>
      </c>
      <c r="N560" s="34"/>
      <c r="O560" s="33">
        <v>60</v>
      </c>
      <c r="P560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5"/>
      <c r="V560" s="35"/>
      <c r="W560" s="36" t="s">
        <v>69</v>
      </c>
      <c r="X560" s="777">
        <v>0</v>
      </c>
      <c r="Y560" s="778">
        <f t="shared" si="109"/>
        <v>0</v>
      </c>
      <c r="Z560" s="37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2">
        <v>4301011376</v>
      </c>
      <c r="D561" s="791">
        <v>4680115885226</v>
      </c>
      <c r="E561" s="792"/>
      <c r="F561" s="776">
        <v>0.88</v>
      </c>
      <c r="G561" s="33">
        <v>6</v>
      </c>
      <c r="H561" s="776">
        <v>5.28</v>
      </c>
      <c r="I561" s="776">
        <v>5.64</v>
      </c>
      <c r="J561" s="33">
        <v>104</v>
      </c>
      <c r="K561" s="33" t="s">
        <v>118</v>
      </c>
      <c r="L561" s="33"/>
      <c r="M561" s="34" t="s">
        <v>77</v>
      </c>
      <c r="N561" s="34"/>
      <c r="O561" s="33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5"/>
      <c r="V561" s="35"/>
      <c r="W561" s="36" t="s">
        <v>69</v>
      </c>
      <c r="X561" s="777">
        <v>1080</v>
      </c>
      <c r="Y561" s="778">
        <f t="shared" si="109"/>
        <v>1082.4000000000001</v>
      </c>
      <c r="Z561" s="37">
        <f t="shared" si="114"/>
        <v>2.4518</v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1153.6363636363635</v>
      </c>
      <c r="BN561" s="64">
        <f t="shared" si="111"/>
        <v>1156.1999999999998</v>
      </c>
      <c r="BO561" s="64">
        <f t="shared" si="112"/>
        <v>1.9667832167832167</v>
      </c>
      <c r="BP561" s="64">
        <f t="shared" si="113"/>
        <v>1.9711538461538463</v>
      </c>
    </row>
    <row r="562" spans="1:68" ht="27" customHeight="1" x14ac:dyDescent="0.25">
      <c r="A562" s="54" t="s">
        <v>883</v>
      </c>
      <c r="B562" s="54" t="s">
        <v>884</v>
      </c>
      <c r="C562" s="32">
        <v>4301011778</v>
      </c>
      <c r="D562" s="791">
        <v>4680115880603</v>
      </c>
      <c r="E562" s="792"/>
      <c r="F562" s="776">
        <v>0.6</v>
      </c>
      <c r="G562" s="33">
        <v>6</v>
      </c>
      <c r="H562" s="776">
        <v>3.6</v>
      </c>
      <c r="I562" s="776">
        <v>3.81</v>
      </c>
      <c r="J562" s="33">
        <v>132</v>
      </c>
      <c r="K562" s="33" t="s">
        <v>128</v>
      </c>
      <c r="L562" s="33"/>
      <c r="M562" s="34" t="s">
        <v>121</v>
      </c>
      <c r="N562" s="34"/>
      <c r="O562" s="33">
        <v>60</v>
      </c>
      <c r="P562" s="8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5"/>
      <c r="V562" s="35"/>
      <c r="W562" s="36" t="s">
        <v>69</v>
      </c>
      <c r="X562" s="777">
        <v>0</v>
      </c>
      <c r="Y562" s="778">
        <f t="shared" si="109"/>
        <v>0</v>
      </c>
      <c r="Z562" s="37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2">
        <v>4301012035</v>
      </c>
      <c r="D563" s="791">
        <v>4680115880603</v>
      </c>
      <c r="E563" s="792"/>
      <c r="F563" s="776">
        <v>0.6</v>
      </c>
      <c r="G563" s="33">
        <v>8</v>
      </c>
      <c r="H563" s="776">
        <v>4.8</v>
      </c>
      <c r="I563" s="776">
        <v>6.96</v>
      </c>
      <c r="J563" s="33">
        <v>120</v>
      </c>
      <c r="K563" s="33" t="s">
        <v>128</v>
      </c>
      <c r="L563" s="33"/>
      <c r="M563" s="34" t="s">
        <v>121</v>
      </c>
      <c r="N563" s="34"/>
      <c r="O563" s="33">
        <v>60</v>
      </c>
      <c r="P563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5"/>
      <c r="V563" s="35"/>
      <c r="W563" s="36" t="s">
        <v>69</v>
      </c>
      <c r="X563" s="777">
        <v>0</v>
      </c>
      <c r="Y563" s="778">
        <f t="shared" si="109"/>
        <v>0</v>
      </c>
      <c r="Z563" s="37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2">
        <v>4301012036</v>
      </c>
      <c r="D564" s="791">
        <v>4680115882782</v>
      </c>
      <c r="E564" s="792"/>
      <c r="F564" s="776">
        <v>0.6</v>
      </c>
      <c r="G564" s="33">
        <v>8</v>
      </c>
      <c r="H564" s="776">
        <v>4.8</v>
      </c>
      <c r="I564" s="776">
        <v>6.96</v>
      </c>
      <c r="J564" s="33">
        <v>120</v>
      </c>
      <c r="K564" s="33" t="s">
        <v>128</v>
      </c>
      <c r="L564" s="33"/>
      <c r="M564" s="34" t="s">
        <v>121</v>
      </c>
      <c r="N564" s="34"/>
      <c r="O564" s="33">
        <v>60</v>
      </c>
      <c r="P564" s="10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5"/>
      <c r="V564" s="35"/>
      <c r="W564" s="36" t="s">
        <v>69</v>
      </c>
      <c r="X564" s="777">
        <v>0</v>
      </c>
      <c r="Y564" s="778">
        <f t="shared" si="109"/>
        <v>0</v>
      </c>
      <c r="Z564" s="37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2">
        <v>4301011784</v>
      </c>
      <c r="D565" s="791">
        <v>4607091389982</v>
      </c>
      <c r="E565" s="792"/>
      <c r="F565" s="776">
        <v>0.6</v>
      </c>
      <c r="G565" s="33">
        <v>6</v>
      </c>
      <c r="H565" s="776">
        <v>3.6</v>
      </c>
      <c r="I565" s="776">
        <v>3.81</v>
      </c>
      <c r="J565" s="33">
        <v>132</v>
      </c>
      <c r="K565" s="33" t="s">
        <v>128</v>
      </c>
      <c r="L565" s="33"/>
      <c r="M565" s="34" t="s">
        <v>121</v>
      </c>
      <c r="N565" s="34"/>
      <c r="O565" s="33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5"/>
      <c r="V565" s="35"/>
      <c r="W565" s="36" t="s">
        <v>69</v>
      </c>
      <c r="X565" s="777">
        <v>0</v>
      </c>
      <c r="Y565" s="778">
        <f t="shared" si="109"/>
        <v>0</v>
      </c>
      <c r="Z565" s="37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2">
        <v>4301012034</v>
      </c>
      <c r="D566" s="791">
        <v>4607091389982</v>
      </c>
      <c r="E566" s="792"/>
      <c r="F566" s="776">
        <v>0.6</v>
      </c>
      <c r="G566" s="33">
        <v>8</v>
      </c>
      <c r="H566" s="776">
        <v>4.8</v>
      </c>
      <c r="I566" s="776">
        <v>6.96</v>
      </c>
      <c r="J566" s="33">
        <v>120</v>
      </c>
      <c r="K566" s="33" t="s">
        <v>128</v>
      </c>
      <c r="L566" s="33"/>
      <c r="M566" s="34" t="s">
        <v>121</v>
      </c>
      <c r="N566" s="34"/>
      <c r="O566" s="33">
        <v>60</v>
      </c>
      <c r="P566" s="10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5"/>
      <c r="V566" s="35"/>
      <c r="W566" s="36" t="s">
        <v>69</v>
      </c>
      <c r="X566" s="777">
        <v>0</v>
      </c>
      <c r="Y566" s="778">
        <f t="shared" si="109"/>
        <v>0</v>
      </c>
      <c r="Z566" s="37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87"/>
      <c r="B567" s="788"/>
      <c r="C567" s="788"/>
      <c r="D567" s="788"/>
      <c r="E567" s="788"/>
      <c r="F567" s="788"/>
      <c r="G567" s="788"/>
      <c r="H567" s="788"/>
      <c r="I567" s="788"/>
      <c r="J567" s="788"/>
      <c r="K567" s="788"/>
      <c r="L567" s="788"/>
      <c r="M567" s="788"/>
      <c r="N567" s="788"/>
      <c r="O567" s="789"/>
      <c r="P567" s="795" t="s">
        <v>71</v>
      </c>
      <c r="Q567" s="796"/>
      <c r="R567" s="796"/>
      <c r="S567" s="796"/>
      <c r="T567" s="796"/>
      <c r="U567" s="796"/>
      <c r="V567" s="797"/>
      <c r="W567" s="38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308.71212121212119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310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3.7076000000000002</v>
      </c>
      <c r="AA567" s="780"/>
      <c r="AB567" s="780"/>
      <c r="AC567" s="780"/>
    </row>
    <row r="568" spans="1:68" x14ac:dyDescent="0.2">
      <c r="A568" s="788"/>
      <c r="B568" s="788"/>
      <c r="C568" s="788"/>
      <c r="D568" s="788"/>
      <c r="E568" s="788"/>
      <c r="F568" s="788"/>
      <c r="G568" s="788"/>
      <c r="H568" s="788"/>
      <c r="I568" s="788"/>
      <c r="J568" s="788"/>
      <c r="K568" s="788"/>
      <c r="L568" s="788"/>
      <c r="M568" s="788"/>
      <c r="N568" s="788"/>
      <c r="O568" s="789"/>
      <c r="P568" s="795" t="s">
        <v>71</v>
      </c>
      <c r="Q568" s="796"/>
      <c r="R568" s="796"/>
      <c r="S568" s="796"/>
      <c r="T568" s="796"/>
      <c r="U568" s="796"/>
      <c r="V568" s="797"/>
      <c r="W568" s="38" t="s">
        <v>69</v>
      </c>
      <c r="X568" s="779">
        <f>IFERROR(SUM(X555:X566),"0")</f>
        <v>1630</v>
      </c>
      <c r="Y568" s="779">
        <f>IFERROR(SUM(Y555:Y566),"0")</f>
        <v>1636.8000000000002</v>
      </c>
      <c r="Z568" s="38"/>
      <c r="AA568" s="780"/>
      <c r="AB568" s="780"/>
      <c r="AC568" s="780"/>
    </row>
    <row r="569" spans="1:68" ht="14.25" customHeight="1" x14ac:dyDescent="0.25">
      <c r="A569" s="800" t="s">
        <v>172</v>
      </c>
      <c r="B569" s="788"/>
      <c r="C569" s="788"/>
      <c r="D569" s="788"/>
      <c r="E569" s="788"/>
      <c r="F569" s="788"/>
      <c r="G569" s="788"/>
      <c r="H569" s="788"/>
      <c r="I569" s="788"/>
      <c r="J569" s="788"/>
      <c r="K569" s="788"/>
      <c r="L569" s="788"/>
      <c r="M569" s="788"/>
      <c r="N569" s="788"/>
      <c r="O569" s="788"/>
      <c r="P569" s="788"/>
      <c r="Q569" s="788"/>
      <c r="R569" s="788"/>
      <c r="S569" s="788"/>
      <c r="T569" s="788"/>
      <c r="U569" s="788"/>
      <c r="V569" s="788"/>
      <c r="W569" s="788"/>
      <c r="X569" s="788"/>
      <c r="Y569" s="788"/>
      <c r="Z569" s="788"/>
      <c r="AA569" s="771"/>
      <c r="AB569" s="771"/>
      <c r="AC569" s="771"/>
    </row>
    <row r="570" spans="1:68" ht="16.5" customHeight="1" x14ac:dyDescent="0.25">
      <c r="A570" s="54" t="s">
        <v>891</v>
      </c>
      <c r="B570" s="54" t="s">
        <v>892</v>
      </c>
      <c r="C570" s="32">
        <v>4301020222</v>
      </c>
      <c r="D570" s="791">
        <v>4607091388930</v>
      </c>
      <c r="E570" s="792"/>
      <c r="F570" s="776">
        <v>0.88</v>
      </c>
      <c r="G570" s="33">
        <v>6</v>
      </c>
      <c r="H570" s="776">
        <v>5.28</v>
      </c>
      <c r="I570" s="776">
        <v>5.64</v>
      </c>
      <c r="J570" s="33">
        <v>104</v>
      </c>
      <c r="K570" s="33" t="s">
        <v>118</v>
      </c>
      <c r="L570" s="33"/>
      <c r="M570" s="34" t="s">
        <v>121</v>
      </c>
      <c r="N570" s="34"/>
      <c r="O570" s="33">
        <v>55</v>
      </c>
      <c r="P570" s="8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5"/>
      <c r="V570" s="35"/>
      <c r="W570" s="36" t="s">
        <v>69</v>
      </c>
      <c r="X570" s="777">
        <v>0</v>
      </c>
      <c r="Y570" s="778">
        <f>IFERROR(IF(X570="",0,CEILING((X570/$H570),1)*$H570),"")</f>
        <v>0</v>
      </c>
      <c r="Z570" s="37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2">
        <v>4301020364</v>
      </c>
      <c r="D571" s="791">
        <v>4680115880054</v>
      </c>
      <c r="E571" s="792"/>
      <c r="F571" s="776">
        <v>0.6</v>
      </c>
      <c r="G571" s="33">
        <v>8</v>
      </c>
      <c r="H571" s="776">
        <v>4.8</v>
      </c>
      <c r="I571" s="776">
        <v>6.96</v>
      </c>
      <c r="J571" s="33">
        <v>120</v>
      </c>
      <c r="K571" s="33" t="s">
        <v>128</v>
      </c>
      <c r="L571" s="33"/>
      <c r="M571" s="34" t="s">
        <v>121</v>
      </c>
      <c r="N571" s="34"/>
      <c r="O571" s="33">
        <v>55</v>
      </c>
      <c r="P571" s="87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5"/>
      <c r="V571" s="35"/>
      <c r="W571" s="36" t="s">
        <v>69</v>
      </c>
      <c r="X571" s="777">
        <v>0</v>
      </c>
      <c r="Y571" s="778">
        <f>IFERROR(IF(X571="",0,CEILING((X571/$H571),1)*$H571),"")</f>
        <v>0</v>
      </c>
      <c r="Z571" s="37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2">
        <v>4301020206</v>
      </c>
      <c r="D572" s="791">
        <v>4680115880054</v>
      </c>
      <c r="E572" s="792"/>
      <c r="F572" s="776">
        <v>0.6</v>
      </c>
      <c r="G572" s="33">
        <v>6</v>
      </c>
      <c r="H572" s="776">
        <v>3.6</v>
      </c>
      <c r="I572" s="776">
        <v>3.81</v>
      </c>
      <c r="J572" s="33">
        <v>132</v>
      </c>
      <c r="K572" s="33" t="s">
        <v>128</v>
      </c>
      <c r="L572" s="33"/>
      <c r="M572" s="34" t="s">
        <v>121</v>
      </c>
      <c r="N572" s="34"/>
      <c r="O572" s="33">
        <v>55</v>
      </c>
      <c r="P572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5"/>
      <c r="V572" s="35"/>
      <c r="W572" s="36" t="s">
        <v>69</v>
      </c>
      <c r="X572" s="777">
        <v>0</v>
      </c>
      <c r="Y572" s="778">
        <f>IFERROR(IF(X572="",0,CEILING((X572/$H572),1)*$H572),"")</f>
        <v>0</v>
      </c>
      <c r="Z572" s="37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87"/>
      <c r="B573" s="788"/>
      <c r="C573" s="788"/>
      <c r="D573" s="788"/>
      <c r="E573" s="788"/>
      <c r="F573" s="788"/>
      <c r="G573" s="788"/>
      <c r="H573" s="788"/>
      <c r="I573" s="788"/>
      <c r="J573" s="788"/>
      <c r="K573" s="788"/>
      <c r="L573" s="788"/>
      <c r="M573" s="788"/>
      <c r="N573" s="788"/>
      <c r="O573" s="789"/>
      <c r="P573" s="795" t="s">
        <v>71</v>
      </c>
      <c r="Q573" s="796"/>
      <c r="R573" s="796"/>
      <c r="S573" s="796"/>
      <c r="T573" s="796"/>
      <c r="U573" s="796"/>
      <c r="V573" s="797"/>
      <c r="W573" s="38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88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89"/>
      <c r="P574" s="795" t="s">
        <v>71</v>
      </c>
      <c r="Q574" s="796"/>
      <c r="R574" s="796"/>
      <c r="S574" s="796"/>
      <c r="T574" s="796"/>
      <c r="U574" s="796"/>
      <c r="V574" s="797"/>
      <c r="W574" s="38" t="s">
        <v>69</v>
      </c>
      <c r="X574" s="779">
        <f>IFERROR(SUM(X570:X572),"0")</f>
        <v>0</v>
      </c>
      <c r="Y574" s="779">
        <f>IFERROR(SUM(Y570:Y572),"0")</f>
        <v>0</v>
      </c>
      <c r="Z574" s="38"/>
      <c r="AA574" s="780"/>
      <c r="AB574" s="780"/>
      <c r="AC574" s="780"/>
    </row>
    <row r="575" spans="1:68" ht="14.25" customHeight="1" x14ac:dyDescent="0.25">
      <c r="A575" s="800" t="s">
        <v>64</v>
      </c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88"/>
      <c r="P575" s="788"/>
      <c r="Q575" s="788"/>
      <c r="R575" s="788"/>
      <c r="S575" s="788"/>
      <c r="T575" s="788"/>
      <c r="U575" s="788"/>
      <c r="V575" s="788"/>
      <c r="W575" s="788"/>
      <c r="X575" s="788"/>
      <c r="Y575" s="788"/>
      <c r="Z575" s="788"/>
      <c r="AA575" s="771"/>
      <c r="AB575" s="771"/>
      <c r="AC575" s="771"/>
    </row>
    <row r="576" spans="1:68" ht="27" customHeight="1" x14ac:dyDescent="0.25">
      <c r="A576" s="54" t="s">
        <v>897</v>
      </c>
      <c r="B576" s="54" t="s">
        <v>898</v>
      </c>
      <c r="C576" s="32">
        <v>4301031252</v>
      </c>
      <c r="D576" s="791">
        <v>4680115883116</v>
      </c>
      <c r="E576" s="792"/>
      <c r="F576" s="776">
        <v>0.88</v>
      </c>
      <c r="G576" s="33">
        <v>6</v>
      </c>
      <c r="H576" s="776">
        <v>5.28</v>
      </c>
      <c r="I576" s="776">
        <v>5.64</v>
      </c>
      <c r="J576" s="33">
        <v>104</v>
      </c>
      <c r="K576" s="33" t="s">
        <v>118</v>
      </c>
      <c r="L576" s="33"/>
      <c r="M576" s="34" t="s">
        <v>121</v>
      </c>
      <c r="N576" s="34"/>
      <c r="O576" s="33">
        <v>60</v>
      </c>
      <c r="P576" s="11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5"/>
      <c r="V576" s="35"/>
      <c r="W576" s="36" t="s">
        <v>69</v>
      </c>
      <c r="X576" s="777">
        <v>0</v>
      </c>
      <c r="Y576" s="778">
        <f t="shared" ref="Y576:Y584" si="115">IFERROR(IF(X576="",0,CEILING((X576/$H576),1)*$H576),"")</f>
        <v>0</v>
      </c>
      <c r="Z576" s="37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2">
        <v>4301031248</v>
      </c>
      <c r="D577" s="791">
        <v>4680115883093</v>
      </c>
      <c r="E577" s="792"/>
      <c r="F577" s="776">
        <v>0.88</v>
      </c>
      <c r="G577" s="33">
        <v>6</v>
      </c>
      <c r="H577" s="776">
        <v>5.28</v>
      </c>
      <c r="I577" s="776">
        <v>5.64</v>
      </c>
      <c r="J577" s="33">
        <v>104</v>
      </c>
      <c r="K577" s="33" t="s">
        <v>118</v>
      </c>
      <c r="L577" s="33"/>
      <c r="M577" s="34" t="s">
        <v>68</v>
      </c>
      <c r="N577" s="34"/>
      <c r="O577" s="33">
        <v>60</v>
      </c>
      <c r="P577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5"/>
      <c r="V577" s="35"/>
      <c r="W577" s="36" t="s">
        <v>69</v>
      </c>
      <c r="X577" s="777">
        <v>0</v>
      </c>
      <c r="Y577" s="778">
        <f t="shared" si="115"/>
        <v>0</v>
      </c>
      <c r="Z577" s="37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2">
        <v>4301031250</v>
      </c>
      <c r="D578" s="791">
        <v>4680115883109</v>
      </c>
      <c r="E578" s="792"/>
      <c r="F578" s="776">
        <v>0.88</v>
      </c>
      <c r="G578" s="33">
        <v>6</v>
      </c>
      <c r="H578" s="776">
        <v>5.28</v>
      </c>
      <c r="I578" s="776">
        <v>5.64</v>
      </c>
      <c r="J578" s="33">
        <v>104</v>
      </c>
      <c r="K578" s="33" t="s">
        <v>118</v>
      </c>
      <c r="L578" s="33"/>
      <c r="M578" s="34" t="s">
        <v>68</v>
      </c>
      <c r="N578" s="34"/>
      <c r="O578" s="33">
        <v>60</v>
      </c>
      <c r="P578" s="11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5"/>
      <c r="V578" s="35"/>
      <c r="W578" s="36" t="s">
        <v>69</v>
      </c>
      <c r="X578" s="777">
        <v>0</v>
      </c>
      <c r="Y578" s="778">
        <f t="shared" si="115"/>
        <v>0</v>
      </c>
      <c r="Z578" s="37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906</v>
      </c>
      <c r="B579" s="54" t="s">
        <v>907</v>
      </c>
      <c r="C579" s="32">
        <v>4301031249</v>
      </c>
      <c r="D579" s="791">
        <v>4680115882072</v>
      </c>
      <c r="E579" s="792"/>
      <c r="F579" s="776">
        <v>0.6</v>
      </c>
      <c r="G579" s="33">
        <v>6</v>
      </c>
      <c r="H579" s="776">
        <v>3.6</v>
      </c>
      <c r="I579" s="776">
        <v>3.81</v>
      </c>
      <c r="J579" s="33">
        <v>132</v>
      </c>
      <c r="K579" s="33" t="s">
        <v>128</v>
      </c>
      <c r="L579" s="33"/>
      <c r="M579" s="34" t="s">
        <v>121</v>
      </c>
      <c r="N579" s="34"/>
      <c r="O579" s="33">
        <v>60</v>
      </c>
      <c r="P579" s="118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5"/>
      <c r="V579" s="35"/>
      <c r="W579" s="36" t="s">
        <v>69</v>
      </c>
      <c r="X579" s="777">
        <v>0</v>
      </c>
      <c r="Y579" s="778">
        <f t="shared" si="115"/>
        <v>0</v>
      </c>
      <c r="Z579" s="37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2">
        <v>4301031383</v>
      </c>
      <c r="D580" s="791">
        <v>4680115882072</v>
      </c>
      <c r="E580" s="792"/>
      <c r="F580" s="776">
        <v>0.6</v>
      </c>
      <c r="G580" s="33">
        <v>8</v>
      </c>
      <c r="H580" s="776">
        <v>4.8</v>
      </c>
      <c r="I580" s="776">
        <v>6.96</v>
      </c>
      <c r="J580" s="33">
        <v>120</v>
      </c>
      <c r="K580" s="33" t="s">
        <v>128</v>
      </c>
      <c r="L580" s="33"/>
      <c r="M580" s="34" t="s">
        <v>121</v>
      </c>
      <c r="N580" s="34"/>
      <c r="O580" s="33">
        <v>60</v>
      </c>
      <c r="P580" s="110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5"/>
      <c r="V580" s="35"/>
      <c r="W580" s="36" t="s">
        <v>69</v>
      </c>
      <c r="X580" s="777">
        <v>0</v>
      </c>
      <c r="Y580" s="778">
        <f t="shared" si="115"/>
        <v>0</v>
      </c>
      <c r="Z580" s="37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2">
        <v>4301031251</v>
      </c>
      <c r="D581" s="791">
        <v>4680115882102</v>
      </c>
      <c r="E581" s="792"/>
      <c r="F581" s="776">
        <v>0.6</v>
      </c>
      <c r="G581" s="33">
        <v>6</v>
      </c>
      <c r="H581" s="776">
        <v>3.6</v>
      </c>
      <c r="I581" s="776">
        <v>3.81</v>
      </c>
      <c r="J581" s="33">
        <v>132</v>
      </c>
      <c r="K581" s="33" t="s">
        <v>128</v>
      </c>
      <c r="L581" s="33"/>
      <c r="M581" s="34" t="s">
        <v>68</v>
      </c>
      <c r="N581" s="34"/>
      <c r="O581" s="33">
        <v>60</v>
      </c>
      <c r="P581" s="9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5"/>
      <c r="V581" s="35"/>
      <c r="W581" s="36" t="s">
        <v>69</v>
      </c>
      <c r="X581" s="777">
        <v>0</v>
      </c>
      <c r="Y581" s="778">
        <f t="shared" si="115"/>
        <v>0</v>
      </c>
      <c r="Z581" s="37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2">
        <v>4301031385</v>
      </c>
      <c r="D582" s="791">
        <v>4680115882102</v>
      </c>
      <c r="E582" s="792"/>
      <c r="F582" s="776">
        <v>0.6</v>
      </c>
      <c r="G582" s="33">
        <v>8</v>
      </c>
      <c r="H582" s="776">
        <v>4.8</v>
      </c>
      <c r="I582" s="776">
        <v>6.69</v>
      </c>
      <c r="J582" s="33">
        <v>120</v>
      </c>
      <c r="K582" s="33" t="s">
        <v>128</v>
      </c>
      <c r="L582" s="33"/>
      <c r="M582" s="34" t="s">
        <v>68</v>
      </c>
      <c r="N582" s="34"/>
      <c r="O582" s="33">
        <v>60</v>
      </c>
      <c r="P582" s="111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5"/>
      <c r="V582" s="35"/>
      <c r="W582" s="36" t="s">
        <v>69</v>
      </c>
      <c r="X582" s="777">
        <v>0</v>
      </c>
      <c r="Y582" s="778">
        <f t="shared" si="115"/>
        <v>0</v>
      </c>
      <c r="Z582" s="37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2">
        <v>4301031253</v>
      </c>
      <c r="D583" s="791">
        <v>4680115882096</v>
      </c>
      <c r="E583" s="792"/>
      <c r="F583" s="776">
        <v>0.6</v>
      </c>
      <c r="G583" s="33">
        <v>6</v>
      </c>
      <c r="H583" s="776">
        <v>3.6</v>
      </c>
      <c r="I583" s="776">
        <v>3.81</v>
      </c>
      <c r="J583" s="33">
        <v>132</v>
      </c>
      <c r="K583" s="33" t="s">
        <v>128</v>
      </c>
      <c r="L583" s="33"/>
      <c r="M583" s="34" t="s">
        <v>68</v>
      </c>
      <c r="N583" s="34"/>
      <c r="O583" s="33">
        <v>60</v>
      </c>
      <c r="P583" s="11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5"/>
      <c r="V583" s="35"/>
      <c r="W583" s="36" t="s">
        <v>69</v>
      </c>
      <c r="X583" s="777">
        <v>0</v>
      </c>
      <c r="Y583" s="778">
        <f t="shared" si="115"/>
        <v>0</v>
      </c>
      <c r="Z583" s="37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2">
        <v>4301031384</v>
      </c>
      <c r="D584" s="791">
        <v>4680115882096</v>
      </c>
      <c r="E584" s="792"/>
      <c r="F584" s="776">
        <v>0.6</v>
      </c>
      <c r="G584" s="33">
        <v>8</v>
      </c>
      <c r="H584" s="776">
        <v>4.8</v>
      </c>
      <c r="I584" s="776">
        <v>6.69</v>
      </c>
      <c r="J584" s="33">
        <v>120</v>
      </c>
      <c r="K584" s="33" t="s">
        <v>128</v>
      </c>
      <c r="L584" s="33"/>
      <c r="M584" s="34" t="s">
        <v>68</v>
      </c>
      <c r="N584" s="34"/>
      <c r="O584" s="33">
        <v>60</v>
      </c>
      <c r="P584" s="90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5"/>
      <c r="V584" s="35"/>
      <c r="W584" s="36" t="s">
        <v>69</v>
      </c>
      <c r="X584" s="777">
        <v>0</v>
      </c>
      <c r="Y584" s="778">
        <f t="shared" si="115"/>
        <v>0</v>
      </c>
      <c r="Z584" s="37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87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89"/>
      <c r="P585" s="795" t="s">
        <v>71</v>
      </c>
      <c r="Q585" s="796"/>
      <c r="R585" s="796"/>
      <c r="S585" s="796"/>
      <c r="T585" s="796"/>
      <c r="U585" s="796"/>
      <c r="V585" s="797"/>
      <c r="W585" s="38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89"/>
      <c r="P586" s="795" t="s">
        <v>71</v>
      </c>
      <c r="Q586" s="796"/>
      <c r="R586" s="796"/>
      <c r="S586" s="796"/>
      <c r="T586" s="796"/>
      <c r="U586" s="796"/>
      <c r="V586" s="797"/>
      <c r="W586" s="38" t="s">
        <v>69</v>
      </c>
      <c r="X586" s="779">
        <f>IFERROR(SUM(X576:X584),"0")</f>
        <v>0</v>
      </c>
      <c r="Y586" s="779">
        <f>IFERROR(SUM(Y576:Y584),"0")</f>
        <v>0</v>
      </c>
      <c r="Z586" s="38"/>
      <c r="AA586" s="780"/>
      <c r="AB586" s="780"/>
      <c r="AC586" s="780"/>
    </row>
    <row r="587" spans="1:68" ht="14.25" customHeight="1" x14ac:dyDescent="0.25">
      <c r="A587" s="800" t="s">
        <v>73</v>
      </c>
      <c r="B587" s="788"/>
      <c r="C587" s="788"/>
      <c r="D587" s="788"/>
      <c r="E587" s="788"/>
      <c r="F587" s="788"/>
      <c r="G587" s="788"/>
      <c r="H587" s="788"/>
      <c r="I587" s="788"/>
      <c r="J587" s="788"/>
      <c r="K587" s="788"/>
      <c r="L587" s="788"/>
      <c r="M587" s="788"/>
      <c r="N587" s="788"/>
      <c r="O587" s="788"/>
      <c r="P587" s="788"/>
      <c r="Q587" s="788"/>
      <c r="R587" s="788"/>
      <c r="S587" s="788"/>
      <c r="T587" s="788"/>
      <c r="U587" s="788"/>
      <c r="V587" s="788"/>
      <c r="W587" s="788"/>
      <c r="X587" s="788"/>
      <c r="Y587" s="788"/>
      <c r="Z587" s="788"/>
      <c r="AA587" s="771"/>
      <c r="AB587" s="771"/>
      <c r="AC587" s="771"/>
    </row>
    <row r="588" spans="1:68" ht="27" customHeight="1" x14ac:dyDescent="0.25">
      <c r="A588" s="54" t="s">
        <v>918</v>
      </c>
      <c r="B588" s="54" t="s">
        <v>919</v>
      </c>
      <c r="C588" s="32">
        <v>4301051230</v>
      </c>
      <c r="D588" s="791">
        <v>4607091383409</v>
      </c>
      <c r="E588" s="792"/>
      <c r="F588" s="776">
        <v>1.3</v>
      </c>
      <c r="G588" s="33">
        <v>6</v>
      </c>
      <c r="H588" s="776">
        <v>7.8</v>
      </c>
      <c r="I588" s="776">
        <v>8.3460000000000001</v>
      </c>
      <c r="J588" s="33">
        <v>56</v>
      </c>
      <c r="K588" s="33" t="s">
        <v>118</v>
      </c>
      <c r="L588" s="33"/>
      <c r="M588" s="34" t="s">
        <v>68</v>
      </c>
      <c r="N588" s="34"/>
      <c r="O588" s="33">
        <v>45</v>
      </c>
      <c r="P588" s="11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5"/>
      <c r="V588" s="35"/>
      <c r="W588" s="36" t="s">
        <v>69</v>
      </c>
      <c r="X588" s="777">
        <v>0</v>
      </c>
      <c r="Y588" s="778">
        <f>IFERROR(IF(X588="",0,CEILING((X588/$H588),1)*$H588),"")</f>
        <v>0</v>
      </c>
      <c r="Z588" s="37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2">
        <v>4301051231</v>
      </c>
      <c r="D589" s="791">
        <v>4607091383416</v>
      </c>
      <c r="E589" s="792"/>
      <c r="F589" s="776">
        <v>1.3</v>
      </c>
      <c r="G589" s="33">
        <v>6</v>
      </c>
      <c r="H589" s="776">
        <v>7.8</v>
      </c>
      <c r="I589" s="776">
        <v>8.3460000000000001</v>
      </c>
      <c r="J589" s="33">
        <v>56</v>
      </c>
      <c r="K589" s="33" t="s">
        <v>118</v>
      </c>
      <c r="L589" s="33"/>
      <c r="M589" s="34" t="s">
        <v>68</v>
      </c>
      <c r="N589" s="34"/>
      <c r="O589" s="33">
        <v>45</v>
      </c>
      <c r="P589" s="118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5"/>
      <c r="V589" s="35"/>
      <c r="W589" s="36" t="s">
        <v>69</v>
      </c>
      <c r="X589" s="777">
        <v>0</v>
      </c>
      <c r="Y589" s="778">
        <f>IFERROR(IF(X589="",0,CEILING((X589/$H589),1)*$H589),"")</f>
        <v>0</v>
      </c>
      <c r="Z589" s="37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2">
        <v>4301051058</v>
      </c>
      <c r="D590" s="791">
        <v>4680115883536</v>
      </c>
      <c r="E590" s="792"/>
      <c r="F590" s="776">
        <v>0.3</v>
      </c>
      <c r="G590" s="33">
        <v>6</v>
      </c>
      <c r="H590" s="776">
        <v>1.8</v>
      </c>
      <c r="I590" s="776">
        <v>2.0459999999999998</v>
      </c>
      <c r="J590" s="33">
        <v>182</v>
      </c>
      <c r="K590" s="33" t="s">
        <v>76</v>
      </c>
      <c r="L590" s="33"/>
      <c r="M590" s="34" t="s">
        <v>68</v>
      </c>
      <c r="N590" s="34"/>
      <c r="O590" s="33">
        <v>45</v>
      </c>
      <c r="P590" s="9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5"/>
      <c r="V590" s="35"/>
      <c r="W590" s="36" t="s">
        <v>69</v>
      </c>
      <c r="X590" s="777">
        <v>0</v>
      </c>
      <c r="Y590" s="778">
        <f>IFERROR(IF(X590="",0,CEILING((X590/$H590),1)*$H590),"")</f>
        <v>0</v>
      </c>
      <c r="Z590" s="37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87"/>
      <c r="B591" s="788"/>
      <c r="C591" s="788"/>
      <c r="D591" s="788"/>
      <c r="E591" s="788"/>
      <c r="F591" s="788"/>
      <c r="G591" s="788"/>
      <c r="H591" s="788"/>
      <c r="I591" s="788"/>
      <c r="J591" s="788"/>
      <c r="K591" s="788"/>
      <c r="L591" s="788"/>
      <c r="M591" s="788"/>
      <c r="N591" s="788"/>
      <c r="O591" s="789"/>
      <c r="P591" s="795" t="s">
        <v>71</v>
      </c>
      <c r="Q591" s="796"/>
      <c r="R591" s="796"/>
      <c r="S591" s="796"/>
      <c r="T591" s="796"/>
      <c r="U591" s="796"/>
      <c r="V591" s="797"/>
      <c r="W591" s="38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88"/>
      <c r="B592" s="788"/>
      <c r="C592" s="788"/>
      <c r="D592" s="788"/>
      <c r="E592" s="788"/>
      <c r="F592" s="788"/>
      <c r="G592" s="788"/>
      <c r="H592" s="788"/>
      <c r="I592" s="788"/>
      <c r="J592" s="788"/>
      <c r="K592" s="788"/>
      <c r="L592" s="788"/>
      <c r="M592" s="788"/>
      <c r="N592" s="788"/>
      <c r="O592" s="789"/>
      <c r="P592" s="795" t="s">
        <v>71</v>
      </c>
      <c r="Q592" s="796"/>
      <c r="R592" s="796"/>
      <c r="S592" s="796"/>
      <c r="T592" s="796"/>
      <c r="U592" s="796"/>
      <c r="V592" s="797"/>
      <c r="W592" s="38" t="s">
        <v>69</v>
      </c>
      <c r="X592" s="779">
        <f>IFERROR(SUM(X588:X590),"0")</f>
        <v>0</v>
      </c>
      <c r="Y592" s="779">
        <f>IFERROR(SUM(Y588:Y590),"0")</f>
        <v>0</v>
      </c>
      <c r="Z592" s="38"/>
      <c r="AA592" s="780"/>
      <c r="AB592" s="780"/>
      <c r="AC592" s="780"/>
    </row>
    <row r="593" spans="1:68" ht="14.25" customHeight="1" x14ac:dyDescent="0.25">
      <c r="A593" s="800" t="s">
        <v>213</v>
      </c>
      <c r="B593" s="788"/>
      <c r="C593" s="788"/>
      <c r="D593" s="788"/>
      <c r="E593" s="788"/>
      <c r="F593" s="788"/>
      <c r="G593" s="788"/>
      <c r="H593" s="788"/>
      <c r="I593" s="788"/>
      <c r="J593" s="788"/>
      <c r="K593" s="788"/>
      <c r="L593" s="788"/>
      <c r="M593" s="788"/>
      <c r="N593" s="788"/>
      <c r="O593" s="788"/>
      <c r="P593" s="788"/>
      <c r="Q593" s="788"/>
      <c r="R593" s="788"/>
      <c r="S593" s="788"/>
      <c r="T593" s="788"/>
      <c r="U593" s="788"/>
      <c r="V593" s="788"/>
      <c r="W593" s="788"/>
      <c r="X593" s="788"/>
      <c r="Y593" s="788"/>
      <c r="Z593" s="788"/>
      <c r="AA593" s="771"/>
      <c r="AB593" s="771"/>
      <c r="AC593" s="771"/>
    </row>
    <row r="594" spans="1:68" ht="27" customHeight="1" x14ac:dyDescent="0.25">
      <c r="A594" s="54" t="s">
        <v>927</v>
      </c>
      <c r="B594" s="54" t="s">
        <v>928</v>
      </c>
      <c r="C594" s="32">
        <v>4301060363</v>
      </c>
      <c r="D594" s="791">
        <v>4680115885035</v>
      </c>
      <c r="E594" s="792"/>
      <c r="F594" s="776">
        <v>1</v>
      </c>
      <c r="G594" s="33">
        <v>4</v>
      </c>
      <c r="H594" s="776">
        <v>4</v>
      </c>
      <c r="I594" s="776">
        <v>4.4160000000000004</v>
      </c>
      <c r="J594" s="33">
        <v>104</v>
      </c>
      <c r="K594" s="33" t="s">
        <v>118</v>
      </c>
      <c r="L594" s="33"/>
      <c r="M594" s="34" t="s">
        <v>68</v>
      </c>
      <c r="N594" s="34"/>
      <c r="O594" s="33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5"/>
      <c r="V594" s="35"/>
      <c r="W594" s="36" t="s">
        <v>69</v>
      </c>
      <c r="X594" s="777">
        <v>0</v>
      </c>
      <c r="Y594" s="778">
        <f>IFERROR(IF(X594="",0,CEILING((X594/$H594),1)*$H594),"")</f>
        <v>0</v>
      </c>
      <c r="Z594" s="37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2">
        <v>4301060436</v>
      </c>
      <c r="D595" s="791">
        <v>4680115885936</v>
      </c>
      <c r="E595" s="792"/>
      <c r="F595" s="776">
        <v>1.3</v>
      </c>
      <c r="G595" s="33">
        <v>6</v>
      </c>
      <c r="H595" s="776">
        <v>7.8</v>
      </c>
      <c r="I595" s="776">
        <v>8.2799999999999994</v>
      </c>
      <c r="J595" s="33">
        <v>56</v>
      </c>
      <c r="K595" s="33" t="s">
        <v>118</v>
      </c>
      <c r="L595" s="33"/>
      <c r="M595" s="34" t="s">
        <v>68</v>
      </c>
      <c r="N595" s="34"/>
      <c r="O595" s="33">
        <v>35</v>
      </c>
      <c r="P595" s="979" t="s">
        <v>932</v>
      </c>
      <c r="Q595" s="782"/>
      <c r="R595" s="782"/>
      <c r="S595" s="782"/>
      <c r="T595" s="783"/>
      <c r="U595" s="35"/>
      <c r="V595" s="35"/>
      <c r="W595" s="36" t="s">
        <v>69</v>
      </c>
      <c r="X595" s="777">
        <v>0</v>
      </c>
      <c r="Y595" s="778">
        <f>IFERROR(IF(X595="",0,CEILING((X595/$H595),1)*$H595),"")</f>
        <v>0</v>
      </c>
      <c r="Z595" s="37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87"/>
      <c r="B596" s="788"/>
      <c r="C596" s="788"/>
      <c r="D596" s="788"/>
      <c r="E596" s="788"/>
      <c r="F596" s="788"/>
      <c r="G596" s="788"/>
      <c r="H596" s="788"/>
      <c r="I596" s="788"/>
      <c r="J596" s="788"/>
      <c r="K596" s="788"/>
      <c r="L596" s="788"/>
      <c r="M596" s="788"/>
      <c r="N596" s="788"/>
      <c r="O596" s="789"/>
      <c r="P596" s="795" t="s">
        <v>71</v>
      </c>
      <c r="Q596" s="796"/>
      <c r="R596" s="796"/>
      <c r="S596" s="796"/>
      <c r="T596" s="796"/>
      <c r="U596" s="796"/>
      <c r="V596" s="797"/>
      <c r="W596" s="38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88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89"/>
      <c r="P597" s="795" t="s">
        <v>71</v>
      </c>
      <c r="Q597" s="796"/>
      <c r="R597" s="796"/>
      <c r="S597" s="796"/>
      <c r="T597" s="796"/>
      <c r="U597" s="796"/>
      <c r="V597" s="797"/>
      <c r="W597" s="38" t="s">
        <v>69</v>
      </c>
      <c r="X597" s="779">
        <f>IFERROR(SUM(X594:X595),"0")</f>
        <v>0</v>
      </c>
      <c r="Y597" s="779">
        <f>IFERROR(SUM(Y594:Y595),"0")</f>
        <v>0</v>
      </c>
      <c r="Z597" s="38"/>
      <c r="AA597" s="780"/>
      <c r="AB597" s="780"/>
      <c r="AC597" s="780"/>
    </row>
    <row r="598" spans="1:68" ht="27.75" customHeight="1" x14ac:dyDescent="0.2">
      <c r="A598" s="874" t="s">
        <v>933</v>
      </c>
      <c r="B598" s="875"/>
      <c r="C598" s="875"/>
      <c r="D598" s="875"/>
      <c r="E598" s="875"/>
      <c r="F598" s="875"/>
      <c r="G598" s="875"/>
      <c r="H598" s="875"/>
      <c r="I598" s="875"/>
      <c r="J598" s="875"/>
      <c r="K598" s="875"/>
      <c r="L598" s="875"/>
      <c r="M598" s="875"/>
      <c r="N598" s="875"/>
      <c r="O598" s="875"/>
      <c r="P598" s="875"/>
      <c r="Q598" s="875"/>
      <c r="R598" s="875"/>
      <c r="S598" s="875"/>
      <c r="T598" s="875"/>
      <c r="U598" s="875"/>
      <c r="V598" s="875"/>
      <c r="W598" s="875"/>
      <c r="X598" s="875"/>
      <c r="Y598" s="875"/>
      <c r="Z598" s="875"/>
      <c r="AA598" s="49"/>
      <c r="AB598" s="49"/>
      <c r="AC598" s="49"/>
    </row>
    <row r="599" spans="1:68" ht="16.5" customHeight="1" x14ac:dyDescent="0.25">
      <c r="A599" s="808" t="s">
        <v>933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72"/>
      <c r="AB599" s="772"/>
      <c r="AC599" s="772"/>
    </row>
    <row r="600" spans="1:68" ht="14.25" customHeight="1" x14ac:dyDescent="0.25">
      <c r="A600" s="800" t="s">
        <v>115</v>
      </c>
      <c r="B600" s="788"/>
      <c r="C600" s="788"/>
      <c r="D600" s="788"/>
      <c r="E600" s="788"/>
      <c r="F600" s="788"/>
      <c r="G600" s="788"/>
      <c r="H600" s="788"/>
      <c r="I600" s="788"/>
      <c r="J600" s="788"/>
      <c r="K600" s="788"/>
      <c r="L600" s="788"/>
      <c r="M600" s="788"/>
      <c r="N600" s="788"/>
      <c r="O600" s="788"/>
      <c r="P600" s="788"/>
      <c r="Q600" s="788"/>
      <c r="R600" s="788"/>
      <c r="S600" s="788"/>
      <c r="T600" s="788"/>
      <c r="U600" s="788"/>
      <c r="V600" s="788"/>
      <c r="W600" s="788"/>
      <c r="X600" s="788"/>
      <c r="Y600" s="788"/>
      <c r="Z600" s="788"/>
      <c r="AA600" s="771"/>
      <c r="AB600" s="771"/>
      <c r="AC600" s="771"/>
    </row>
    <row r="601" spans="1:68" ht="27" customHeight="1" x14ac:dyDescent="0.25">
      <c r="A601" s="54" t="s">
        <v>934</v>
      </c>
      <c r="B601" s="54" t="s">
        <v>935</v>
      </c>
      <c r="C601" s="32">
        <v>4301011763</v>
      </c>
      <c r="D601" s="791">
        <v>4640242181011</v>
      </c>
      <c r="E601" s="792"/>
      <c r="F601" s="776">
        <v>1.35</v>
      </c>
      <c r="G601" s="33">
        <v>8</v>
      </c>
      <c r="H601" s="776">
        <v>10.8</v>
      </c>
      <c r="I601" s="776">
        <v>11.28</v>
      </c>
      <c r="J601" s="33">
        <v>56</v>
      </c>
      <c r="K601" s="33" t="s">
        <v>118</v>
      </c>
      <c r="L601" s="33"/>
      <c r="M601" s="34" t="s">
        <v>77</v>
      </c>
      <c r="N601" s="34"/>
      <c r="O601" s="33">
        <v>55</v>
      </c>
      <c r="P601" s="1166" t="s">
        <v>936</v>
      </c>
      <c r="Q601" s="782"/>
      <c r="R601" s="782"/>
      <c r="S601" s="782"/>
      <c r="T601" s="783"/>
      <c r="U601" s="35"/>
      <c r="V601" s="35"/>
      <c r="W601" s="36" t="s">
        <v>69</v>
      </c>
      <c r="X601" s="777">
        <v>0</v>
      </c>
      <c r="Y601" s="778">
        <f t="shared" ref="Y601:Y607" si="120">IFERROR(IF(X601="",0,CEILING((X601/$H601),1)*$H601),"")</f>
        <v>0</v>
      </c>
      <c r="Z601" s="37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2">
        <v>4301011585</v>
      </c>
      <c r="D602" s="791">
        <v>4640242180441</v>
      </c>
      <c r="E602" s="792"/>
      <c r="F602" s="776">
        <v>1.5</v>
      </c>
      <c r="G602" s="33">
        <v>8</v>
      </c>
      <c r="H602" s="776">
        <v>12</v>
      </c>
      <c r="I602" s="776">
        <v>12.48</v>
      </c>
      <c r="J602" s="33">
        <v>56</v>
      </c>
      <c r="K602" s="33" t="s">
        <v>118</v>
      </c>
      <c r="L602" s="33"/>
      <c r="M602" s="34" t="s">
        <v>121</v>
      </c>
      <c r="N602" s="34"/>
      <c r="O602" s="33">
        <v>50</v>
      </c>
      <c r="P602" s="1027" t="s">
        <v>940</v>
      </c>
      <c r="Q602" s="782"/>
      <c r="R602" s="782"/>
      <c r="S602" s="782"/>
      <c r="T602" s="783"/>
      <c r="U602" s="35"/>
      <c r="V602" s="35"/>
      <c r="W602" s="36" t="s">
        <v>69</v>
      </c>
      <c r="X602" s="777">
        <v>0</v>
      </c>
      <c r="Y602" s="778">
        <f t="shared" si="120"/>
        <v>0</v>
      </c>
      <c r="Z602" s="37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2">
        <v>4301011584</v>
      </c>
      <c r="D603" s="791">
        <v>4640242180564</v>
      </c>
      <c r="E603" s="792"/>
      <c r="F603" s="776">
        <v>1.5</v>
      </c>
      <c r="G603" s="33">
        <v>8</v>
      </c>
      <c r="H603" s="776">
        <v>12</v>
      </c>
      <c r="I603" s="776">
        <v>12.48</v>
      </c>
      <c r="J603" s="33">
        <v>56</v>
      </c>
      <c r="K603" s="33" t="s">
        <v>118</v>
      </c>
      <c r="L603" s="33"/>
      <c r="M603" s="34" t="s">
        <v>121</v>
      </c>
      <c r="N603" s="34"/>
      <c r="O603" s="33">
        <v>50</v>
      </c>
      <c r="P603" s="1170" t="s">
        <v>944</v>
      </c>
      <c r="Q603" s="782"/>
      <c r="R603" s="782"/>
      <c r="S603" s="782"/>
      <c r="T603" s="783"/>
      <c r="U603" s="35"/>
      <c r="V603" s="35"/>
      <c r="W603" s="36" t="s">
        <v>69</v>
      </c>
      <c r="X603" s="777">
        <v>0</v>
      </c>
      <c r="Y603" s="778">
        <f t="shared" si="120"/>
        <v>0</v>
      </c>
      <c r="Z603" s="37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2">
        <v>4301011762</v>
      </c>
      <c r="D604" s="791">
        <v>4640242180922</v>
      </c>
      <c r="E604" s="792"/>
      <c r="F604" s="776">
        <v>1.35</v>
      </c>
      <c r="G604" s="33">
        <v>8</v>
      </c>
      <c r="H604" s="776">
        <v>10.8</v>
      </c>
      <c r="I604" s="776">
        <v>11.28</v>
      </c>
      <c r="J604" s="33">
        <v>56</v>
      </c>
      <c r="K604" s="33" t="s">
        <v>118</v>
      </c>
      <c r="L604" s="33"/>
      <c r="M604" s="34" t="s">
        <v>121</v>
      </c>
      <c r="N604" s="34"/>
      <c r="O604" s="33">
        <v>55</v>
      </c>
      <c r="P604" s="1033" t="s">
        <v>948</v>
      </c>
      <c r="Q604" s="782"/>
      <c r="R604" s="782"/>
      <c r="S604" s="782"/>
      <c r="T604" s="783"/>
      <c r="U604" s="35"/>
      <c r="V604" s="35"/>
      <c r="W604" s="36" t="s">
        <v>69</v>
      </c>
      <c r="X604" s="777">
        <v>0</v>
      </c>
      <c r="Y604" s="778">
        <f t="shared" si="120"/>
        <v>0</v>
      </c>
      <c r="Z604" s="37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2">
        <v>4301011764</v>
      </c>
      <c r="D605" s="791">
        <v>4640242181189</v>
      </c>
      <c r="E605" s="792"/>
      <c r="F605" s="776">
        <v>0.4</v>
      </c>
      <c r="G605" s="33">
        <v>10</v>
      </c>
      <c r="H605" s="776">
        <v>4</v>
      </c>
      <c r="I605" s="776">
        <v>4.21</v>
      </c>
      <c r="J605" s="33">
        <v>132</v>
      </c>
      <c r="K605" s="33" t="s">
        <v>128</v>
      </c>
      <c r="L605" s="33"/>
      <c r="M605" s="34" t="s">
        <v>77</v>
      </c>
      <c r="N605" s="34"/>
      <c r="O605" s="33">
        <v>55</v>
      </c>
      <c r="P605" s="1077" t="s">
        <v>952</v>
      </c>
      <c r="Q605" s="782"/>
      <c r="R605" s="782"/>
      <c r="S605" s="782"/>
      <c r="T605" s="783"/>
      <c r="U605" s="35"/>
      <c r="V605" s="35"/>
      <c r="W605" s="36" t="s">
        <v>69</v>
      </c>
      <c r="X605" s="777">
        <v>0</v>
      </c>
      <c r="Y605" s="778">
        <f t="shared" si="120"/>
        <v>0</v>
      </c>
      <c r="Z605" s="37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2">
        <v>4301011551</v>
      </c>
      <c r="D606" s="791">
        <v>4640242180038</v>
      </c>
      <c r="E606" s="792"/>
      <c r="F606" s="776">
        <v>0.4</v>
      </c>
      <c r="G606" s="33">
        <v>10</v>
      </c>
      <c r="H606" s="776">
        <v>4</v>
      </c>
      <c r="I606" s="776">
        <v>4.21</v>
      </c>
      <c r="J606" s="33">
        <v>132</v>
      </c>
      <c r="K606" s="33" t="s">
        <v>128</v>
      </c>
      <c r="L606" s="33"/>
      <c r="M606" s="34" t="s">
        <v>121</v>
      </c>
      <c r="N606" s="34"/>
      <c r="O606" s="33">
        <v>50</v>
      </c>
      <c r="P606" s="968" t="s">
        <v>955</v>
      </c>
      <c r="Q606" s="782"/>
      <c r="R606" s="782"/>
      <c r="S606" s="782"/>
      <c r="T606" s="783"/>
      <c r="U606" s="35"/>
      <c r="V606" s="35"/>
      <c r="W606" s="36" t="s">
        <v>69</v>
      </c>
      <c r="X606" s="777">
        <v>0</v>
      </c>
      <c r="Y606" s="778">
        <f t="shared" si="120"/>
        <v>0</v>
      </c>
      <c r="Z606" s="37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2">
        <v>4301011765</v>
      </c>
      <c r="D607" s="791">
        <v>4640242181172</v>
      </c>
      <c r="E607" s="792"/>
      <c r="F607" s="776">
        <v>0.4</v>
      </c>
      <c r="G607" s="33">
        <v>10</v>
      </c>
      <c r="H607" s="776">
        <v>4</v>
      </c>
      <c r="I607" s="776">
        <v>4.21</v>
      </c>
      <c r="J607" s="33">
        <v>132</v>
      </c>
      <c r="K607" s="33" t="s">
        <v>128</v>
      </c>
      <c r="L607" s="33"/>
      <c r="M607" s="34" t="s">
        <v>121</v>
      </c>
      <c r="N607" s="34"/>
      <c r="O607" s="33">
        <v>55</v>
      </c>
      <c r="P607" s="1082" t="s">
        <v>958</v>
      </c>
      <c r="Q607" s="782"/>
      <c r="R607" s="782"/>
      <c r="S607" s="782"/>
      <c r="T607" s="783"/>
      <c r="U607" s="35"/>
      <c r="V607" s="35"/>
      <c r="W607" s="36" t="s">
        <v>69</v>
      </c>
      <c r="X607" s="777">
        <v>0</v>
      </c>
      <c r="Y607" s="778">
        <f t="shared" si="120"/>
        <v>0</v>
      </c>
      <c r="Z607" s="37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87"/>
      <c r="B608" s="788"/>
      <c r="C608" s="788"/>
      <c r="D608" s="788"/>
      <c r="E608" s="788"/>
      <c r="F608" s="788"/>
      <c r="G608" s="788"/>
      <c r="H608" s="788"/>
      <c r="I608" s="788"/>
      <c r="J608" s="788"/>
      <c r="K608" s="788"/>
      <c r="L608" s="788"/>
      <c r="M608" s="788"/>
      <c r="N608" s="788"/>
      <c r="O608" s="789"/>
      <c r="P608" s="795" t="s">
        <v>71</v>
      </c>
      <c r="Q608" s="796"/>
      <c r="R608" s="796"/>
      <c r="S608" s="796"/>
      <c r="T608" s="796"/>
      <c r="U608" s="796"/>
      <c r="V608" s="797"/>
      <c r="W608" s="38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88"/>
      <c r="B609" s="788"/>
      <c r="C609" s="788"/>
      <c r="D609" s="788"/>
      <c r="E609" s="788"/>
      <c r="F609" s="788"/>
      <c r="G609" s="788"/>
      <c r="H609" s="788"/>
      <c r="I609" s="788"/>
      <c r="J609" s="788"/>
      <c r="K609" s="788"/>
      <c r="L609" s="788"/>
      <c r="M609" s="788"/>
      <c r="N609" s="788"/>
      <c r="O609" s="789"/>
      <c r="P609" s="795" t="s">
        <v>71</v>
      </c>
      <c r="Q609" s="796"/>
      <c r="R609" s="796"/>
      <c r="S609" s="796"/>
      <c r="T609" s="796"/>
      <c r="U609" s="796"/>
      <c r="V609" s="797"/>
      <c r="W609" s="38" t="s">
        <v>69</v>
      </c>
      <c r="X609" s="779">
        <f>IFERROR(SUM(X601:X607),"0")</f>
        <v>0</v>
      </c>
      <c r="Y609" s="779">
        <f>IFERROR(SUM(Y601:Y607),"0")</f>
        <v>0</v>
      </c>
      <c r="Z609" s="38"/>
      <c r="AA609" s="780"/>
      <c r="AB609" s="780"/>
      <c r="AC609" s="780"/>
    </row>
    <row r="610" spans="1:68" ht="14.25" customHeight="1" x14ac:dyDescent="0.25">
      <c r="A610" s="800" t="s">
        <v>172</v>
      </c>
      <c r="B610" s="788"/>
      <c r="C610" s="788"/>
      <c r="D610" s="788"/>
      <c r="E610" s="788"/>
      <c r="F610" s="788"/>
      <c r="G610" s="788"/>
      <c r="H610" s="788"/>
      <c r="I610" s="788"/>
      <c r="J610" s="788"/>
      <c r="K610" s="788"/>
      <c r="L610" s="788"/>
      <c r="M610" s="788"/>
      <c r="N610" s="788"/>
      <c r="O610" s="788"/>
      <c r="P610" s="788"/>
      <c r="Q610" s="788"/>
      <c r="R610" s="788"/>
      <c r="S610" s="788"/>
      <c r="T610" s="788"/>
      <c r="U610" s="788"/>
      <c r="V610" s="788"/>
      <c r="W610" s="788"/>
      <c r="X610" s="788"/>
      <c r="Y610" s="788"/>
      <c r="Z610" s="788"/>
      <c r="AA610" s="771"/>
      <c r="AB610" s="771"/>
      <c r="AC610" s="771"/>
    </row>
    <row r="611" spans="1:68" ht="16.5" customHeight="1" x14ac:dyDescent="0.25">
      <c r="A611" s="54" t="s">
        <v>959</v>
      </c>
      <c r="B611" s="54" t="s">
        <v>960</v>
      </c>
      <c r="C611" s="32">
        <v>4301020269</v>
      </c>
      <c r="D611" s="791">
        <v>4640242180519</v>
      </c>
      <c r="E611" s="792"/>
      <c r="F611" s="776">
        <v>1.35</v>
      </c>
      <c r="G611" s="33">
        <v>8</v>
      </c>
      <c r="H611" s="776">
        <v>10.8</v>
      </c>
      <c r="I611" s="776">
        <v>11.28</v>
      </c>
      <c r="J611" s="33">
        <v>56</v>
      </c>
      <c r="K611" s="33" t="s">
        <v>118</v>
      </c>
      <c r="L611" s="33"/>
      <c r="M611" s="34" t="s">
        <v>77</v>
      </c>
      <c r="N611" s="34"/>
      <c r="O611" s="33">
        <v>50</v>
      </c>
      <c r="P611" s="1019" t="s">
        <v>961</v>
      </c>
      <c r="Q611" s="782"/>
      <c r="R611" s="782"/>
      <c r="S611" s="782"/>
      <c r="T611" s="783"/>
      <c r="U611" s="35"/>
      <c r="V611" s="35"/>
      <c r="W611" s="36" t="s">
        <v>69</v>
      </c>
      <c r="X611" s="777">
        <v>0</v>
      </c>
      <c r="Y611" s="778">
        <f>IFERROR(IF(X611="",0,CEILING((X611/$H611),1)*$H611),"")</f>
        <v>0</v>
      </c>
      <c r="Z611" s="37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2">
        <v>4301020260</v>
      </c>
      <c r="D612" s="791">
        <v>4640242180526</v>
      </c>
      <c r="E612" s="792"/>
      <c r="F612" s="776">
        <v>1.8</v>
      </c>
      <c r="G612" s="33">
        <v>6</v>
      </c>
      <c r="H612" s="776">
        <v>10.8</v>
      </c>
      <c r="I612" s="776">
        <v>11.28</v>
      </c>
      <c r="J612" s="33">
        <v>56</v>
      </c>
      <c r="K612" s="33" t="s">
        <v>118</v>
      </c>
      <c r="L612" s="33"/>
      <c r="M612" s="34" t="s">
        <v>121</v>
      </c>
      <c r="N612" s="34"/>
      <c r="O612" s="33">
        <v>50</v>
      </c>
      <c r="P612" s="1030" t="s">
        <v>965</v>
      </c>
      <c r="Q612" s="782"/>
      <c r="R612" s="782"/>
      <c r="S612" s="782"/>
      <c r="T612" s="783"/>
      <c r="U612" s="35"/>
      <c r="V612" s="35"/>
      <c r="W612" s="36" t="s">
        <v>69</v>
      </c>
      <c r="X612" s="777">
        <v>0</v>
      </c>
      <c r="Y612" s="778">
        <f>IFERROR(IF(X612="",0,CEILING((X612/$H612),1)*$H612),"")</f>
        <v>0</v>
      </c>
      <c r="Z612" s="37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2">
        <v>4301020309</v>
      </c>
      <c r="D613" s="791">
        <v>4640242180090</v>
      </c>
      <c r="E613" s="792"/>
      <c r="F613" s="776">
        <v>1.35</v>
      </c>
      <c r="G613" s="33">
        <v>8</v>
      </c>
      <c r="H613" s="776">
        <v>10.8</v>
      </c>
      <c r="I613" s="776">
        <v>11.28</v>
      </c>
      <c r="J613" s="33">
        <v>56</v>
      </c>
      <c r="K613" s="33" t="s">
        <v>118</v>
      </c>
      <c r="L613" s="33"/>
      <c r="M613" s="34" t="s">
        <v>121</v>
      </c>
      <c r="N613" s="34"/>
      <c r="O613" s="33">
        <v>50</v>
      </c>
      <c r="P613" s="793" t="s">
        <v>968</v>
      </c>
      <c r="Q613" s="782"/>
      <c r="R613" s="782"/>
      <c r="S613" s="782"/>
      <c r="T613" s="783"/>
      <c r="U613" s="35"/>
      <c r="V613" s="35"/>
      <c r="W613" s="36" t="s">
        <v>69</v>
      </c>
      <c r="X613" s="777">
        <v>0</v>
      </c>
      <c r="Y613" s="778">
        <f>IFERROR(IF(X613="",0,CEILING((X613/$H613),1)*$H613),"")</f>
        <v>0</v>
      </c>
      <c r="Z613" s="37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2">
        <v>4301020295</v>
      </c>
      <c r="D614" s="791">
        <v>4640242181363</v>
      </c>
      <c r="E614" s="792"/>
      <c r="F614" s="776">
        <v>0.4</v>
      </c>
      <c r="G614" s="33">
        <v>10</v>
      </c>
      <c r="H614" s="776">
        <v>4</v>
      </c>
      <c r="I614" s="776">
        <v>4.21</v>
      </c>
      <c r="J614" s="33">
        <v>132</v>
      </c>
      <c r="K614" s="33" t="s">
        <v>128</v>
      </c>
      <c r="L614" s="33"/>
      <c r="M614" s="34" t="s">
        <v>121</v>
      </c>
      <c r="N614" s="34"/>
      <c r="O614" s="33">
        <v>50</v>
      </c>
      <c r="P614" s="1004" t="s">
        <v>972</v>
      </c>
      <c r="Q614" s="782"/>
      <c r="R614" s="782"/>
      <c r="S614" s="782"/>
      <c r="T614" s="783"/>
      <c r="U614" s="35"/>
      <c r="V614" s="35"/>
      <c r="W614" s="36" t="s">
        <v>69</v>
      </c>
      <c r="X614" s="777">
        <v>0</v>
      </c>
      <c r="Y614" s="778">
        <f>IFERROR(IF(X614="",0,CEILING((X614/$H614),1)*$H614),"")</f>
        <v>0</v>
      </c>
      <c r="Z614" s="37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87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89"/>
      <c r="P615" s="795" t="s">
        <v>71</v>
      </c>
      <c r="Q615" s="796"/>
      <c r="R615" s="796"/>
      <c r="S615" s="796"/>
      <c r="T615" s="796"/>
      <c r="U615" s="796"/>
      <c r="V615" s="797"/>
      <c r="W615" s="38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88"/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9"/>
      <c r="P616" s="795" t="s">
        <v>71</v>
      </c>
      <c r="Q616" s="796"/>
      <c r="R616" s="796"/>
      <c r="S616" s="796"/>
      <c r="T616" s="796"/>
      <c r="U616" s="796"/>
      <c r="V616" s="797"/>
      <c r="W616" s="38" t="s">
        <v>69</v>
      </c>
      <c r="X616" s="779">
        <f>IFERROR(SUM(X611:X614),"0")</f>
        <v>0</v>
      </c>
      <c r="Y616" s="779">
        <f>IFERROR(SUM(Y611:Y614),"0")</f>
        <v>0</v>
      </c>
      <c r="Z616" s="38"/>
      <c r="AA616" s="780"/>
      <c r="AB616" s="780"/>
      <c r="AC616" s="780"/>
    </row>
    <row r="617" spans="1:68" ht="14.25" customHeight="1" x14ac:dyDescent="0.25">
      <c r="A617" s="800" t="s">
        <v>64</v>
      </c>
      <c r="B617" s="788"/>
      <c r="C617" s="788"/>
      <c r="D617" s="788"/>
      <c r="E617" s="788"/>
      <c r="F617" s="788"/>
      <c r="G617" s="788"/>
      <c r="H617" s="788"/>
      <c r="I617" s="788"/>
      <c r="J617" s="788"/>
      <c r="K617" s="788"/>
      <c r="L617" s="788"/>
      <c r="M617" s="788"/>
      <c r="N617" s="788"/>
      <c r="O617" s="788"/>
      <c r="P617" s="788"/>
      <c r="Q617" s="788"/>
      <c r="R617" s="788"/>
      <c r="S617" s="788"/>
      <c r="T617" s="788"/>
      <c r="U617" s="788"/>
      <c r="V617" s="788"/>
      <c r="W617" s="788"/>
      <c r="X617" s="788"/>
      <c r="Y617" s="788"/>
      <c r="Z617" s="788"/>
      <c r="AA617" s="771"/>
      <c r="AB617" s="771"/>
      <c r="AC617" s="771"/>
    </row>
    <row r="618" spans="1:68" ht="27" customHeight="1" x14ac:dyDescent="0.25">
      <c r="A618" s="54" t="s">
        <v>973</v>
      </c>
      <c r="B618" s="54" t="s">
        <v>974</v>
      </c>
      <c r="C618" s="32">
        <v>4301031280</v>
      </c>
      <c r="D618" s="791">
        <v>4640242180816</v>
      </c>
      <c r="E618" s="792"/>
      <c r="F618" s="776">
        <v>0.7</v>
      </c>
      <c r="G618" s="33">
        <v>6</v>
      </c>
      <c r="H618" s="776">
        <v>4.2</v>
      </c>
      <c r="I618" s="776">
        <v>4.46</v>
      </c>
      <c r="J618" s="33">
        <v>156</v>
      </c>
      <c r="K618" s="33" t="s">
        <v>128</v>
      </c>
      <c r="L618" s="33"/>
      <c r="M618" s="34" t="s">
        <v>68</v>
      </c>
      <c r="N618" s="34"/>
      <c r="O618" s="33">
        <v>40</v>
      </c>
      <c r="P618" s="1076" t="s">
        <v>975</v>
      </c>
      <c r="Q618" s="782"/>
      <c r="R618" s="782"/>
      <c r="S618" s="782"/>
      <c r="T618" s="783"/>
      <c r="U618" s="35"/>
      <c r="V618" s="35"/>
      <c r="W618" s="36" t="s">
        <v>69</v>
      </c>
      <c r="X618" s="777">
        <v>0</v>
      </c>
      <c r="Y618" s="778">
        <f t="shared" ref="Y618:Y624" si="125">IFERROR(IF(X618="",0,CEILING((X618/$H618),1)*$H618),"")</f>
        <v>0</v>
      </c>
      <c r="Z618" s="37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2">
        <v>4301031244</v>
      </c>
      <c r="D619" s="791">
        <v>4640242180595</v>
      </c>
      <c r="E619" s="792"/>
      <c r="F619" s="776">
        <v>0.7</v>
      </c>
      <c r="G619" s="33">
        <v>6</v>
      </c>
      <c r="H619" s="776">
        <v>4.2</v>
      </c>
      <c r="I619" s="776">
        <v>4.46</v>
      </c>
      <c r="J619" s="33">
        <v>156</v>
      </c>
      <c r="K619" s="33" t="s">
        <v>128</v>
      </c>
      <c r="L619" s="33"/>
      <c r="M619" s="34" t="s">
        <v>68</v>
      </c>
      <c r="N619" s="34"/>
      <c r="O619" s="33">
        <v>40</v>
      </c>
      <c r="P619" s="1022" t="s">
        <v>979</v>
      </c>
      <c r="Q619" s="782"/>
      <c r="R619" s="782"/>
      <c r="S619" s="782"/>
      <c r="T619" s="783"/>
      <c r="U619" s="35"/>
      <c r="V619" s="35"/>
      <c r="W619" s="36" t="s">
        <v>69</v>
      </c>
      <c r="X619" s="777">
        <v>0</v>
      </c>
      <c r="Y619" s="778">
        <f t="shared" si="125"/>
        <v>0</v>
      </c>
      <c r="Z619" s="37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2">
        <v>4301031289</v>
      </c>
      <c r="D620" s="791">
        <v>4640242181615</v>
      </c>
      <c r="E620" s="792"/>
      <c r="F620" s="776">
        <v>0.7</v>
      </c>
      <c r="G620" s="33">
        <v>6</v>
      </c>
      <c r="H620" s="776">
        <v>4.2</v>
      </c>
      <c r="I620" s="776">
        <v>4.4000000000000004</v>
      </c>
      <c r="J620" s="33">
        <v>156</v>
      </c>
      <c r="K620" s="33" t="s">
        <v>128</v>
      </c>
      <c r="L620" s="33"/>
      <c r="M620" s="34" t="s">
        <v>68</v>
      </c>
      <c r="N620" s="34"/>
      <c r="O620" s="33">
        <v>45</v>
      </c>
      <c r="P620" s="1081" t="s">
        <v>983</v>
      </c>
      <c r="Q620" s="782"/>
      <c r="R620" s="782"/>
      <c r="S620" s="782"/>
      <c r="T620" s="783"/>
      <c r="U620" s="35"/>
      <c r="V620" s="35"/>
      <c r="W620" s="36" t="s">
        <v>69</v>
      </c>
      <c r="X620" s="777">
        <v>0</v>
      </c>
      <c r="Y620" s="778">
        <f t="shared" si="125"/>
        <v>0</v>
      </c>
      <c r="Z620" s="37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2">
        <v>4301031285</v>
      </c>
      <c r="D621" s="791">
        <v>4640242181639</v>
      </c>
      <c r="E621" s="792"/>
      <c r="F621" s="776">
        <v>0.7</v>
      </c>
      <c r="G621" s="33">
        <v>6</v>
      </c>
      <c r="H621" s="776">
        <v>4.2</v>
      </c>
      <c r="I621" s="776">
        <v>4.4000000000000004</v>
      </c>
      <c r="J621" s="33">
        <v>156</v>
      </c>
      <c r="K621" s="33" t="s">
        <v>128</v>
      </c>
      <c r="L621" s="33"/>
      <c r="M621" s="34" t="s">
        <v>68</v>
      </c>
      <c r="N621" s="34"/>
      <c r="O621" s="33">
        <v>45</v>
      </c>
      <c r="P621" s="832" t="s">
        <v>987</v>
      </c>
      <c r="Q621" s="782"/>
      <c r="R621" s="782"/>
      <c r="S621" s="782"/>
      <c r="T621" s="783"/>
      <c r="U621" s="35"/>
      <c r="V621" s="35"/>
      <c r="W621" s="36" t="s">
        <v>69</v>
      </c>
      <c r="X621" s="777">
        <v>0</v>
      </c>
      <c r="Y621" s="778">
        <f t="shared" si="125"/>
        <v>0</v>
      </c>
      <c r="Z621" s="37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2">
        <v>4301031287</v>
      </c>
      <c r="D622" s="791">
        <v>4640242181622</v>
      </c>
      <c r="E622" s="792"/>
      <c r="F622" s="776">
        <v>0.7</v>
      </c>
      <c r="G622" s="33">
        <v>6</v>
      </c>
      <c r="H622" s="776">
        <v>4.2</v>
      </c>
      <c r="I622" s="776">
        <v>4.4000000000000004</v>
      </c>
      <c r="J622" s="33">
        <v>156</v>
      </c>
      <c r="K622" s="33" t="s">
        <v>128</v>
      </c>
      <c r="L622" s="33"/>
      <c r="M622" s="34" t="s">
        <v>68</v>
      </c>
      <c r="N622" s="34"/>
      <c r="O622" s="33">
        <v>45</v>
      </c>
      <c r="P622" s="1011" t="s">
        <v>991</v>
      </c>
      <c r="Q622" s="782"/>
      <c r="R622" s="782"/>
      <c r="S622" s="782"/>
      <c r="T622" s="783"/>
      <c r="U622" s="35"/>
      <c r="V622" s="35"/>
      <c r="W622" s="36" t="s">
        <v>69</v>
      </c>
      <c r="X622" s="777">
        <v>0</v>
      </c>
      <c r="Y622" s="778">
        <f t="shared" si="125"/>
        <v>0</v>
      </c>
      <c r="Z622" s="37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2">
        <v>4301031203</v>
      </c>
      <c r="D623" s="791">
        <v>4640242180908</v>
      </c>
      <c r="E623" s="792"/>
      <c r="F623" s="776">
        <v>0.28000000000000003</v>
      </c>
      <c r="G623" s="33">
        <v>6</v>
      </c>
      <c r="H623" s="776">
        <v>1.68</v>
      </c>
      <c r="I623" s="776">
        <v>1.81</v>
      </c>
      <c r="J623" s="33">
        <v>234</v>
      </c>
      <c r="K623" s="33" t="s">
        <v>67</v>
      </c>
      <c r="L623" s="33"/>
      <c r="M623" s="34" t="s">
        <v>68</v>
      </c>
      <c r="N623" s="34"/>
      <c r="O623" s="33">
        <v>40</v>
      </c>
      <c r="P623" s="998" t="s">
        <v>995</v>
      </c>
      <c r="Q623" s="782"/>
      <c r="R623" s="782"/>
      <c r="S623" s="782"/>
      <c r="T623" s="783"/>
      <c r="U623" s="35"/>
      <c r="V623" s="35"/>
      <c r="W623" s="36" t="s">
        <v>69</v>
      </c>
      <c r="X623" s="777">
        <v>0</v>
      </c>
      <c r="Y623" s="778">
        <f t="shared" si="125"/>
        <v>0</v>
      </c>
      <c r="Z623" s="37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2">
        <v>4301031200</v>
      </c>
      <c r="D624" s="791">
        <v>4640242180489</v>
      </c>
      <c r="E624" s="792"/>
      <c r="F624" s="776">
        <v>0.28000000000000003</v>
      </c>
      <c r="G624" s="33">
        <v>6</v>
      </c>
      <c r="H624" s="776">
        <v>1.68</v>
      </c>
      <c r="I624" s="776">
        <v>1.84</v>
      </c>
      <c r="J624" s="33">
        <v>234</v>
      </c>
      <c r="K624" s="33" t="s">
        <v>67</v>
      </c>
      <c r="L624" s="33"/>
      <c r="M624" s="34" t="s">
        <v>68</v>
      </c>
      <c r="N624" s="34"/>
      <c r="O624" s="33">
        <v>40</v>
      </c>
      <c r="P624" s="867" t="s">
        <v>998</v>
      </c>
      <c r="Q624" s="782"/>
      <c r="R624" s="782"/>
      <c r="S624" s="782"/>
      <c r="T624" s="783"/>
      <c r="U624" s="35"/>
      <c r="V624" s="35"/>
      <c r="W624" s="36" t="s">
        <v>69</v>
      </c>
      <c r="X624" s="777">
        <v>0</v>
      </c>
      <c r="Y624" s="778">
        <f t="shared" si="125"/>
        <v>0</v>
      </c>
      <c r="Z624" s="37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87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89"/>
      <c r="P625" s="795" t="s">
        <v>71</v>
      </c>
      <c r="Q625" s="796"/>
      <c r="R625" s="796"/>
      <c r="S625" s="796"/>
      <c r="T625" s="796"/>
      <c r="U625" s="796"/>
      <c r="V625" s="797"/>
      <c r="W625" s="38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89"/>
      <c r="P626" s="795" t="s">
        <v>71</v>
      </c>
      <c r="Q626" s="796"/>
      <c r="R626" s="796"/>
      <c r="S626" s="796"/>
      <c r="T626" s="796"/>
      <c r="U626" s="796"/>
      <c r="V626" s="797"/>
      <c r="W626" s="38" t="s">
        <v>69</v>
      </c>
      <c r="X626" s="779">
        <f>IFERROR(SUM(X618:X624),"0")</f>
        <v>0</v>
      </c>
      <c r="Y626" s="779">
        <f>IFERROR(SUM(Y618:Y624),"0")</f>
        <v>0</v>
      </c>
      <c r="Z626" s="38"/>
      <c r="AA626" s="780"/>
      <c r="AB626" s="780"/>
      <c r="AC626" s="780"/>
    </row>
    <row r="627" spans="1:68" ht="14.25" customHeight="1" x14ac:dyDescent="0.25">
      <c r="A627" s="800" t="s">
        <v>73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71"/>
      <c r="AB627" s="771"/>
      <c r="AC627" s="771"/>
    </row>
    <row r="628" spans="1:68" ht="27" customHeight="1" x14ac:dyDescent="0.25">
      <c r="A628" s="54" t="s">
        <v>999</v>
      </c>
      <c r="B628" s="54" t="s">
        <v>1000</v>
      </c>
      <c r="C628" s="32">
        <v>4301051746</v>
      </c>
      <c r="D628" s="791">
        <v>4640242180533</v>
      </c>
      <c r="E628" s="792"/>
      <c r="F628" s="776">
        <v>1.3</v>
      </c>
      <c r="G628" s="33">
        <v>6</v>
      </c>
      <c r="H628" s="776">
        <v>7.8</v>
      </c>
      <c r="I628" s="776">
        <v>8.3640000000000008</v>
      </c>
      <c r="J628" s="33">
        <v>56</v>
      </c>
      <c r="K628" s="33" t="s">
        <v>118</v>
      </c>
      <c r="L628" s="33"/>
      <c r="M628" s="34" t="s">
        <v>77</v>
      </c>
      <c r="N628" s="34"/>
      <c r="O628" s="33">
        <v>40</v>
      </c>
      <c r="P628" s="817" t="s">
        <v>1001</v>
      </c>
      <c r="Q628" s="782"/>
      <c r="R628" s="782"/>
      <c r="S628" s="782"/>
      <c r="T628" s="783"/>
      <c r="U628" s="35"/>
      <c r="V628" s="35"/>
      <c r="W628" s="36" t="s">
        <v>69</v>
      </c>
      <c r="X628" s="777">
        <v>0</v>
      </c>
      <c r="Y628" s="778">
        <f t="shared" ref="Y628:Y635" si="130">IFERROR(IF(X628="",0,CEILING((X628/$H628),1)*$H628),"")</f>
        <v>0</v>
      </c>
      <c r="Z628" s="37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2">
        <v>4301051887</v>
      </c>
      <c r="D629" s="791">
        <v>4640242180533</v>
      </c>
      <c r="E629" s="792"/>
      <c r="F629" s="776">
        <v>1.3</v>
      </c>
      <c r="G629" s="33">
        <v>6</v>
      </c>
      <c r="H629" s="776">
        <v>7.8</v>
      </c>
      <c r="I629" s="776">
        <v>8.3640000000000008</v>
      </c>
      <c r="J629" s="33">
        <v>56</v>
      </c>
      <c r="K629" s="33" t="s">
        <v>118</v>
      </c>
      <c r="L629" s="33"/>
      <c r="M629" s="34" t="s">
        <v>77</v>
      </c>
      <c r="N629" s="34"/>
      <c r="O629" s="33">
        <v>45</v>
      </c>
      <c r="P629" s="1037" t="s">
        <v>1004</v>
      </c>
      <c r="Q629" s="782"/>
      <c r="R629" s="782"/>
      <c r="S629" s="782"/>
      <c r="T629" s="783"/>
      <c r="U629" s="35"/>
      <c r="V629" s="35"/>
      <c r="W629" s="36" t="s">
        <v>69</v>
      </c>
      <c r="X629" s="777">
        <v>0</v>
      </c>
      <c r="Y629" s="778">
        <f t="shared" si="130"/>
        <v>0</v>
      </c>
      <c r="Z629" s="37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2">
        <v>4301051510</v>
      </c>
      <c r="D630" s="791">
        <v>4640242180540</v>
      </c>
      <c r="E630" s="792"/>
      <c r="F630" s="776">
        <v>1.3</v>
      </c>
      <c r="G630" s="33">
        <v>6</v>
      </c>
      <c r="H630" s="776">
        <v>7.8</v>
      </c>
      <c r="I630" s="776">
        <v>8.3640000000000008</v>
      </c>
      <c r="J630" s="33">
        <v>56</v>
      </c>
      <c r="K630" s="33" t="s">
        <v>118</v>
      </c>
      <c r="L630" s="33"/>
      <c r="M630" s="34" t="s">
        <v>68</v>
      </c>
      <c r="N630" s="34"/>
      <c r="O630" s="33">
        <v>30</v>
      </c>
      <c r="P630" s="1086" t="s">
        <v>1007</v>
      </c>
      <c r="Q630" s="782"/>
      <c r="R630" s="782"/>
      <c r="S630" s="782"/>
      <c r="T630" s="783"/>
      <c r="U630" s="35"/>
      <c r="V630" s="35"/>
      <c r="W630" s="36" t="s">
        <v>69</v>
      </c>
      <c r="X630" s="777">
        <v>0</v>
      </c>
      <c r="Y630" s="778">
        <f t="shared" si="130"/>
        <v>0</v>
      </c>
      <c r="Z630" s="37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2">
        <v>4301051933</v>
      </c>
      <c r="D631" s="791">
        <v>4640242180540</v>
      </c>
      <c r="E631" s="792"/>
      <c r="F631" s="776">
        <v>1.3</v>
      </c>
      <c r="G631" s="33">
        <v>6</v>
      </c>
      <c r="H631" s="776">
        <v>7.8</v>
      </c>
      <c r="I631" s="776">
        <v>8.3640000000000008</v>
      </c>
      <c r="J631" s="33">
        <v>56</v>
      </c>
      <c r="K631" s="33" t="s">
        <v>118</v>
      </c>
      <c r="L631" s="33"/>
      <c r="M631" s="34" t="s">
        <v>77</v>
      </c>
      <c r="N631" s="34"/>
      <c r="O631" s="33">
        <v>45</v>
      </c>
      <c r="P631" s="1090" t="s">
        <v>1010</v>
      </c>
      <c r="Q631" s="782"/>
      <c r="R631" s="782"/>
      <c r="S631" s="782"/>
      <c r="T631" s="783"/>
      <c r="U631" s="35"/>
      <c r="V631" s="35"/>
      <c r="W631" s="36" t="s">
        <v>69</v>
      </c>
      <c r="X631" s="777">
        <v>0</v>
      </c>
      <c r="Y631" s="778">
        <f t="shared" si="130"/>
        <v>0</v>
      </c>
      <c r="Z631" s="37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2">
        <v>4301051390</v>
      </c>
      <c r="D632" s="791">
        <v>4640242181233</v>
      </c>
      <c r="E632" s="792"/>
      <c r="F632" s="776">
        <v>0.3</v>
      </c>
      <c r="G632" s="33">
        <v>6</v>
      </c>
      <c r="H632" s="776">
        <v>1.8</v>
      </c>
      <c r="I632" s="776">
        <v>1.984</v>
      </c>
      <c r="J632" s="33">
        <v>234</v>
      </c>
      <c r="K632" s="33" t="s">
        <v>67</v>
      </c>
      <c r="L632" s="33"/>
      <c r="M632" s="34" t="s">
        <v>68</v>
      </c>
      <c r="N632" s="34"/>
      <c r="O632" s="33">
        <v>40</v>
      </c>
      <c r="P632" s="1050" t="s">
        <v>1013</v>
      </c>
      <c r="Q632" s="782"/>
      <c r="R632" s="782"/>
      <c r="S632" s="782"/>
      <c r="T632" s="783"/>
      <c r="U632" s="35"/>
      <c r="V632" s="35"/>
      <c r="W632" s="36" t="s">
        <v>69</v>
      </c>
      <c r="X632" s="777">
        <v>0</v>
      </c>
      <c r="Y632" s="778">
        <f t="shared" si="130"/>
        <v>0</v>
      </c>
      <c r="Z632" s="37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2">
        <v>4301051920</v>
      </c>
      <c r="D633" s="791">
        <v>4640242181233</v>
      </c>
      <c r="E633" s="792"/>
      <c r="F633" s="776">
        <v>0.3</v>
      </c>
      <c r="G633" s="33">
        <v>6</v>
      </c>
      <c r="H633" s="776">
        <v>1.8</v>
      </c>
      <c r="I633" s="776">
        <v>2.0640000000000001</v>
      </c>
      <c r="J633" s="33">
        <v>182</v>
      </c>
      <c r="K633" s="33" t="s">
        <v>76</v>
      </c>
      <c r="L633" s="33"/>
      <c r="M633" s="34" t="s">
        <v>164</v>
      </c>
      <c r="N633" s="34"/>
      <c r="O633" s="33">
        <v>45</v>
      </c>
      <c r="P633" s="1101" t="s">
        <v>1015</v>
      </c>
      <c r="Q633" s="782"/>
      <c r="R633" s="782"/>
      <c r="S633" s="782"/>
      <c r="T633" s="783"/>
      <c r="U633" s="35"/>
      <c r="V633" s="35"/>
      <c r="W633" s="36" t="s">
        <v>69</v>
      </c>
      <c r="X633" s="777">
        <v>0</v>
      </c>
      <c r="Y633" s="778">
        <f t="shared" si="130"/>
        <v>0</v>
      </c>
      <c r="Z633" s="37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2">
        <v>4301051448</v>
      </c>
      <c r="D634" s="791">
        <v>4640242181226</v>
      </c>
      <c r="E634" s="792"/>
      <c r="F634" s="776">
        <v>0.3</v>
      </c>
      <c r="G634" s="33">
        <v>6</v>
      </c>
      <c r="H634" s="776">
        <v>1.8</v>
      </c>
      <c r="I634" s="776">
        <v>1.972</v>
      </c>
      <c r="J634" s="33">
        <v>234</v>
      </c>
      <c r="K634" s="33" t="s">
        <v>67</v>
      </c>
      <c r="L634" s="33"/>
      <c r="M634" s="34" t="s">
        <v>68</v>
      </c>
      <c r="N634" s="34"/>
      <c r="O634" s="33">
        <v>30</v>
      </c>
      <c r="P634" s="851" t="s">
        <v>1018</v>
      </c>
      <c r="Q634" s="782"/>
      <c r="R634" s="782"/>
      <c r="S634" s="782"/>
      <c r="T634" s="783"/>
      <c r="U634" s="35"/>
      <c r="V634" s="35"/>
      <c r="W634" s="36" t="s">
        <v>69</v>
      </c>
      <c r="X634" s="777">
        <v>0</v>
      </c>
      <c r="Y634" s="778">
        <f t="shared" si="130"/>
        <v>0</v>
      </c>
      <c r="Z634" s="37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2">
        <v>4301051921</v>
      </c>
      <c r="D635" s="791">
        <v>4640242181226</v>
      </c>
      <c r="E635" s="792"/>
      <c r="F635" s="776">
        <v>0.3</v>
      </c>
      <c r="G635" s="33">
        <v>6</v>
      </c>
      <c r="H635" s="776">
        <v>1.8</v>
      </c>
      <c r="I635" s="776">
        <v>2.052</v>
      </c>
      <c r="J635" s="33">
        <v>182</v>
      </c>
      <c r="K635" s="33" t="s">
        <v>76</v>
      </c>
      <c r="L635" s="33"/>
      <c r="M635" s="34" t="s">
        <v>164</v>
      </c>
      <c r="N635" s="34"/>
      <c r="O635" s="33">
        <v>45</v>
      </c>
      <c r="P635" s="882" t="s">
        <v>1020</v>
      </c>
      <c r="Q635" s="782"/>
      <c r="R635" s="782"/>
      <c r="S635" s="782"/>
      <c r="T635" s="783"/>
      <c r="U635" s="35"/>
      <c r="V635" s="35"/>
      <c r="W635" s="36" t="s">
        <v>69</v>
      </c>
      <c r="X635" s="777">
        <v>0</v>
      </c>
      <c r="Y635" s="778">
        <f t="shared" si="130"/>
        <v>0</v>
      </c>
      <c r="Z635" s="37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87"/>
      <c r="B636" s="788"/>
      <c r="C636" s="788"/>
      <c r="D636" s="788"/>
      <c r="E636" s="788"/>
      <c r="F636" s="788"/>
      <c r="G636" s="788"/>
      <c r="H636" s="788"/>
      <c r="I636" s="788"/>
      <c r="J636" s="788"/>
      <c r="K636" s="788"/>
      <c r="L636" s="788"/>
      <c r="M636" s="788"/>
      <c r="N636" s="788"/>
      <c r="O636" s="789"/>
      <c r="P636" s="795" t="s">
        <v>71</v>
      </c>
      <c r="Q636" s="796"/>
      <c r="R636" s="796"/>
      <c r="S636" s="796"/>
      <c r="T636" s="796"/>
      <c r="U636" s="796"/>
      <c r="V636" s="797"/>
      <c r="W636" s="38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88"/>
      <c r="B637" s="788"/>
      <c r="C637" s="788"/>
      <c r="D637" s="788"/>
      <c r="E637" s="788"/>
      <c r="F637" s="788"/>
      <c r="G637" s="788"/>
      <c r="H637" s="788"/>
      <c r="I637" s="788"/>
      <c r="J637" s="788"/>
      <c r="K637" s="788"/>
      <c r="L637" s="788"/>
      <c r="M637" s="788"/>
      <c r="N637" s="788"/>
      <c r="O637" s="789"/>
      <c r="P637" s="795" t="s">
        <v>71</v>
      </c>
      <c r="Q637" s="796"/>
      <c r="R637" s="796"/>
      <c r="S637" s="796"/>
      <c r="T637" s="796"/>
      <c r="U637" s="796"/>
      <c r="V637" s="797"/>
      <c r="W637" s="38" t="s">
        <v>69</v>
      </c>
      <c r="X637" s="779">
        <f>IFERROR(SUM(X628:X635),"0")</f>
        <v>0</v>
      </c>
      <c r="Y637" s="779">
        <f>IFERROR(SUM(Y628:Y635),"0")</f>
        <v>0</v>
      </c>
      <c r="Z637" s="38"/>
      <c r="AA637" s="780"/>
      <c r="AB637" s="780"/>
      <c r="AC637" s="780"/>
    </row>
    <row r="638" spans="1:68" ht="14.25" customHeight="1" x14ac:dyDescent="0.25">
      <c r="A638" s="800" t="s">
        <v>213</v>
      </c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88"/>
      <c r="P638" s="788"/>
      <c r="Q638" s="788"/>
      <c r="R638" s="788"/>
      <c r="S638" s="788"/>
      <c r="T638" s="788"/>
      <c r="U638" s="788"/>
      <c r="V638" s="788"/>
      <c r="W638" s="788"/>
      <c r="X638" s="788"/>
      <c r="Y638" s="788"/>
      <c r="Z638" s="788"/>
      <c r="AA638" s="771"/>
      <c r="AB638" s="771"/>
      <c r="AC638" s="771"/>
    </row>
    <row r="639" spans="1:68" ht="27" customHeight="1" x14ac:dyDescent="0.25">
      <c r="A639" s="54" t="s">
        <v>1021</v>
      </c>
      <c r="B639" s="54" t="s">
        <v>1022</v>
      </c>
      <c r="C639" s="32">
        <v>4301060354</v>
      </c>
      <c r="D639" s="791">
        <v>4640242180120</v>
      </c>
      <c r="E639" s="792"/>
      <c r="F639" s="776">
        <v>1.3</v>
      </c>
      <c r="G639" s="33">
        <v>6</v>
      </c>
      <c r="H639" s="776">
        <v>7.8</v>
      </c>
      <c r="I639" s="776">
        <v>8.2799999999999994</v>
      </c>
      <c r="J639" s="33">
        <v>56</v>
      </c>
      <c r="K639" s="33" t="s">
        <v>118</v>
      </c>
      <c r="L639" s="33"/>
      <c r="M639" s="34" t="s">
        <v>68</v>
      </c>
      <c r="N639" s="34"/>
      <c r="O639" s="33">
        <v>40</v>
      </c>
      <c r="P639" s="1130" t="s">
        <v>1023</v>
      </c>
      <c r="Q639" s="782"/>
      <c r="R639" s="782"/>
      <c r="S639" s="782"/>
      <c r="T639" s="783"/>
      <c r="U639" s="35"/>
      <c r="V639" s="35"/>
      <c r="W639" s="36" t="s">
        <v>69</v>
      </c>
      <c r="X639" s="777">
        <v>0</v>
      </c>
      <c r="Y639" s="778">
        <f>IFERROR(IF(X639="",0,CEILING((X639/$H639),1)*$H639),"")</f>
        <v>0</v>
      </c>
      <c r="Z639" s="37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2">
        <v>4301060408</v>
      </c>
      <c r="D640" s="791">
        <v>4640242180120</v>
      </c>
      <c r="E640" s="792"/>
      <c r="F640" s="776">
        <v>1.3</v>
      </c>
      <c r="G640" s="33">
        <v>6</v>
      </c>
      <c r="H640" s="776">
        <v>7.8</v>
      </c>
      <c r="I640" s="776">
        <v>8.2799999999999994</v>
      </c>
      <c r="J640" s="33">
        <v>56</v>
      </c>
      <c r="K640" s="33" t="s">
        <v>118</v>
      </c>
      <c r="L640" s="33"/>
      <c r="M640" s="34" t="s">
        <v>68</v>
      </c>
      <c r="N640" s="34"/>
      <c r="O640" s="33">
        <v>40</v>
      </c>
      <c r="P640" s="935" t="s">
        <v>1026</v>
      </c>
      <c r="Q640" s="782"/>
      <c r="R640" s="782"/>
      <c r="S640" s="782"/>
      <c r="T640" s="783"/>
      <c r="U640" s="35"/>
      <c r="V640" s="35"/>
      <c r="W640" s="36" t="s">
        <v>69</v>
      </c>
      <c r="X640" s="777">
        <v>0</v>
      </c>
      <c r="Y640" s="778">
        <f>IFERROR(IF(X640="",0,CEILING((X640/$H640),1)*$H640),"")</f>
        <v>0</v>
      </c>
      <c r="Z640" s="37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2">
        <v>4301060355</v>
      </c>
      <c r="D641" s="791">
        <v>4640242180137</v>
      </c>
      <c r="E641" s="792"/>
      <c r="F641" s="776">
        <v>1.3</v>
      </c>
      <c r="G641" s="33">
        <v>6</v>
      </c>
      <c r="H641" s="776">
        <v>7.8</v>
      </c>
      <c r="I641" s="776">
        <v>8.2799999999999994</v>
      </c>
      <c r="J641" s="33">
        <v>56</v>
      </c>
      <c r="K641" s="33" t="s">
        <v>118</v>
      </c>
      <c r="L641" s="33"/>
      <c r="M641" s="34" t="s">
        <v>68</v>
      </c>
      <c r="N641" s="34"/>
      <c r="O641" s="33">
        <v>40</v>
      </c>
      <c r="P641" s="1137" t="s">
        <v>1029</v>
      </c>
      <c r="Q641" s="782"/>
      <c r="R641" s="782"/>
      <c r="S641" s="782"/>
      <c r="T641" s="783"/>
      <c r="U641" s="35"/>
      <c r="V641" s="35"/>
      <c r="W641" s="36" t="s">
        <v>69</v>
      </c>
      <c r="X641" s="777">
        <v>0</v>
      </c>
      <c r="Y641" s="778">
        <f>IFERROR(IF(X641="",0,CEILING((X641/$H641),1)*$H641),"")</f>
        <v>0</v>
      </c>
      <c r="Z641" s="37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2">
        <v>4301060407</v>
      </c>
      <c r="D642" s="791">
        <v>4640242180137</v>
      </c>
      <c r="E642" s="792"/>
      <c r="F642" s="776">
        <v>1.3</v>
      </c>
      <c r="G642" s="33">
        <v>6</v>
      </c>
      <c r="H642" s="776">
        <v>7.8</v>
      </c>
      <c r="I642" s="776">
        <v>8.2799999999999994</v>
      </c>
      <c r="J642" s="33">
        <v>56</v>
      </c>
      <c r="K642" s="33" t="s">
        <v>118</v>
      </c>
      <c r="L642" s="33"/>
      <c r="M642" s="34" t="s">
        <v>68</v>
      </c>
      <c r="N642" s="34"/>
      <c r="O642" s="33">
        <v>40</v>
      </c>
      <c r="P642" s="1177" t="s">
        <v>1032</v>
      </c>
      <c r="Q642" s="782"/>
      <c r="R642" s="782"/>
      <c r="S642" s="782"/>
      <c r="T642" s="783"/>
      <c r="U642" s="35"/>
      <c r="V642" s="35"/>
      <c r="W642" s="36" t="s">
        <v>69</v>
      </c>
      <c r="X642" s="777">
        <v>0</v>
      </c>
      <c r="Y642" s="778">
        <f>IFERROR(IF(X642="",0,CEILING((X642/$H642),1)*$H642),"")</f>
        <v>0</v>
      </c>
      <c r="Z642" s="37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87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89"/>
      <c r="P643" s="795" t="s">
        <v>71</v>
      </c>
      <c r="Q643" s="796"/>
      <c r="R643" s="796"/>
      <c r="S643" s="796"/>
      <c r="T643" s="796"/>
      <c r="U643" s="796"/>
      <c r="V643" s="797"/>
      <c r="W643" s="38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88"/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9"/>
      <c r="P644" s="795" t="s">
        <v>71</v>
      </c>
      <c r="Q644" s="796"/>
      <c r="R644" s="796"/>
      <c r="S644" s="796"/>
      <c r="T644" s="796"/>
      <c r="U644" s="796"/>
      <c r="V644" s="797"/>
      <c r="W644" s="38" t="s">
        <v>69</v>
      </c>
      <c r="X644" s="779">
        <f>IFERROR(SUM(X639:X642),"0")</f>
        <v>0</v>
      </c>
      <c r="Y644" s="779">
        <f>IFERROR(SUM(Y639:Y642),"0")</f>
        <v>0</v>
      </c>
      <c r="Z644" s="38"/>
      <c r="AA644" s="780"/>
      <c r="AB644" s="780"/>
      <c r="AC644" s="780"/>
    </row>
    <row r="645" spans="1:68" ht="16.5" customHeight="1" x14ac:dyDescent="0.25">
      <c r="A645" s="808" t="s">
        <v>1033</v>
      </c>
      <c r="B645" s="788"/>
      <c r="C645" s="788"/>
      <c r="D645" s="788"/>
      <c r="E645" s="788"/>
      <c r="F645" s="788"/>
      <c r="G645" s="788"/>
      <c r="H645" s="788"/>
      <c r="I645" s="788"/>
      <c r="J645" s="788"/>
      <c r="K645" s="788"/>
      <c r="L645" s="788"/>
      <c r="M645" s="788"/>
      <c r="N645" s="788"/>
      <c r="O645" s="788"/>
      <c r="P645" s="788"/>
      <c r="Q645" s="788"/>
      <c r="R645" s="788"/>
      <c r="S645" s="788"/>
      <c r="T645" s="788"/>
      <c r="U645" s="788"/>
      <c r="V645" s="788"/>
      <c r="W645" s="788"/>
      <c r="X645" s="788"/>
      <c r="Y645" s="788"/>
      <c r="Z645" s="788"/>
      <c r="AA645" s="772"/>
      <c r="AB645" s="772"/>
      <c r="AC645" s="772"/>
    </row>
    <row r="646" spans="1:68" ht="14.25" customHeight="1" x14ac:dyDescent="0.25">
      <c r="A646" s="800" t="s">
        <v>115</v>
      </c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88"/>
      <c r="P646" s="788"/>
      <c r="Q646" s="788"/>
      <c r="R646" s="788"/>
      <c r="S646" s="788"/>
      <c r="T646" s="788"/>
      <c r="U646" s="788"/>
      <c r="V646" s="788"/>
      <c r="W646" s="788"/>
      <c r="X646" s="788"/>
      <c r="Y646" s="788"/>
      <c r="Z646" s="788"/>
      <c r="AA646" s="771"/>
      <c r="AB646" s="771"/>
      <c r="AC646" s="771"/>
    </row>
    <row r="647" spans="1:68" ht="27" customHeight="1" x14ac:dyDescent="0.25">
      <c r="A647" s="54" t="s">
        <v>1034</v>
      </c>
      <c r="B647" s="54" t="s">
        <v>1035</v>
      </c>
      <c r="C647" s="32">
        <v>4301011951</v>
      </c>
      <c r="D647" s="791">
        <v>4640242180045</v>
      </c>
      <c r="E647" s="792"/>
      <c r="F647" s="776">
        <v>1.5</v>
      </c>
      <c r="G647" s="33">
        <v>8</v>
      </c>
      <c r="H647" s="776">
        <v>12</v>
      </c>
      <c r="I647" s="776">
        <v>12.48</v>
      </c>
      <c r="J647" s="33">
        <v>56</v>
      </c>
      <c r="K647" s="33" t="s">
        <v>118</v>
      </c>
      <c r="L647" s="33"/>
      <c r="M647" s="34" t="s">
        <v>121</v>
      </c>
      <c r="N647" s="34"/>
      <c r="O647" s="33">
        <v>55</v>
      </c>
      <c r="P647" s="861" t="s">
        <v>1036</v>
      </c>
      <c r="Q647" s="782"/>
      <c r="R647" s="782"/>
      <c r="S647" s="782"/>
      <c r="T647" s="783"/>
      <c r="U647" s="35"/>
      <c r="V647" s="35"/>
      <c r="W647" s="36" t="s">
        <v>69</v>
      </c>
      <c r="X647" s="777">
        <v>0</v>
      </c>
      <c r="Y647" s="778">
        <f>IFERROR(IF(X647="",0,CEILING((X647/$H647),1)*$H647),"")</f>
        <v>0</v>
      </c>
      <c r="Z647" s="37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2">
        <v>4301011950</v>
      </c>
      <c r="D648" s="791">
        <v>4640242180601</v>
      </c>
      <c r="E648" s="792"/>
      <c r="F648" s="776">
        <v>1.5</v>
      </c>
      <c r="G648" s="33">
        <v>8</v>
      </c>
      <c r="H648" s="776">
        <v>12</v>
      </c>
      <c r="I648" s="776">
        <v>12.48</v>
      </c>
      <c r="J648" s="33">
        <v>56</v>
      </c>
      <c r="K648" s="33" t="s">
        <v>118</v>
      </c>
      <c r="L648" s="33"/>
      <c r="M648" s="34" t="s">
        <v>121</v>
      </c>
      <c r="N648" s="34"/>
      <c r="O648" s="33">
        <v>55</v>
      </c>
      <c r="P648" s="1117" t="s">
        <v>1040</v>
      </c>
      <c r="Q648" s="782"/>
      <c r="R648" s="782"/>
      <c r="S648" s="782"/>
      <c r="T648" s="783"/>
      <c r="U648" s="35"/>
      <c r="V648" s="35"/>
      <c r="W648" s="36" t="s">
        <v>69</v>
      </c>
      <c r="X648" s="777">
        <v>0</v>
      </c>
      <c r="Y648" s="778">
        <f>IFERROR(IF(X648="",0,CEILING((X648/$H648),1)*$H648),"")</f>
        <v>0</v>
      </c>
      <c r="Z648" s="37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87"/>
      <c r="B649" s="788"/>
      <c r="C649" s="788"/>
      <c r="D649" s="788"/>
      <c r="E649" s="788"/>
      <c r="F649" s="788"/>
      <c r="G649" s="788"/>
      <c r="H649" s="788"/>
      <c r="I649" s="788"/>
      <c r="J649" s="788"/>
      <c r="K649" s="788"/>
      <c r="L649" s="788"/>
      <c r="M649" s="788"/>
      <c r="N649" s="788"/>
      <c r="O649" s="789"/>
      <c r="P649" s="795" t="s">
        <v>71</v>
      </c>
      <c r="Q649" s="796"/>
      <c r="R649" s="796"/>
      <c r="S649" s="796"/>
      <c r="T649" s="796"/>
      <c r="U649" s="796"/>
      <c r="V649" s="797"/>
      <c r="W649" s="38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88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89"/>
      <c r="P650" s="795" t="s">
        <v>71</v>
      </c>
      <c r="Q650" s="796"/>
      <c r="R650" s="796"/>
      <c r="S650" s="796"/>
      <c r="T650" s="796"/>
      <c r="U650" s="796"/>
      <c r="V650" s="797"/>
      <c r="W650" s="38" t="s">
        <v>69</v>
      </c>
      <c r="X650" s="779">
        <f>IFERROR(SUM(X647:X648),"0")</f>
        <v>0</v>
      </c>
      <c r="Y650" s="779">
        <f>IFERROR(SUM(Y647:Y648),"0")</f>
        <v>0</v>
      </c>
      <c r="Z650" s="38"/>
      <c r="AA650" s="780"/>
      <c r="AB650" s="780"/>
      <c r="AC650" s="780"/>
    </row>
    <row r="651" spans="1:68" ht="14.25" customHeight="1" x14ac:dyDescent="0.25">
      <c r="A651" s="800" t="s">
        <v>172</v>
      </c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88"/>
      <c r="P651" s="788"/>
      <c r="Q651" s="788"/>
      <c r="R651" s="788"/>
      <c r="S651" s="788"/>
      <c r="T651" s="788"/>
      <c r="U651" s="788"/>
      <c r="V651" s="788"/>
      <c r="W651" s="788"/>
      <c r="X651" s="788"/>
      <c r="Y651" s="788"/>
      <c r="Z651" s="788"/>
      <c r="AA651" s="771"/>
      <c r="AB651" s="771"/>
      <c r="AC651" s="771"/>
    </row>
    <row r="652" spans="1:68" ht="27" customHeight="1" x14ac:dyDescent="0.25">
      <c r="A652" s="54" t="s">
        <v>1042</v>
      </c>
      <c r="B652" s="54" t="s">
        <v>1043</v>
      </c>
      <c r="C652" s="32">
        <v>4301020314</v>
      </c>
      <c r="D652" s="791">
        <v>4640242180090</v>
      </c>
      <c r="E652" s="792"/>
      <c r="F652" s="776">
        <v>1.5</v>
      </c>
      <c r="G652" s="33">
        <v>8</v>
      </c>
      <c r="H652" s="776">
        <v>12</v>
      </c>
      <c r="I652" s="776">
        <v>12.48</v>
      </c>
      <c r="J652" s="33">
        <v>56</v>
      </c>
      <c r="K652" s="33" t="s">
        <v>118</v>
      </c>
      <c r="L652" s="33"/>
      <c r="M652" s="34" t="s">
        <v>121</v>
      </c>
      <c r="N652" s="34"/>
      <c r="O652" s="33">
        <v>50</v>
      </c>
      <c r="P652" s="1144" t="s">
        <v>1044</v>
      </c>
      <c r="Q652" s="782"/>
      <c r="R652" s="782"/>
      <c r="S652" s="782"/>
      <c r="T652" s="783"/>
      <c r="U652" s="35"/>
      <c r="V652" s="35"/>
      <c r="W652" s="36" t="s">
        <v>69</v>
      </c>
      <c r="X652" s="777">
        <v>0</v>
      </c>
      <c r="Y652" s="778">
        <f>IFERROR(IF(X652="",0,CEILING((X652/$H652),1)*$H652),"")</f>
        <v>0</v>
      </c>
      <c r="Z652" s="37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87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789"/>
      <c r="P653" s="795" t="s">
        <v>71</v>
      </c>
      <c r="Q653" s="796"/>
      <c r="R653" s="796"/>
      <c r="S653" s="796"/>
      <c r="T653" s="796"/>
      <c r="U653" s="796"/>
      <c r="V653" s="797"/>
      <c r="W653" s="38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789"/>
      <c r="P654" s="795" t="s">
        <v>71</v>
      </c>
      <c r="Q654" s="796"/>
      <c r="R654" s="796"/>
      <c r="S654" s="796"/>
      <c r="T654" s="796"/>
      <c r="U654" s="796"/>
      <c r="V654" s="797"/>
      <c r="W654" s="38" t="s">
        <v>69</v>
      </c>
      <c r="X654" s="779">
        <f>IFERROR(SUM(X652:X652),"0")</f>
        <v>0</v>
      </c>
      <c r="Y654" s="779">
        <f>IFERROR(SUM(Y652:Y652),"0")</f>
        <v>0</v>
      </c>
      <c r="Z654" s="38"/>
      <c r="AA654" s="780"/>
      <c r="AB654" s="780"/>
      <c r="AC654" s="780"/>
    </row>
    <row r="655" spans="1:68" ht="14.25" customHeight="1" x14ac:dyDescent="0.25">
      <c r="A655" s="800" t="s">
        <v>64</v>
      </c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788"/>
      <c r="P655" s="788"/>
      <c r="Q655" s="788"/>
      <c r="R655" s="788"/>
      <c r="S655" s="788"/>
      <c r="T655" s="788"/>
      <c r="U655" s="788"/>
      <c r="V655" s="788"/>
      <c r="W655" s="788"/>
      <c r="X655" s="788"/>
      <c r="Y655" s="788"/>
      <c r="Z655" s="788"/>
      <c r="AA655" s="771"/>
      <c r="AB655" s="771"/>
      <c r="AC655" s="771"/>
    </row>
    <row r="656" spans="1:68" ht="27" customHeight="1" x14ac:dyDescent="0.25">
      <c r="A656" s="54" t="s">
        <v>1046</v>
      </c>
      <c r="B656" s="54" t="s">
        <v>1047</v>
      </c>
      <c r="C656" s="32">
        <v>4301031321</v>
      </c>
      <c r="D656" s="791">
        <v>4640242180076</v>
      </c>
      <c r="E656" s="792"/>
      <c r="F656" s="776">
        <v>0.7</v>
      </c>
      <c r="G656" s="33">
        <v>6</v>
      </c>
      <c r="H656" s="776">
        <v>4.2</v>
      </c>
      <c r="I656" s="776">
        <v>4.4000000000000004</v>
      </c>
      <c r="J656" s="33">
        <v>156</v>
      </c>
      <c r="K656" s="33" t="s">
        <v>128</v>
      </c>
      <c r="L656" s="33"/>
      <c r="M656" s="34" t="s">
        <v>68</v>
      </c>
      <c r="N656" s="34"/>
      <c r="O656" s="33">
        <v>40</v>
      </c>
      <c r="P656" s="944" t="s">
        <v>1048</v>
      </c>
      <c r="Q656" s="782"/>
      <c r="R656" s="782"/>
      <c r="S656" s="782"/>
      <c r="T656" s="783"/>
      <c r="U656" s="35"/>
      <c r="V656" s="35"/>
      <c r="W656" s="36" t="s">
        <v>69</v>
      </c>
      <c r="X656" s="777">
        <v>0</v>
      </c>
      <c r="Y656" s="778">
        <f>IFERROR(IF(X656="",0,CEILING((X656/$H656),1)*$H656),"")</f>
        <v>0</v>
      </c>
      <c r="Z656" s="37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87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789"/>
      <c r="P657" s="795" t="s">
        <v>71</v>
      </c>
      <c r="Q657" s="796"/>
      <c r="R657" s="796"/>
      <c r="S657" s="796"/>
      <c r="T657" s="796"/>
      <c r="U657" s="796"/>
      <c r="V657" s="797"/>
      <c r="W657" s="38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88"/>
      <c r="B658" s="788"/>
      <c r="C658" s="788"/>
      <c r="D658" s="788"/>
      <c r="E658" s="788"/>
      <c r="F658" s="788"/>
      <c r="G658" s="788"/>
      <c r="H658" s="788"/>
      <c r="I658" s="788"/>
      <c r="J658" s="788"/>
      <c r="K658" s="788"/>
      <c r="L658" s="788"/>
      <c r="M658" s="788"/>
      <c r="N658" s="788"/>
      <c r="O658" s="789"/>
      <c r="P658" s="795" t="s">
        <v>71</v>
      </c>
      <c r="Q658" s="796"/>
      <c r="R658" s="796"/>
      <c r="S658" s="796"/>
      <c r="T658" s="796"/>
      <c r="U658" s="796"/>
      <c r="V658" s="797"/>
      <c r="W658" s="38" t="s">
        <v>69</v>
      </c>
      <c r="X658" s="779">
        <f>IFERROR(SUM(X656:X656),"0")</f>
        <v>0</v>
      </c>
      <c r="Y658" s="779">
        <f>IFERROR(SUM(Y656:Y656),"0")</f>
        <v>0</v>
      </c>
      <c r="Z658" s="38"/>
      <c r="AA658" s="780"/>
      <c r="AB658" s="780"/>
      <c r="AC658" s="780"/>
    </row>
    <row r="659" spans="1:68" ht="14.25" customHeight="1" x14ac:dyDescent="0.25">
      <c r="A659" s="800" t="s">
        <v>73</v>
      </c>
      <c r="B659" s="788"/>
      <c r="C659" s="788"/>
      <c r="D659" s="788"/>
      <c r="E659" s="788"/>
      <c r="F659" s="788"/>
      <c r="G659" s="788"/>
      <c r="H659" s="788"/>
      <c r="I659" s="788"/>
      <c r="J659" s="788"/>
      <c r="K659" s="788"/>
      <c r="L659" s="788"/>
      <c r="M659" s="788"/>
      <c r="N659" s="788"/>
      <c r="O659" s="788"/>
      <c r="P659" s="788"/>
      <c r="Q659" s="788"/>
      <c r="R659" s="788"/>
      <c r="S659" s="788"/>
      <c r="T659" s="788"/>
      <c r="U659" s="788"/>
      <c r="V659" s="788"/>
      <c r="W659" s="788"/>
      <c r="X659" s="788"/>
      <c r="Y659" s="788"/>
      <c r="Z659" s="788"/>
      <c r="AA659" s="771"/>
      <c r="AB659" s="771"/>
      <c r="AC659" s="771"/>
    </row>
    <row r="660" spans="1:68" ht="27" customHeight="1" x14ac:dyDescent="0.25">
      <c r="A660" s="54" t="s">
        <v>1050</v>
      </c>
      <c r="B660" s="54" t="s">
        <v>1051</v>
      </c>
      <c r="C660" s="32">
        <v>4301051780</v>
      </c>
      <c r="D660" s="791">
        <v>4640242180106</v>
      </c>
      <c r="E660" s="792"/>
      <c r="F660" s="776">
        <v>1.3</v>
      </c>
      <c r="G660" s="33">
        <v>6</v>
      </c>
      <c r="H660" s="776">
        <v>7.8</v>
      </c>
      <c r="I660" s="776">
        <v>8.2799999999999994</v>
      </c>
      <c r="J660" s="33">
        <v>56</v>
      </c>
      <c r="K660" s="33" t="s">
        <v>118</v>
      </c>
      <c r="L660" s="33"/>
      <c r="M660" s="34" t="s">
        <v>68</v>
      </c>
      <c r="N660" s="34"/>
      <c r="O660" s="33">
        <v>45</v>
      </c>
      <c r="P660" s="878" t="s">
        <v>1052</v>
      </c>
      <c r="Q660" s="782"/>
      <c r="R660" s="782"/>
      <c r="S660" s="782"/>
      <c r="T660" s="783"/>
      <c r="U660" s="35"/>
      <c r="V660" s="35"/>
      <c r="W660" s="36" t="s">
        <v>69</v>
      </c>
      <c r="X660" s="777">
        <v>0</v>
      </c>
      <c r="Y660" s="778">
        <f>IFERROR(IF(X660="",0,CEILING((X660/$H660),1)*$H660),"")</f>
        <v>0</v>
      </c>
      <c r="Z660" s="37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87"/>
      <c r="B661" s="788"/>
      <c r="C661" s="788"/>
      <c r="D661" s="788"/>
      <c r="E661" s="788"/>
      <c r="F661" s="788"/>
      <c r="G661" s="788"/>
      <c r="H661" s="788"/>
      <c r="I661" s="788"/>
      <c r="J661" s="788"/>
      <c r="K661" s="788"/>
      <c r="L661" s="788"/>
      <c r="M661" s="788"/>
      <c r="N661" s="788"/>
      <c r="O661" s="789"/>
      <c r="P661" s="795" t="s">
        <v>71</v>
      </c>
      <c r="Q661" s="796"/>
      <c r="R661" s="796"/>
      <c r="S661" s="796"/>
      <c r="T661" s="796"/>
      <c r="U661" s="796"/>
      <c r="V661" s="797"/>
      <c r="W661" s="38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88"/>
      <c r="B662" s="788"/>
      <c r="C662" s="788"/>
      <c r="D662" s="788"/>
      <c r="E662" s="788"/>
      <c r="F662" s="788"/>
      <c r="G662" s="788"/>
      <c r="H662" s="788"/>
      <c r="I662" s="788"/>
      <c r="J662" s="788"/>
      <c r="K662" s="788"/>
      <c r="L662" s="788"/>
      <c r="M662" s="788"/>
      <c r="N662" s="788"/>
      <c r="O662" s="789"/>
      <c r="P662" s="795" t="s">
        <v>71</v>
      </c>
      <c r="Q662" s="796"/>
      <c r="R662" s="796"/>
      <c r="S662" s="796"/>
      <c r="T662" s="796"/>
      <c r="U662" s="796"/>
      <c r="V662" s="797"/>
      <c r="W662" s="38" t="s">
        <v>69</v>
      </c>
      <c r="X662" s="779">
        <f>IFERROR(SUM(X660:X660),"0")</f>
        <v>0</v>
      </c>
      <c r="Y662" s="779">
        <f>IFERROR(SUM(Y660:Y660),"0")</f>
        <v>0</v>
      </c>
      <c r="Z662" s="38"/>
      <c r="AA662" s="780"/>
      <c r="AB662" s="780"/>
      <c r="AC662" s="780"/>
    </row>
    <row r="663" spans="1:68" ht="15" customHeight="1" x14ac:dyDescent="0.2">
      <c r="A663" s="964"/>
      <c r="B663" s="788"/>
      <c r="C663" s="788"/>
      <c r="D663" s="788"/>
      <c r="E663" s="788"/>
      <c r="F663" s="788"/>
      <c r="G663" s="788"/>
      <c r="H663" s="788"/>
      <c r="I663" s="788"/>
      <c r="J663" s="788"/>
      <c r="K663" s="788"/>
      <c r="L663" s="788"/>
      <c r="M663" s="788"/>
      <c r="N663" s="788"/>
      <c r="O663" s="965"/>
      <c r="P663" s="936" t="s">
        <v>1054</v>
      </c>
      <c r="Q663" s="924"/>
      <c r="R663" s="924"/>
      <c r="S663" s="924"/>
      <c r="T663" s="924"/>
      <c r="U663" s="924"/>
      <c r="V663" s="925"/>
      <c r="W663" s="38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16878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16959</v>
      </c>
      <c r="Z663" s="38"/>
      <c r="AA663" s="780"/>
      <c r="AB663" s="780"/>
      <c r="AC663" s="780"/>
    </row>
    <row r="664" spans="1:68" x14ac:dyDescent="0.2">
      <c r="A664" s="788"/>
      <c r="B664" s="788"/>
      <c r="C664" s="788"/>
      <c r="D664" s="788"/>
      <c r="E664" s="788"/>
      <c r="F664" s="788"/>
      <c r="G664" s="788"/>
      <c r="H664" s="788"/>
      <c r="I664" s="788"/>
      <c r="J664" s="788"/>
      <c r="K664" s="788"/>
      <c r="L664" s="788"/>
      <c r="M664" s="788"/>
      <c r="N664" s="788"/>
      <c r="O664" s="965"/>
      <c r="P664" s="936" t="s">
        <v>1055</v>
      </c>
      <c r="Q664" s="924"/>
      <c r="R664" s="924"/>
      <c r="S664" s="924"/>
      <c r="T664" s="924"/>
      <c r="U664" s="924"/>
      <c r="V664" s="925"/>
      <c r="W664" s="38" t="s">
        <v>69</v>
      </c>
      <c r="X664" s="779">
        <f>IFERROR(SUM(BM22:BM660),"0")</f>
        <v>17710.858374218373</v>
      </c>
      <c r="Y664" s="779">
        <f>IFERROR(SUM(BN22:BN660),"0")</f>
        <v>17796.486000000001</v>
      </c>
      <c r="Z664" s="38"/>
      <c r="AA664" s="780"/>
      <c r="AB664" s="780"/>
      <c r="AC664" s="780"/>
    </row>
    <row r="665" spans="1:68" x14ac:dyDescent="0.2">
      <c r="A665" s="788"/>
      <c r="B665" s="788"/>
      <c r="C665" s="788"/>
      <c r="D665" s="788"/>
      <c r="E665" s="788"/>
      <c r="F665" s="788"/>
      <c r="G665" s="788"/>
      <c r="H665" s="788"/>
      <c r="I665" s="788"/>
      <c r="J665" s="788"/>
      <c r="K665" s="788"/>
      <c r="L665" s="788"/>
      <c r="M665" s="788"/>
      <c r="N665" s="788"/>
      <c r="O665" s="965"/>
      <c r="P665" s="936" t="s">
        <v>1056</v>
      </c>
      <c r="Q665" s="924"/>
      <c r="R665" s="924"/>
      <c r="S665" s="924"/>
      <c r="T665" s="924"/>
      <c r="U665" s="924"/>
      <c r="V665" s="925"/>
      <c r="W665" s="38" t="s">
        <v>1057</v>
      </c>
      <c r="X665" s="39">
        <f>ROUNDUP(SUM(BO22:BO660),0)</f>
        <v>31</v>
      </c>
      <c r="Y665" s="39">
        <f>ROUNDUP(SUM(BP22:BP660),0)</f>
        <v>31</v>
      </c>
      <c r="Z665" s="38"/>
      <c r="AA665" s="780"/>
      <c r="AB665" s="780"/>
      <c r="AC665" s="780"/>
    </row>
    <row r="666" spans="1:68" x14ac:dyDescent="0.2">
      <c r="A666" s="788"/>
      <c r="B666" s="788"/>
      <c r="C666" s="788"/>
      <c r="D666" s="788"/>
      <c r="E666" s="788"/>
      <c r="F666" s="788"/>
      <c r="G666" s="788"/>
      <c r="H666" s="788"/>
      <c r="I666" s="788"/>
      <c r="J666" s="788"/>
      <c r="K666" s="788"/>
      <c r="L666" s="788"/>
      <c r="M666" s="788"/>
      <c r="N666" s="788"/>
      <c r="O666" s="965"/>
      <c r="P666" s="936" t="s">
        <v>1058</v>
      </c>
      <c r="Q666" s="924"/>
      <c r="R666" s="924"/>
      <c r="S666" s="924"/>
      <c r="T666" s="924"/>
      <c r="U666" s="924"/>
      <c r="V666" s="925"/>
      <c r="W666" s="38" t="s">
        <v>69</v>
      </c>
      <c r="X666" s="779">
        <f>GrossWeightTotal+PalletQtyTotal*25</f>
        <v>18485.858374218373</v>
      </c>
      <c r="Y666" s="779">
        <f>GrossWeightTotalR+PalletQtyTotalR*25</f>
        <v>18571.486000000001</v>
      </c>
      <c r="Z666" s="38"/>
      <c r="AA666" s="780"/>
      <c r="AB666" s="780"/>
      <c r="AC666" s="780"/>
    </row>
    <row r="667" spans="1:68" x14ac:dyDescent="0.2">
      <c r="A667" s="788"/>
      <c r="B667" s="788"/>
      <c r="C667" s="788"/>
      <c r="D667" s="788"/>
      <c r="E667" s="788"/>
      <c r="F667" s="788"/>
      <c r="G667" s="788"/>
      <c r="H667" s="788"/>
      <c r="I667" s="788"/>
      <c r="J667" s="788"/>
      <c r="K667" s="788"/>
      <c r="L667" s="788"/>
      <c r="M667" s="788"/>
      <c r="N667" s="788"/>
      <c r="O667" s="965"/>
      <c r="P667" s="936" t="s">
        <v>1059</v>
      </c>
      <c r="Q667" s="924"/>
      <c r="R667" s="924"/>
      <c r="S667" s="924"/>
      <c r="T667" s="924"/>
      <c r="U667" s="924"/>
      <c r="V667" s="925"/>
      <c r="W667" s="38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2249.8329324995989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2260</v>
      </c>
      <c r="Z667" s="38"/>
      <c r="AA667" s="780"/>
      <c r="AB667" s="780"/>
      <c r="AC667" s="780"/>
    </row>
    <row r="668" spans="1:68" ht="14.25" customHeight="1" x14ac:dyDescent="0.2">
      <c r="A668" s="788"/>
      <c r="B668" s="788"/>
      <c r="C668" s="788"/>
      <c r="D668" s="788"/>
      <c r="E668" s="788"/>
      <c r="F668" s="788"/>
      <c r="G668" s="788"/>
      <c r="H668" s="788"/>
      <c r="I668" s="788"/>
      <c r="J668" s="788"/>
      <c r="K668" s="788"/>
      <c r="L668" s="788"/>
      <c r="M668" s="788"/>
      <c r="N668" s="788"/>
      <c r="O668" s="965"/>
      <c r="P668" s="936" t="s">
        <v>1060</v>
      </c>
      <c r="Q668" s="924"/>
      <c r="R668" s="924"/>
      <c r="S668" s="924"/>
      <c r="T668" s="924"/>
      <c r="U668" s="924"/>
      <c r="V668" s="925"/>
      <c r="W668" s="40" t="s">
        <v>1061</v>
      </c>
      <c r="X668" s="38"/>
      <c r="Y668" s="38"/>
      <c r="Z668" s="38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34.178739999999998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1" t="s">
        <v>1062</v>
      </c>
      <c r="B670" s="769" t="s">
        <v>63</v>
      </c>
      <c r="C670" s="818" t="s">
        <v>113</v>
      </c>
      <c r="D670" s="871"/>
      <c r="E670" s="871"/>
      <c r="F670" s="871"/>
      <c r="G670" s="871"/>
      <c r="H670" s="872"/>
      <c r="I670" s="818" t="s">
        <v>325</v>
      </c>
      <c r="J670" s="871"/>
      <c r="K670" s="871"/>
      <c r="L670" s="871"/>
      <c r="M670" s="871"/>
      <c r="N670" s="871"/>
      <c r="O670" s="871"/>
      <c r="P670" s="871"/>
      <c r="Q670" s="871"/>
      <c r="R670" s="871"/>
      <c r="S670" s="871"/>
      <c r="T670" s="871"/>
      <c r="U670" s="871"/>
      <c r="V670" s="872"/>
      <c r="W670" s="818" t="s">
        <v>662</v>
      </c>
      <c r="X670" s="872"/>
      <c r="Y670" s="818" t="s">
        <v>751</v>
      </c>
      <c r="Z670" s="871"/>
      <c r="AA670" s="871"/>
      <c r="AB670" s="872"/>
      <c r="AC670" s="769" t="s">
        <v>861</v>
      </c>
      <c r="AD670" s="818" t="s">
        <v>933</v>
      </c>
      <c r="AE670" s="872"/>
      <c r="AF670" s="770"/>
    </row>
    <row r="671" spans="1:68" ht="14.25" customHeight="1" thickTop="1" x14ac:dyDescent="0.2">
      <c r="A671" s="1088" t="s">
        <v>1063</v>
      </c>
      <c r="B671" s="818" t="s">
        <v>63</v>
      </c>
      <c r="C671" s="818" t="s">
        <v>114</v>
      </c>
      <c r="D671" s="818" t="s">
        <v>141</v>
      </c>
      <c r="E671" s="818" t="s">
        <v>221</v>
      </c>
      <c r="F671" s="818" t="s">
        <v>245</v>
      </c>
      <c r="G671" s="818" t="s">
        <v>291</v>
      </c>
      <c r="H671" s="818" t="s">
        <v>113</v>
      </c>
      <c r="I671" s="818" t="s">
        <v>326</v>
      </c>
      <c r="J671" s="818" t="s">
        <v>350</v>
      </c>
      <c r="K671" s="818" t="s">
        <v>428</v>
      </c>
      <c r="L671" s="818" t="s">
        <v>449</v>
      </c>
      <c r="M671" s="818" t="s">
        <v>473</v>
      </c>
      <c r="N671" s="770"/>
      <c r="O671" s="818" t="s">
        <v>500</v>
      </c>
      <c r="P671" s="818" t="s">
        <v>503</v>
      </c>
      <c r="Q671" s="818" t="s">
        <v>512</v>
      </c>
      <c r="R671" s="818" t="s">
        <v>528</v>
      </c>
      <c r="S671" s="818" t="s">
        <v>538</v>
      </c>
      <c r="T671" s="818" t="s">
        <v>551</v>
      </c>
      <c r="U671" s="818" t="s">
        <v>562</v>
      </c>
      <c r="V671" s="818" t="s">
        <v>649</v>
      </c>
      <c r="W671" s="818" t="s">
        <v>663</v>
      </c>
      <c r="X671" s="818" t="s">
        <v>707</v>
      </c>
      <c r="Y671" s="818" t="s">
        <v>752</v>
      </c>
      <c r="Z671" s="818" t="s">
        <v>820</v>
      </c>
      <c r="AA671" s="818" t="s">
        <v>845</v>
      </c>
      <c r="AB671" s="818" t="s">
        <v>857</v>
      </c>
      <c r="AC671" s="818" t="s">
        <v>861</v>
      </c>
      <c r="AD671" s="818" t="s">
        <v>933</v>
      </c>
      <c r="AE671" s="818" t="s">
        <v>1033</v>
      </c>
      <c r="AF671" s="770"/>
    </row>
    <row r="672" spans="1:68" ht="13.5" customHeight="1" thickBot="1" x14ac:dyDescent="0.25">
      <c r="A672" s="1089"/>
      <c r="B672" s="819"/>
      <c r="C672" s="819"/>
      <c r="D672" s="819"/>
      <c r="E672" s="819"/>
      <c r="F672" s="819"/>
      <c r="G672" s="819"/>
      <c r="H672" s="819"/>
      <c r="I672" s="819"/>
      <c r="J672" s="819"/>
      <c r="K672" s="819"/>
      <c r="L672" s="819"/>
      <c r="M672" s="819"/>
      <c r="N672" s="770"/>
      <c r="O672" s="819"/>
      <c r="P672" s="819"/>
      <c r="Q672" s="819"/>
      <c r="R672" s="819"/>
      <c r="S672" s="819"/>
      <c r="T672" s="819"/>
      <c r="U672" s="819"/>
      <c r="V672" s="819"/>
      <c r="W672" s="819"/>
      <c r="X672" s="819"/>
      <c r="Y672" s="819"/>
      <c r="Z672" s="819"/>
      <c r="AA672" s="819"/>
      <c r="AB672" s="819"/>
      <c r="AC672" s="819"/>
      <c r="AD672" s="819"/>
      <c r="AE672" s="819"/>
      <c r="AF672" s="770"/>
    </row>
    <row r="673" spans="1:32" ht="18" customHeight="1" thickTop="1" thickBot="1" x14ac:dyDescent="0.25">
      <c r="A673" s="41" t="s">
        <v>1064</v>
      </c>
      <c r="B673" s="47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7">
        <f>IFERROR(Y48*1,"0")+IFERROR(Y49*1,"0")+IFERROR(Y50*1,"0")+IFERROR(Y51*1,"0")+IFERROR(Y52*1,"0")+IFERROR(Y53*1,"0")+IFERROR(Y57*1,"0")+IFERROR(Y58*1,"0")</f>
        <v>542.4</v>
      </c>
      <c r="D673" s="47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10489.2</v>
      </c>
      <c r="E673" s="47">
        <f>IFERROR(Y107*1,"0")+IFERROR(Y108*1,"0")+IFERROR(Y109*1,"0")+IFERROR(Y113*1,"0")+IFERROR(Y114*1,"0")+IFERROR(Y115*1,"0")+IFERROR(Y116*1,"0")+IFERROR(Y117*1,"0")+IFERROR(Y118*1,"0")</f>
        <v>569.70000000000005</v>
      </c>
      <c r="F673" s="47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153.9</v>
      </c>
      <c r="G673" s="47">
        <f>IFERROR(Y154*1,"0")+IFERROR(Y155*1,"0")+IFERROR(Y159*1,"0")+IFERROR(Y160*1,"0")+IFERROR(Y164*1,"0")+IFERROR(Y165*1,"0")</f>
        <v>0</v>
      </c>
      <c r="H673" s="47">
        <f>IFERROR(Y170*1,"0")+IFERROR(Y174*1,"0")+IFERROR(Y175*1,"0")+IFERROR(Y176*1,"0")+IFERROR(Y177*1,"0")+IFERROR(Y178*1,"0")+IFERROR(Y182*1,"0")+IFERROR(Y183*1,"0")</f>
        <v>306</v>
      </c>
      <c r="I673" s="47">
        <f>IFERROR(Y189*1,"0")+IFERROR(Y193*1,"0")+IFERROR(Y194*1,"0")+IFERROR(Y195*1,"0")+IFERROR(Y196*1,"0")+IFERROR(Y197*1,"0")+IFERROR(Y198*1,"0")+IFERROR(Y199*1,"0")+IFERROR(Y200*1,"0")</f>
        <v>0</v>
      </c>
      <c r="J673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410.40000000000003</v>
      </c>
      <c r="K673" s="47">
        <f>IFERROR(Y250*1,"0")+IFERROR(Y251*1,"0")+IFERROR(Y252*1,"0")+IFERROR(Y253*1,"0")+IFERROR(Y254*1,"0")+IFERROR(Y255*1,"0")+IFERROR(Y256*1,"0")+IFERROR(Y257*1,"0")</f>
        <v>0</v>
      </c>
      <c r="L673" s="47">
        <f>IFERROR(Y262*1,"0")+IFERROR(Y263*1,"0")+IFERROR(Y264*1,"0")+IFERROR(Y265*1,"0")+IFERROR(Y266*1,"0")+IFERROR(Y267*1,"0")+IFERROR(Y268*1,"0")+IFERROR(Y269*1,"0")+IFERROR(Y270*1,"0")+IFERROR(Y274*1,"0")</f>
        <v>0</v>
      </c>
      <c r="M673" s="47">
        <f>IFERROR(Y279*1,"0")+IFERROR(Y280*1,"0")+IFERROR(Y281*1,"0")+IFERROR(Y282*1,"0")+IFERROR(Y283*1,"0")+IFERROR(Y284*1,"0")+IFERROR(Y285*1,"0")+IFERROR(Y286*1,"0")+IFERROR(Y287*1,"0")+IFERROR(Y288*1,"0")</f>
        <v>0</v>
      </c>
      <c r="N673" s="770"/>
      <c r="O673" s="47">
        <f>IFERROR(Y293*1,"0")</f>
        <v>0</v>
      </c>
      <c r="P673" s="47">
        <f>IFERROR(Y298*1,"0")+IFERROR(Y299*1,"0")+IFERROR(Y300*1,"0")</f>
        <v>0</v>
      </c>
      <c r="Q673" s="47">
        <f>IFERROR(Y305*1,"0")+IFERROR(Y306*1,"0")+IFERROR(Y307*1,"0")+IFERROR(Y308*1,"0")+IFERROR(Y309*1,"0")+IFERROR(Y310*1,"0")</f>
        <v>0</v>
      </c>
      <c r="R673" s="47">
        <f>IFERROR(Y315*1,"0")+IFERROR(Y319*1,"0")+IFERROR(Y323*1,"0")</f>
        <v>0</v>
      </c>
      <c r="S673" s="47">
        <f>IFERROR(Y328*1,"0")+IFERROR(Y332*1,"0")+IFERROR(Y336*1,"0")+IFERROR(Y337*1,"0")</f>
        <v>0</v>
      </c>
      <c r="T673" s="47">
        <f>IFERROR(Y342*1,"0")+IFERROR(Y346*1,"0")+IFERROR(Y347*1,"0")+IFERROR(Y351*1,"0")</f>
        <v>0</v>
      </c>
      <c r="U673" s="47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1192.8000000000002</v>
      </c>
      <c r="V673" s="47">
        <f>IFERROR(Y405*1,"0")+IFERROR(Y409*1,"0")+IFERROR(Y410*1,"0")+IFERROR(Y411*1,"0")</f>
        <v>307.8</v>
      </c>
      <c r="W673" s="47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1350</v>
      </c>
      <c r="X673" s="47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7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7">
        <f>IFERROR(Y519*1,"0")+IFERROR(Y523*1,"0")+IFERROR(Y524*1,"0")+IFERROR(Y525*1,"0")+IFERROR(Y526*1,"0")+IFERROR(Y527*1,"0")+IFERROR(Y528*1,"0")+IFERROR(Y532*1,"0")+IFERROR(Y536*1,"0")</f>
        <v>0</v>
      </c>
      <c r="AA673" s="47">
        <f>IFERROR(Y541*1,"0")+IFERROR(Y542*1,"0")+IFERROR(Y543*1,"0")+IFERROR(Y544*1,"0")</f>
        <v>0</v>
      </c>
      <c r="AB673" s="47">
        <f>IFERROR(Y549*1,"0")</f>
        <v>0</v>
      </c>
      <c r="AC673" s="47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1636.8000000000002</v>
      </c>
      <c r="AD673" s="47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7">
        <f>IFERROR(Y647*1,"0")+IFERROR(Y648*1,"0")+IFERROR(Y652*1,"0")+IFERROR(Y656*1,"0")+IFERROR(Y660*1,"0")</f>
        <v>0</v>
      </c>
      <c r="AF673" s="770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A655:Z655"/>
    <mergeCell ref="P218:T218"/>
    <mergeCell ref="P671:P672"/>
    <mergeCell ref="P311:V311"/>
    <mergeCell ref="A21:Z21"/>
    <mergeCell ref="A192:Z192"/>
    <mergeCell ref="P438:V438"/>
    <mergeCell ref="A415:Z415"/>
    <mergeCell ref="P661:V661"/>
    <mergeCell ref="D42:E42"/>
    <mergeCell ref="A181:Z181"/>
    <mergeCell ref="P363:T363"/>
    <mergeCell ref="D17:E18"/>
    <mergeCell ref="A479:Z479"/>
    <mergeCell ref="D642:E642"/>
    <mergeCell ref="P71:T71"/>
    <mergeCell ref="D542:E542"/>
    <mergeCell ref="X17:X18"/>
    <mergeCell ref="D123:E123"/>
    <mergeCell ref="P58:T58"/>
    <mergeCell ref="D421:E421"/>
    <mergeCell ref="D50:E50"/>
    <mergeCell ref="P307:T307"/>
    <mergeCell ref="D579:E579"/>
    <mergeCell ref="U17:V17"/>
    <mergeCell ref="Y17:Y18"/>
    <mergeCell ref="P372:V372"/>
    <mergeCell ref="D57:E57"/>
    <mergeCell ref="A8:C8"/>
    <mergeCell ref="P124:T124"/>
    <mergeCell ref="P385:T385"/>
    <mergeCell ref="P410:T410"/>
    <mergeCell ref="D293:E293"/>
    <mergeCell ref="P447:T447"/>
    <mergeCell ref="P360:T360"/>
    <mergeCell ref="D32:E32"/>
    <mergeCell ref="A153:Z153"/>
    <mergeCell ref="P608:V608"/>
    <mergeCell ref="A477:O478"/>
    <mergeCell ref="D268:E268"/>
    <mergeCell ref="D566:E566"/>
    <mergeCell ref="P449:T449"/>
    <mergeCell ref="A10:C10"/>
    <mergeCell ref="P126:T126"/>
    <mergeCell ref="P586:V586"/>
    <mergeCell ref="AC671:AC672"/>
    <mergeCell ref="P293:T293"/>
    <mergeCell ref="D336:E336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23:V23"/>
    <mergeCell ref="P145:V145"/>
    <mergeCell ref="P272:V272"/>
    <mergeCell ref="D133:E133"/>
    <mergeCell ref="P381:V381"/>
    <mergeCell ref="P443:V44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D458:E458"/>
    <mergeCell ref="H671:H672"/>
    <mergeCell ref="A258:O259"/>
    <mergeCell ref="J671:J672"/>
    <mergeCell ref="A249:Z249"/>
    <mergeCell ref="P289:V289"/>
    <mergeCell ref="A314:Z314"/>
    <mergeCell ref="P658:V658"/>
    <mergeCell ref="A539:Z539"/>
    <mergeCell ref="P262:T262"/>
    <mergeCell ref="P353:V353"/>
    <mergeCell ref="D170:E170"/>
    <mergeCell ref="D639:E639"/>
    <mergeCell ref="D577:E577"/>
    <mergeCell ref="N17:N18"/>
    <mergeCell ref="D49:E49"/>
    <mergeCell ref="Q5:R5"/>
    <mergeCell ref="F17:F18"/>
    <mergeCell ref="P199:T199"/>
    <mergeCell ref="D242:E242"/>
    <mergeCell ref="P290:V290"/>
    <mergeCell ref="P370:T370"/>
    <mergeCell ref="P497:T497"/>
    <mergeCell ref="D107:E107"/>
    <mergeCell ref="D549:E549"/>
    <mergeCell ref="D234:E234"/>
    <mergeCell ref="P288:T288"/>
    <mergeCell ref="D405:E405"/>
    <mergeCell ref="P484:T484"/>
    <mergeCell ref="P65:T65"/>
    <mergeCell ref="D576:E576"/>
    <mergeCell ref="P589:T589"/>
    <mergeCell ref="P70:T70"/>
    <mergeCell ref="A657:O658"/>
    <mergeCell ref="D216:E216"/>
    <mergeCell ref="D265:E265"/>
    <mergeCell ref="P536:T536"/>
    <mergeCell ref="A20:Z20"/>
    <mergeCell ref="P642:T642"/>
    <mergeCell ref="D452:E452"/>
    <mergeCell ref="D252:E252"/>
    <mergeCell ref="A318:Z318"/>
    <mergeCell ref="D623:E623"/>
    <mergeCell ref="P123:T123"/>
    <mergeCell ref="A112:Z112"/>
    <mergeCell ref="P529:V529"/>
    <mergeCell ref="P421:T421"/>
    <mergeCell ref="A554:Z554"/>
    <mergeCell ref="P579:T579"/>
    <mergeCell ref="A646:Z646"/>
    <mergeCell ref="D218:E218"/>
    <mergeCell ref="D641:E641"/>
    <mergeCell ref="P263:T263"/>
    <mergeCell ref="P653:V653"/>
    <mergeCell ref="D244:E244"/>
    <mergeCell ref="P228:T228"/>
    <mergeCell ref="P499:T499"/>
    <mergeCell ref="D342:E342"/>
    <mergeCell ref="D262:E262"/>
    <mergeCell ref="A593:Z593"/>
    <mergeCell ref="P368:T368"/>
    <mergeCell ref="P43:V43"/>
    <mergeCell ref="P85:T85"/>
    <mergeCell ref="D571:E571"/>
    <mergeCell ref="A329:O330"/>
    <mergeCell ref="F5:G5"/>
    <mergeCell ref="P55:V55"/>
    <mergeCell ref="P365:V365"/>
    <mergeCell ref="P663:V663"/>
    <mergeCell ref="A352:O353"/>
    <mergeCell ref="A25:Z25"/>
    <mergeCell ref="P442:V442"/>
    <mergeCell ref="P467:V467"/>
    <mergeCell ref="P67:T67"/>
    <mergeCell ref="P509:T509"/>
    <mergeCell ref="P119:V119"/>
    <mergeCell ref="D175:E175"/>
    <mergeCell ref="P601:T601"/>
    <mergeCell ref="C670:H670"/>
    <mergeCell ref="P82:T82"/>
    <mergeCell ref="D221:E221"/>
    <mergeCell ref="V11:W11"/>
    <mergeCell ref="P253:T253"/>
    <mergeCell ref="D392:E392"/>
    <mergeCell ref="D457:E457"/>
    <mergeCell ref="D628:E628"/>
    <mergeCell ref="P57:T57"/>
    <mergeCell ref="D165:E165"/>
    <mergeCell ref="P603:T603"/>
    <mergeCell ref="P486:T486"/>
    <mergeCell ref="P75:T75"/>
    <mergeCell ref="P342:T342"/>
    <mergeCell ref="P406:V406"/>
    <mergeCell ref="D323:E323"/>
    <mergeCell ref="D394:E394"/>
    <mergeCell ref="D279:E279"/>
    <mergeCell ref="D450:E450"/>
    <mergeCell ref="P2:W3"/>
    <mergeCell ref="P133:T133"/>
    <mergeCell ref="D560:E560"/>
    <mergeCell ref="D589:E589"/>
    <mergeCell ref="P127:T127"/>
    <mergeCell ref="P298:T298"/>
    <mergeCell ref="P198:T198"/>
    <mergeCell ref="D241:E241"/>
    <mergeCell ref="P347:T347"/>
    <mergeCell ref="P369:T369"/>
    <mergeCell ref="P418:T418"/>
    <mergeCell ref="D437:E437"/>
    <mergeCell ref="D228:E228"/>
    <mergeCell ref="D508:E508"/>
    <mergeCell ref="P583:T583"/>
    <mergeCell ref="P312:V312"/>
    <mergeCell ref="D526:E526"/>
    <mergeCell ref="D10:E10"/>
    <mergeCell ref="A23:O24"/>
    <mergeCell ref="P64:T64"/>
    <mergeCell ref="F10:G10"/>
    <mergeCell ref="P362:T362"/>
    <mergeCell ref="D34:E34"/>
    <mergeCell ref="D305:E305"/>
    <mergeCell ref="D562:E562"/>
    <mergeCell ref="D243:E243"/>
    <mergeCell ref="D544:E544"/>
    <mergeCell ref="D270:E270"/>
    <mergeCell ref="A550:O551"/>
    <mergeCell ref="P420:T420"/>
    <mergeCell ref="A130:Z130"/>
    <mergeCell ref="D528:E528"/>
    <mergeCell ref="M17:M18"/>
    <mergeCell ref="A531:Z531"/>
    <mergeCell ref="O17:O18"/>
    <mergeCell ref="P336:T336"/>
    <mergeCell ref="A469:Z469"/>
    <mergeCell ref="P258:V258"/>
    <mergeCell ref="P429:V429"/>
    <mergeCell ref="P223:V223"/>
    <mergeCell ref="A248:Z248"/>
    <mergeCell ref="A297:Z297"/>
    <mergeCell ref="P102:T102"/>
    <mergeCell ref="P417:T417"/>
    <mergeCell ref="P588:T588"/>
    <mergeCell ref="P196:T196"/>
    <mergeCell ref="D177:E177"/>
    <mergeCell ref="AD671:AD672"/>
    <mergeCell ref="D33:E33"/>
    <mergeCell ref="P585:V585"/>
    <mergeCell ref="A106:Z106"/>
    <mergeCell ref="P183:T183"/>
    <mergeCell ref="D164:E164"/>
    <mergeCell ref="D226:E226"/>
    <mergeCell ref="P352:V352"/>
    <mergeCell ref="A404:Z404"/>
    <mergeCell ref="D462:E462"/>
    <mergeCell ref="P652:T652"/>
    <mergeCell ref="A615:O616"/>
    <mergeCell ref="P643:V643"/>
    <mergeCell ref="D310:E310"/>
    <mergeCell ref="P364:T364"/>
    <mergeCell ref="D503:E503"/>
    <mergeCell ref="AD17:AF18"/>
    <mergeCell ref="I671:I672"/>
    <mergeCell ref="P639:T639"/>
    <mergeCell ref="K671:K672"/>
    <mergeCell ref="D449:E449"/>
    <mergeCell ref="P577:T577"/>
    <mergeCell ref="P49:T49"/>
    <mergeCell ref="P428:V428"/>
    <mergeCell ref="D620:E620"/>
    <mergeCell ref="A110:O111"/>
    <mergeCell ref="A166:O167"/>
    <mergeCell ref="D607:E607"/>
    <mergeCell ref="P107:T107"/>
    <mergeCell ref="P129:V129"/>
    <mergeCell ref="P101:T101"/>
    <mergeCell ref="A128:O129"/>
    <mergeCell ref="D215:E215"/>
    <mergeCell ref="D386:E386"/>
    <mergeCell ref="P465:T465"/>
    <mergeCell ref="D513:E513"/>
    <mergeCell ref="D557:E557"/>
    <mergeCell ref="P576:T576"/>
    <mergeCell ref="P641:T641"/>
    <mergeCell ref="A103:O104"/>
    <mergeCell ref="P650:V650"/>
    <mergeCell ref="P167:V167"/>
    <mergeCell ref="D101:E101"/>
    <mergeCell ref="A608:O609"/>
    <mergeCell ref="D570:E570"/>
    <mergeCell ref="P574:V574"/>
    <mergeCell ref="D647:E647"/>
    <mergeCell ref="A430:Z430"/>
    <mergeCell ref="D76:E76"/>
    <mergeCell ref="D22:E22"/>
    <mergeCell ref="A35:O36"/>
    <mergeCell ref="D155:E155"/>
    <mergeCell ref="D149:E149"/>
    <mergeCell ref="A333:O334"/>
    <mergeCell ref="P470:T470"/>
    <mergeCell ref="D447:E447"/>
    <mergeCell ref="A599:Z599"/>
    <mergeCell ref="D385:E385"/>
    <mergeCell ref="A320:O321"/>
    <mergeCell ref="D618:E618"/>
    <mergeCell ref="P178:T178"/>
    <mergeCell ref="D605:E605"/>
    <mergeCell ref="P34:T34"/>
    <mergeCell ref="D481:E481"/>
    <mergeCell ref="D86:E86"/>
    <mergeCell ref="D257:E257"/>
    <mergeCell ref="P270:T270"/>
    <mergeCell ref="D384:E384"/>
    <mergeCell ref="P463:T463"/>
    <mergeCell ref="A39:O40"/>
    <mergeCell ref="P578:T578"/>
    <mergeCell ref="A428:O429"/>
    <mergeCell ref="P357:T357"/>
    <mergeCell ref="D29:E29"/>
    <mergeCell ref="P592:V592"/>
    <mergeCell ref="D614:E614"/>
    <mergeCell ref="D95:E95"/>
    <mergeCell ref="P149:T149"/>
    <mergeCell ref="P174:T174"/>
    <mergeCell ref="D266:E266"/>
    <mergeCell ref="A9:C9"/>
    <mergeCell ref="P125:T125"/>
    <mergeCell ref="P557:T557"/>
    <mergeCell ref="D58:E58"/>
    <mergeCell ref="D500:E500"/>
    <mergeCell ref="C671:C672"/>
    <mergeCell ref="P568:V568"/>
    <mergeCell ref="P323:T323"/>
    <mergeCell ref="A414:Z414"/>
    <mergeCell ref="D231:E231"/>
    <mergeCell ref="P39:V39"/>
    <mergeCell ref="D358:E358"/>
    <mergeCell ref="P537:V537"/>
    <mergeCell ref="D594:E594"/>
    <mergeCell ref="A327:Z327"/>
    <mergeCell ref="P573:V573"/>
    <mergeCell ref="P648:T648"/>
    <mergeCell ref="P103:V103"/>
    <mergeCell ref="Q13:R13"/>
    <mergeCell ref="P97:V97"/>
    <mergeCell ref="P401:V401"/>
    <mergeCell ref="P339:V339"/>
    <mergeCell ref="P139:T139"/>
    <mergeCell ref="P637:V637"/>
    <mergeCell ref="A518:Z518"/>
    <mergeCell ref="P176:T176"/>
    <mergeCell ref="P560:T560"/>
    <mergeCell ref="P114:T114"/>
    <mergeCell ref="P241:T241"/>
    <mergeCell ref="D84:E84"/>
    <mergeCell ref="I670:V670"/>
    <mergeCell ref="P483:T483"/>
    <mergeCell ref="G17:G18"/>
    <mergeCell ref="P399:T399"/>
    <mergeCell ref="P184:V184"/>
    <mergeCell ref="P526:T52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288:E288"/>
    <mergeCell ref="A461:Z461"/>
    <mergeCell ref="P488:T488"/>
    <mergeCell ref="A507:Z507"/>
    <mergeCell ref="A412:O413"/>
    <mergeCell ref="D154:E154"/>
    <mergeCell ref="P282:T282"/>
    <mergeCell ref="P409:T409"/>
    <mergeCell ref="P580:T580"/>
    <mergeCell ref="D200:E200"/>
    <mergeCell ref="P555:T555"/>
    <mergeCell ref="A273:Z273"/>
    <mergeCell ref="P359:T359"/>
    <mergeCell ref="A444:Z444"/>
    <mergeCell ref="P48:T48"/>
    <mergeCell ref="D436:E436"/>
    <mergeCell ref="H5:M5"/>
    <mergeCell ref="A56:Z56"/>
    <mergeCell ref="P329:V329"/>
    <mergeCell ref="A214:Z214"/>
    <mergeCell ref="A456:Z456"/>
    <mergeCell ref="A341:Z341"/>
    <mergeCell ref="D6:M6"/>
    <mergeCell ref="A390:Z390"/>
    <mergeCell ref="A512:Z512"/>
    <mergeCell ref="P630:T630"/>
    <mergeCell ref="P175:T175"/>
    <mergeCell ref="D602:E602"/>
    <mergeCell ref="D83:E83"/>
    <mergeCell ref="A671:A672"/>
    <mergeCell ref="D143:E143"/>
    <mergeCell ref="A278:Z278"/>
    <mergeCell ref="P631:T631"/>
    <mergeCell ref="P227:T227"/>
    <mergeCell ref="D319:E319"/>
    <mergeCell ref="P398:T398"/>
    <mergeCell ref="D441:E441"/>
    <mergeCell ref="D368:E368"/>
    <mergeCell ref="A515:O516"/>
    <mergeCell ref="P525:T525"/>
    <mergeCell ref="W670:X670"/>
    <mergeCell ref="P177:T177"/>
    <mergeCell ref="D604:E604"/>
    <mergeCell ref="P33:T33"/>
    <mergeCell ref="A223:O224"/>
    <mergeCell ref="P93:T93"/>
    <mergeCell ref="P226:T226"/>
    <mergeCell ref="D85:E85"/>
    <mergeCell ref="V6:W9"/>
    <mergeCell ref="P256:T256"/>
    <mergeCell ref="D199:E199"/>
    <mergeCell ref="P38:T38"/>
    <mergeCell ref="V671:V672"/>
    <mergeCell ref="P109:T109"/>
    <mergeCell ref="A348:O349"/>
    <mergeCell ref="D364:E364"/>
    <mergeCell ref="P274:T274"/>
    <mergeCell ref="D497:E497"/>
    <mergeCell ref="D217:E217"/>
    <mergeCell ref="D484:E484"/>
    <mergeCell ref="P541:T541"/>
    <mergeCell ref="P84:T84"/>
    <mergeCell ref="P222:T222"/>
    <mergeCell ref="P22:T22"/>
    <mergeCell ref="D65:E65"/>
    <mergeCell ref="P193:T193"/>
    <mergeCell ref="P618:T618"/>
    <mergeCell ref="A61:Z61"/>
    <mergeCell ref="P605:T605"/>
    <mergeCell ref="P334:V334"/>
    <mergeCell ref="P257:T257"/>
    <mergeCell ref="P54:V54"/>
    <mergeCell ref="A517:Z517"/>
    <mergeCell ref="P521:V521"/>
    <mergeCell ref="D194:E194"/>
    <mergeCell ref="Z17:Z18"/>
    <mergeCell ref="P620:T620"/>
    <mergeCell ref="P271:V271"/>
    <mergeCell ref="P607:T607"/>
    <mergeCell ref="A41:Z41"/>
    <mergeCell ref="H10:M10"/>
    <mergeCell ref="AA17:AA18"/>
    <mergeCell ref="AC17:AC18"/>
    <mergeCell ref="P485:T485"/>
    <mergeCell ref="A122:Z122"/>
    <mergeCell ref="P108:T108"/>
    <mergeCell ref="P279:T279"/>
    <mergeCell ref="D393:E393"/>
    <mergeCell ref="D418:E418"/>
    <mergeCell ref="P666:V666"/>
    <mergeCell ref="P254:T254"/>
    <mergeCell ref="P251:T251"/>
    <mergeCell ref="P616:V616"/>
    <mergeCell ref="A435:Z435"/>
    <mergeCell ref="P487:T487"/>
    <mergeCell ref="A533:O534"/>
    <mergeCell ref="D420:E420"/>
    <mergeCell ref="AB17:AB18"/>
    <mergeCell ref="A90:Z90"/>
    <mergeCell ref="A277:Z277"/>
    <mergeCell ref="D446:E446"/>
    <mergeCell ref="P44:V44"/>
    <mergeCell ref="P550:V550"/>
    <mergeCell ref="P237:V237"/>
    <mergeCell ref="A575:Z575"/>
    <mergeCell ref="A150:O151"/>
    <mergeCell ref="P164:T164"/>
    <mergeCell ref="P120:V120"/>
    <mergeCell ref="D256:E256"/>
    <mergeCell ref="P269:T269"/>
    <mergeCell ref="A294:O295"/>
    <mergeCell ref="D299:E299"/>
    <mergeCell ref="H17:H18"/>
    <mergeCell ref="P532:T532"/>
    <mergeCell ref="P332:T332"/>
    <mergeCell ref="P217:T217"/>
    <mergeCell ref="P503:T503"/>
    <mergeCell ref="D198:E198"/>
    <mergeCell ref="A207:O208"/>
    <mergeCell ref="D269:E269"/>
    <mergeCell ref="D465:E465"/>
    <mergeCell ref="A505:O506"/>
    <mergeCell ref="P559:T559"/>
    <mergeCell ref="P104:V104"/>
    <mergeCell ref="P275:V275"/>
    <mergeCell ref="D427:E427"/>
    <mergeCell ref="D489:E489"/>
    <mergeCell ref="P27:T27"/>
    <mergeCell ref="D75:E75"/>
    <mergeCell ref="P154:T154"/>
    <mergeCell ref="D206:E206"/>
    <mergeCell ref="P247:V247"/>
    <mergeCell ref="A271:O272"/>
    <mergeCell ref="D504:E504"/>
    <mergeCell ref="A520:O521"/>
    <mergeCell ref="D298:E298"/>
    <mergeCell ref="P91:T91"/>
    <mergeCell ref="A158:Z158"/>
    <mergeCell ref="P500:T500"/>
    <mergeCell ref="P366:V366"/>
    <mergeCell ref="P468:V468"/>
    <mergeCell ref="P316:V316"/>
    <mergeCell ref="P462:T462"/>
    <mergeCell ref="D370:E370"/>
    <mergeCell ref="B671:B672"/>
    <mergeCell ref="D138:E138"/>
    <mergeCell ref="P393:T393"/>
    <mergeCell ref="P564:T564"/>
    <mergeCell ref="A510:O511"/>
    <mergeCell ref="P629:T629"/>
    <mergeCell ref="A186:Z186"/>
    <mergeCell ref="P232:T232"/>
    <mergeCell ref="P159:T159"/>
    <mergeCell ref="D140:E140"/>
    <mergeCell ref="D267:E267"/>
    <mergeCell ref="P566:T566"/>
    <mergeCell ref="A340:Z340"/>
    <mergeCell ref="D509:E509"/>
    <mergeCell ref="D425:E425"/>
    <mergeCell ref="D359:E359"/>
    <mergeCell ref="D601:E601"/>
    <mergeCell ref="P561:T561"/>
    <mergeCell ref="P632:T632"/>
    <mergeCell ref="U671:U672"/>
    <mergeCell ref="W671:W672"/>
    <mergeCell ref="A587:Z587"/>
    <mergeCell ref="P664:V664"/>
    <mergeCell ref="A598:Z598"/>
    <mergeCell ref="A651:Z651"/>
    <mergeCell ref="D541:E541"/>
    <mergeCell ref="P633:T633"/>
    <mergeCell ref="D222:E222"/>
    <mergeCell ref="A529:O530"/>
    <mergeCell ref="P490:T490"/>
    <mergeCell ref="P346:T346"/>
    <mergeCell ref="D227:E227"/>
    <mergeCell ref="P441:T441"/>
    <mergeCell ref="P612:T612"/>
    <mergeCell ref="D51:E51"/>
    <mergeCell ref="P235:T235"/>
    <mergeCell ref="A365:O366"/>
    <mergeCell ref="P306:T306"/>
    <mergeCell ref="P157:V157"/>
    <mergeCell ref="P213:V213"/>
    <mergeCell ref="A209:Z209"/>
    <mergeCell ref="P455:V455"/>
    <mergeCell ref="A147:Z147"/>
    <mergeCell ref="A454:O455"/>
    <mergeCell ref="D476:E476"/>
    <mergeCell ref="A445:Z445"/>
    <mergeCell ref="P520:V520"/>
    <mergeCell ref="P604:T604"/>
    <mergeCell ref="P626:V626"/>
    <mergeCell ref="A573:O574"/>
    <mergeCell ref="P172:V172"/>
    <mergeCell ref="P299:T299"/>
    <mergeCell ref="P150:V150"/>
    <mergeCell ref="P96:T96"/>
    <mergeCell ref="P582:T582"/>
    <mergeCell ref="D525:E525"/>
    <mergeCell ref="P446:T446"/>
    <mergeCell ref="A54:O55"/>
    <mergeCell ref="J9:M9"/>
    <mergeCell ref="D283:E283"/>
    <mergeCell ref="P611:T611"/>
    <mergeCell ref="D581:E581"/>
    <mergeCell ref="P389:V389"/>
    <mergeCell ref="D519:E519"/>
    <mergeCell ref="A388:O389"/>
    <mergeCell ref="D652:E652"/>
    <mergeCell ref="P141:T141"/>
    <mergeCell ref="P454:V454"/>
    <mergeCell ref="D193:E193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04:T504"/>
    <mergeCell ref="D583:E583"/>
    <mergeCell ref="A596:O597"/>
    <mergeCell ref="P602:T602"/>
    <mergeCell ref="D648:E648"/>
    <mergeCell ref="D64:E64"/>
    <mergeCell ref="P143:T143"/>
    <mergeCell ref="D362:E362"/>
    <mergeCell ref="X671:X672"/>
    <mergeCell ref="P245:T245"/>
    <mergeCell ref="D633:E633"/>
    <mergeCell ref="P543:T543"/>
    <mergeCell ref="P614:T614"/>
    <mergeCell ref="D424:E424"/>
    <mergeCell ref="D286:E286"/>
    <mergeCell ref="P491:T491"/>
    <mergeCell ref="D132:E132"/>
    <mergeCell ref="P211:T211"/>
    <mergeCell ref="D399:E399"/>
    <mergeCell ref="P558:T558"/>
    <mergeCell ref="P309:T309"/>
    <mergeCell ref="P505:V505"/>
    <mergeCell ref="D178:E178"/>
    <mergeCell ref="P51:T51"/>
    <mergeCell ref="P26:T26"/>
    <mergeCell ref="A156:O157"/>
    <mergeCell ref="A72:O73"/>
    <mergeCell ref="D463:E463"/>
    <mergeCell ref="P622:T622"/>
    <mergeCell ref="A261:Z261"/>
    <mergeCell ref="D555:E555"/>
    <mergeCell ref="P534:V534"/>
    <mergeCell ref="P338:V338"/>
    <mergeCell ref="A350:Z350"/>
    <mergeCell ref="P202:V202"/>
    <mergeCell ref="P373:V373"/>
    <mergeCell ref="P380:T380"/>
    <mergeCell ref="A59:O60"/>
    <mergeCell ref="P79:V79"/>
    <mergeCell ref="A659:Z659"/>
    <mergeCell ref="A649:O650"/>
    <mergeCell ref="D371:E371"/>
    <mergeCell ref="P60:V60"/>
    <mergeCell ref="D564:E564"/>
    <mergeCell ref="P668:V668"/>
    <mergeCell ref="D485:E485"/>
    <mergeCell ref="D656:E656"/>
    <mergeCell ref="P320:V320"/>
    <mergeCell ref="P216:T216"/>
    <mergeCell ref="P387:T387"/>
    <mergeCell ref="P514:T514"/>
    <mergeCell ref="P623:T623"/>
    <mergeCell ref="D422:E422"/>
    <mergeCell ref="P489:T489"/>
    <mergeCell ref="P80:V80"/>
    <mergeCell ref="P87:T87"/>
    <mergeCell ref="P151:V151"/>
    <mergeCell ref="D68:E68"/>
    <mergeCell ref="A203:Z203"/>
    <mergeCell ref="P451:T451"/>
    <mergeCell ref="A548:Z548"/>
    <mergeCell ref="P73:V73"/>
    <mergeCell ref="A367:Z367"/>
    <mergeCell ref="P115:T115"/>
    <mergeCell ref="D254:E254"/>
    <mergeCell ref="P302:V302"/>
    <mergeCell ref="A354:Z354"/>
    <mergeCell ref="A88:O89"/>
    <mergeCell ref="D346:E346"/>
    <mergeCell ref="P229:T229"/>
    <mergeCell ref="D490:E490"/>
    <mergeCell ref="P665:V665"/>
    <mergeCell ref="T5:U5"/>
    <mergeCell ref="P76:T76"/>
    <mergeCell ref="V5:W5"/>
    <mergeCell ref="P496:T496"/>
    <mergeCell ref="P294:V294"/>
    <mergeCell ref="D488:E488"/>
    <mergeCell ref="D233:E233"/>
    <mergeCell ref="D282:E282"/>
    <mergeCell ref="P212:V212"/>
    <mergeCell ref="P361:T361"/>
    <mergeCell ref="D409:E409"/>
    <mergeCell ref="P510:V510"/>
    <mergeCell ref="Q8:R8"/>
    <mergeCell ref="P69:T69"/>
    <mergeCell ref="D580:E580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P356:T356"/>
    <mergeCell ref="A137:Z137"/>
    <mergeCell ref="A37:Z37"/>
    <mergeCell ref="A13:M13"/>
    <mergeCell ref="A15:M15"/>
    <mergeCell ref="D48:E48"/>
    <mergeCell ref="P77:T77"/>
    <mergeCell ref="D125:E125"/>
    <mergeCell ref="P375:T375"/>
    <mergeCell ref="A636:O637"/>
    <mergeCell ref="A322:Z322"/>
    <mergeCell ref="A553:Z553"/>
    <mergeCell ref="P285:T285"/>
    <mergeCell ref="D328:E328"/>
    <mergeCell ref="P136:V136"/>
    <mergeCell ref="A135:O136"/>
    <mergeCell ref="A188:Z188"/>
    <mergeCell ref="P434:V434"/>
    <mergeCell ref="A433:O434"/>
    <mergeCell ref="M671:M672"/>
    <mergeCell ref="D251:E251"/>
    <mergeCell ref="A12:M12"/>
    <mergeCell ref="P501:T501"/>
    <mergeCell ref="O671:O672"/>
    <mergeCell ref="D487:E487"/>
    <mergeCell ref="P597:V597"/>
    <mergeCell ref="P657:V657"/>
    <mergeCell ref="A416:Z416"/>
    <mergeCell ref="A19:Z19"/>
    <mergeCell ref="D182:E182"/>
    <mergeCell ref="P310:T310"/>
    <mergeCell ref="A14:M14"/>
    <mergeCell ref="D109:E109"/>
    <mergeCell ref="D280:E280"/>
    <mergeCell ref="D480:E480"/>
    <mergeCell ref="P424:T424"/>
    <mergeCell ref="P595:T595"/>
    <mergeCell ref="P138:T138"/>
    <mergeCell ref="P590:T590"/>
    <mergeCell ref="D582:E582"/>
    <mergeCell ref="P625:V625"/>
    <mergeCell ref="L671:L672"/>
    <mergeCell ref="A638:Z638"/>
    <mergeCell ref="A201:O202"/>
    <mergeCell ref="A372:O373"/>
    <mergeCell ref="P513:T513"/>
    <mergeCell ref="D52:E52"/>
    <mergeCell ref="D630:E630"/>
    <mergeCell ref="P110:V110"/>
    <mergeCell ref="D27:E27"/>
    <mergeCell ref="A338:O339"/>
    <mergeCell ref="P15:T16"/>
    <mergeCell ref="P450:T450"/>
    <mergeCell ref="P644:V644"/>
    <mergeCell ref="D116:E116"/>
    <mergeCell ref="A567:O568"/>
    <mergeCell ref="D632:E632"/>
    <mergeCell ref="P419:T419"/>
    <mergeCell ref="D91:E91"/>
    <mergeCell ref="P219:T219"/>
    <mergeCell ref="A275:O276"/>
    <mergeCell ref="A335:Z335"/>
    <mergeCell ref="A663:O668"/>
    <mergeCell ref="D631:E631"/>
    <mergeCell ref="P210:T210"/>
    <mergeCell ref="D398:E398"/>
    <mergeCell ref="P439:V439"/>
    <mergeCell ref="A438:O439"/>
    <mergeCell ref="P308:T308"/>
    <mergeCell ref="P433:V433"/>
    <mergeCell ref="P606:T606"/>
    <mergeCell ref="D612:E612"/>
    <mergeCell ref="P544:T544"/>
    <mergeCell ref="D9:E9"/>
    <mergeCell ref="D118:E118"/>
    <mergeCell ref="F9:G9"/>
    <mergeCell ref="P53:T53"/>
    <mergeCell ref="P197:T197"/>
    <mergeCell ref="A47:Z47"/>
    <mergeCell ref="P351:T351"/>
    <mergeCell ref="P495:T495"/>
    <mergeCell ref="P422:T422"/>
    <mergeCell ref="D232:E232"/>
    <mergeCell ref="A406:O407"/>
    <mergeCell ref="P238:V238"/>
    <mergeCell ref="P264:T264"/>
    <mergeCell ref="P68:T68"/>
    <mergeCell ref="D38:E38"/>
    <mergeCell ref="P524:T524"/>
    <mergeCell ref="D532:E532"/>
    <mergeCell ref="P132:T132"/>
    <mergeCell ref="A121:Z121"/>
    <mergeCell ref="P146:V146"/>
    <mergeCell ref="P317:V317"/>
    <mergeCell ref="D63:E63"/>
    <mergeCell ref="D492:E492"/>
    <mergeCell ref="P305:T305"/>
    <mergeCell ref="A304:Z304"/>
    <mergeCell ref="D96:E96"/>
    <mergeCell ref="P344:V344"/>
    <mergeCell ref="P515:V515"/>
    <mergeCell ref="P427:T427"/>
    <mergeCell ref="P283:T283"/>
    <mergeCell ref="D93:E93"/>
    <mergeCell ref="D264:E264"/>
    <mergeCell ref="A5:C5"/>
    <mergeCell ref="P667:V667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D635:E635"/>
    <mergeCell ref="P128:V128"/>
    <mergeCell ref="A442:O443"/>
    <mergeCell ref="A17:A18"/>
    <mergeCell ref="K17:K18"/>
    <mergeCell ref="P195:T195"/>
    <mergeCell ref="C17:C18"/>
    <mergeCell ref="P300:T300"/>
    <mergeCell ref="P371:T371"/>
    <mergeCell ref="P431:T431"/>
    <mergeCell ref="P493:T493"/>
    <mergeCell ref="D230:E230"/>
    <mergeCell ref="P358:T358"/>
    <mergeCell ref="A474:Z474"/>
    <mergeCell ref="P649:V649"/>
    <mergeCell ref="P656:T656"/>
    <mergeCell ref="D466:E466"/>
    <mergeCell ref="Q9:R9"/>
    <mergeCell ref="A331:Z331"/>
    <mergeCell ref="D255:E255"/>
    <mergeCell ref="D451:E451"/>
    <mergeCell ref="AD670:AE670"/>
    <mergeCell ref="P36:V36"/>
    <mergeCell ref="P478:V478"/>
    <mergeCell ref="A303:Z303"/>
    <mergeCell ref="P78:T78"/>
    <mergeCell ref="Q11:R11"/>
    <mergeCell ref="P205:T205"/>
    <mergeCell ref="P376:T376"/>
    <mergeCell ref="P636:V636"/>
    <mergeCell ref="D453:E453"/>
    <mergeCell ref="A6:C6"/>
    <mergeCell ref="D309:E309"/>
    <mergeCell ref="D113:E113"/>
    <mergeCell ref="D624:E624"/>
    <mergeCell ref="P118:T118"/>
    <mergeCell ref="P142:T142"/>
    <mergeCell ref="D26:E26"/>
    <mergeCell ref="D148:E148"/>
    <mergeCell ref="P378:T378"/>
    <mergeCell ref="D622:E622"/>
    <mergeCell ref="P117:T117"/>
    <mergeCell ref="A324:O325"/>
    <mergeCell ref="D115:E115"/>
    <mergeCell ref="A617:Z617"/>
    <mergeCell ref="P182:T182"/>
    <mergeCell ref="P480:T480"/>
    <mergeCell ref="Q12:R12"/>
    <mergeCell ref="P280:T280"/>
    <mergeCell ref="AA671:AA672"/>
    <mergeCell ref="P348:V348"/>
    <mergeCell ref="A545:O546"/>
    <mergeCell ref="A173:Z173"/>
    <mergeCell ref="D634:E634"/>
    <mergeCell ref="A569:Z569"/>
    <mergeCell ref="P63:T63"/>
    <mergeCell ref="D523:E523"/>
    <mergeCell ref="P194:T194"/>
    <mergeCell ref="P250:T250"/>
    <mergeCell ref="P50:T50"/>
    <mergeCell ref="P492:T492"/>
    <mergeCell ref="D31:E31"/>
    <mergeCell ref="D621:E621"/>
    <mergeCell ref="P286:T286"/>
    <mergeCell ref="D229:E229"/>
    <mergeCell ref="D400:E400"/>
    <mergeCell ref="P584:T584"/>
    <mergeCell ref="D565:E565"/>
    <mergeCell ref="D77:E77"/>
    <mergeCell ref="P131:T131"/>
    <mergeCell ref="D108:E108"/>
    <mergeCell ref="D375:E375"/>
    <mergeCell ref="D369:E369"/>
    <mergeCell ref="P423:T423"/>
    <mergeCell ref="P52:T52"/>
    <mergeCell ref="P494:T494"/>
    <mergeCell ref="A168:Z168"/>
    <mergeCell ref="P556:T556"/>
    <mergeCell ref="D160:E160"/>
    <mergeCell ref="P201:V201"/>
    <mergeCell ref="P481:T481"/>
    <mergeCell ref="D1:F1"/>
    <mergeCell ref="P190:V190"/>
    <mergeCell ref="P466:T466"/>
    <mergeCell ref="P572:T572"/>
    <mergeCell ref="A313:Z313"/>
    <mergeCell ref="P111:V111"/>
    <mergeCell ref="J17:J18"/>
    <mergeCell ref="D82:E82"/>
    <mergeCell ref="L17:L18"/>
    <mergeCell ref="D240:E240"/>
    <mergeCell ref="P255:T255"/>
    <mergeCell ref="P426:T426"/>
    <mergeCell ref="A600:Z600"/>
    <mergeCell ref="P321:V321"/>
    <mergeCell ref="Y671:Y672"/>
    <mergeCell ref="D100:E100"/>
    <mergeCell ref="P113:T113"/>
    <mergeCell ref="P284:T284"/>
    <mergeCell ref="P17:T18"/>
    <mergeCell ref="I17:I18"/>
    <mergeCell ref="A467:O468"/>
    <mergeCell ref="D141:E141"/>
    <mergeCell ref="D629:E629"/>
    <mergeCell ref="D306:E306"/>
    <mergeCell ref="A119:O120"/>
    <mergeCell ref="P189:T189"/>
    <mergeCell ref="D377:E377"/>
    <mergeCell ref="A246:O247"/>
    <mergeCell ref="P287:T287"/>
    <mergeCell ref="A547:Z547"/>
    <mergeCell ref="P281:T281"/>
    <mergeCell ref="A653:O654"/>
    <mergeCell ref="D671:D672"/>
    <mergeCell ref="D87:E87"/>
    <mergeCell ref="P337:T337"/>
    <mergeCell ref="D380:E380"/>
    <mergeCell ref="P464:T464"/>
    <mergeCell ref="P508:T508"/>
    <mergeCell ref="D274:E274"/>
    <mergeCell ref="D245:E245"/>
    <mergeCell ref="P635:T635"/>
    <mergeCell ref="F671:F672"/>
    <mergeCell ref="P116:T116"/>
    <mergeCell ref="A105:Z105"/>
    <mergeCell ref="P551:V551"/>
    <mergeCell ref="P32:T32"/>
    <mergeCell ref="D250:E250"/>
    <mergeCell ref="P59:V59"/>
    <mergeCell ref="P230:T230"/>
    <mergeCell ref="D211:E211"/>
    <mergeCell ref="P268:T268"/>
    <mergeCell ref="P523:T523"/>
    <mergeCell ref="A522:Z522"/>
    <mergeCell ref="P301:V301"/>
    <mergeCell ref="A326:Z326"/>
    <mergeCell ref="P498:T498"/>
    <mergeCell ref="P295:V295"/>
    <mergeCell ref="D235:E235"/>
    <mergeCell ref="P276:V276"/>
    <mergeCell ref="A239:Z239"/>
    <mergeCell ref="P411:T411"/>
    <mergeCell ref="D448:E448"/>
    <mergeCell ref="A43:O44"/>
    <mergeCell ref="D611:E611"/>
    <mergeCell ref="D590:E590"/>
    <mergeCell ref="Y670:AB670"/>
    <mergeCell ref="D356:E356"/>
    <mergeCell ref="D527:E527"/>
    <mergeCell ref="P542:T542"/>
    <mergeCell ref="A45:Z45"/>
    <mergeCell ref="P35:V35"/>
    <mergeCell ref="P333:V333"/>
    <mergeCell ref="D387:E387"/>
    <mergeCell ref="P400:T400"/>
    <mergeCell ref="P571:T571"/>
    <mergeCell ref="D210:E210"/>
    <mergeCell ref="A345:Z345"/>
    <mergeCell ref="D514:E514"/>
    <mergeCell ref="D308:E308"/>
    <mergeCell ref="D606:E606"/>
    <mergeCell ref="P660:T660"/>
    <mergeCell ref="A610:Z610"/>
    <mergeCell ref="A46:Z46"/>
    <mergeCell ref="D561:E561"/>
    <mergeCell ref="P640:T640"/>
    <mergeCell ref="P66:T66"/>
    <mergeCell ref="P538:V538"/>
    <mergeCell ref="A627:Z627"/>
    <mergeCell ref="P596:V596"/>
    <mergeCell ref="A540:Z540"/>
    <mergeCell ref="A625:O626"/>
    <mergeCell ref="P72:V72"/>
    <mergeCell ref="D220:E220"/>
    <mergeCell ref="D391:E391"/>
    <mergeCell ref="P519:T519"/>
    <mergeCell ref="P581:T581"/>
    <mergeCell ref="A179:O180"/>
    <mergeCell ref="D30:E30"/>
    <mergeCell ref="P242:T242"/>
    <mergeCell ref="A301:O302"/>
    <mergeCell ref="D524:E524"/>
    <mergeCell ref="A537:O538"/>
    <mergeCell ref="D559:E559"/>
    <mergeCell ref="D67:E67"/>
    <mergeCell ref="D595:E595"/>
    <mergeCell ref="D5:E5"/>
    <mergeCell ref="P453:T453"/>
    <mergeCell ref="P42:T42"/>
    <mergeCell ref="D496:E496"/>
    <mergeCell ref="P624:T624"/>
    <mergeCell ref="D94:E94"/>
    <mergeCell ref="P98:V98"/>
    <mergeCell ref="D361:E361"/>
    <mergeCell ref="A401:O402"/>
    <mergeCell ref="P396:V396"/>
    <mergeCell ref="D417:E417"/>
    <mergeCell ref="A395:O396"/>
    <mergeCell ref="P567:V567"/>
    <mergeCell ref="D69:E69"/>
    <mergeCell ref="P148:T148"/>
    <mergeCell ref="D588:E588"/>
    <mergeCell ref="P240:T240"/>
    <mergeCell ref="D498:E498"/>
    <mergeCell ref="P482:T482"/>
    <mergeCell ref="A475:Z475"/>
    <mergeCell ref="P162:V162"/>
    <mergeCell ref="D603:E603"/>
    <mergeCell ref="P460:V460"/>
    <mergeCell ref="Z671:Z672"/>
    <mergeCell ref="AB671:AB672"/>
    <mergeCell ref="P343:V343"/>
    <mergeCell ref="P95:T95"/>
    <mergeCell ref="P266:T266"/>
    <mergeCell ref="A355:Z355"/>
    <mergeCell ref="P530:V530"/>
    <mergeCell ref="P527:T527"/>
    <mergeCell ref="A212:O213"/>
    <mergeCell ref="D470:E470"/>
    <mergeCell ref="P502:T502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28:E28"/>
    <mergeCell ref="A163:Z163"/>
    <mergeCell ref="D495:E495"/>
    <mergeCell ref="P405:T405"/>
    <mergeCell ref="P476:T476"/>
    <mergeCell ref="P647:T647"/>
    <mergeCell ref="D584:E584"/>
    <mergeCell ref="A374:Z374"/>
    <mergeCell ref="D432:E432"/>
    <mergeCell ref="D236:E236"/>
    <mergeCell ref="D117:E117"/>
    <mergeCell ref="E671:E672"/>
    <mergeCell ref="P234:T234"/>
    <mergeCell ref="P325:V325"/>
    <mergeCell ref="G671:G672"/>
    <mergeCell ref="A591:O592"/>
    <mergeCell ref="D142:E142"/>
    <mergeCell ref="D378:E378"/>
    <mergeCell ref="D7:M7"/>
    <mergeCell ref="D536:E536"/>
    <mergeCell ref="P236:T236"/>
    <mergeCell ref="A81:Z81"/>
    <mergeCell ref="P92:T92"/>
    <mergeCell ref="A152:Z152"/>
    <mergeCell ref="P156:V156"/>
    <mergeCell ref="D144:E144"/>
    <mergeCell ref="D315:E315"/>
    <mergeCell ref="A184:O185"/>
    <mergeCell ref="P394:T394"/>
    <mergeCell ref="P570:T570"/>
    <mergeCell ref="D502:E502"/>
    <mergeCell ref="D613:E613"/>
    <mergeCell ref="P29:T29"/>
    <mergeCell ref="A97:O98"/>
    <mergeCell ref="P100:T100"/>
    <mergeCell ref="P94:T94"/>
    <mergeCell ref="P265:T265"/>
    <mergeCell ref="D379:E379"/>
    <mergeCell ref="D8:M8"/>
    <mergeCell ref="P458:T458"/>
    <mergeCell ref="P563:T563"/>
    <mergeCell ref="P634:T634"/>
    <mergeCell ref="D640:E640"/>
    <mergeCell ref="V10:W10"/>
    <mergeCell ref="D195:E195"/>
    <mergeCell ref="P379:T379"/>
    <mergeCell ref="D189:E189"/>
    <mergeCell ref="D360:E360"/>
    <mergeCell ref="D431:E431"/>
    <mergeCell ref="D493:E493"/>
    <mergeCell ref="D287:E287"/>
    <mergeCell ref="P170:T170"/>
    <mergeCell ref="A471:O472"/>
    <mergeCell ref="D558:E558"/>
    <mergeCell ref="P621:T621"/>
    <mergeCell ref="D66:E66"/>
    <mergeCell ref="D126:E126"/>
    <mergeCell ref="D197:E197"/>
    <mergeCell ref="D253:E253"/>
    <mergeCell ref="D53:E53"/>
    <mergeCell ref="D351:E351"/>
    <mergeCell ref="P330:V330"/>
    <mergeCell ref="D411:E411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645:Z645"/>
    <mergeCell ref="D357:E357"/>
    <mergeCell ref="R1:T1"/>
    <mergeCell ref="P28:T28"/>
    <mergeCell ref="D71:E71"/>
    <mergeCell ref="P221:T221"/>
    <mergeCell ref="P392:T392"/>
    <mergeCell ref="D332:E332"/>
    <mergeCell ref="A145:O146"/>
    <mergeCell ref="P215:T215"/>
    <mergeCell ref="D307:E307"/>
    <mergeCell ref="A316:O317"/>
    <mergeCell ref="P386:T386"/>
    <mergeCell ref="A381:O382"/>
    <mergeCell ref="P457:T457"/>
    <mergeCell ref="P628:T628"/>
    <mergeCell ref="R671:R672"/>
    <mergeCell ref="P165:T165"/>
    <mergeCell ref="P432:T432"/>
    <mergeCell ref="P549:T549"/>
    <mergeCell ref="T671:T672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62:T562"/>
    <mergeCell ref="D499:E499"/>
    <mergeCell ref="P609:V609"/>
    <mergeCell ref="D426:E426"/>
    <mergeCell ref="D486:E486"/>
    <mergeCell ref="P86:T86"/>
    <mergeCell ref="D78:E78"/>
    <mergeCell ref="D134:E134"/>
    <mergeCell ref="P328:T328"/>
    <mergeCell ref="D205:E205"/>
    <mergeCell ref="A343:O344"/>
    <mergeCell ref="D376:E376"/>
    <mergeCell ref="P384:T384"/>
    <mergeCell ref="D572:E572"/>
    <mergeCell ref="D563:E563"/>
    <mergeCell ref="D363:E363"/>
    <mergeCell ref="A585:O586"/>
    <mergeCell ref="P506:V506"/>
    <mergeCell ref="P477:V477"/>
    <mergeCell ref="P533:V533"/>
    <mergeCell ref="D556:E556"/>
    <mergeCell ref="D494:E494"/>
    <mergeCell ref="D543:E543"/>
    <mergeCell ref="P207:V207"/>
    <mergeCell ref="D124:E124"/>
    <mergeCell ref="P252:T252"/>
    <mergeCell ref="A291:Z291"/>
    <mergeCell ref="A459:O460"/>
    <mergeCell ref="D139:E139"/>
    <mergeCell ref="P180:V180"/>
    <mergeCell ref="P565:T565"/>
    <mergeCell ref="D92:E92"/>
    <mergeCell ref="P244:T244"/>
    <mergeCell ref="P437:T437"/>
    <mergeCell ref="P144:T144"/>
    <mergeCell ref="P315:T315"/>
    <mergeCell ref="A190:O191"/>
    <mergeCell ref="P231:T231"/>
    <mergeCell ref="D423:E423"/>
    <mergeCell ref="D174:E174"/>
    <mergeCell ref="P613:T613"/>
    <mergeCell ref="D619:E619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88:V88"/>
    <mergeCell ref="P259:V259"/>
    <mergeCell ref="D660:E660"/>
    <mergeCell ref="P155:T155"/>
    <mergeCell ref="P324:V324"/>
    <mergeCell ref="D70:E70"/>
    <mergeCell ref="A79:O80"/>
    <mergeCell ref="P220:T220"/>
    <mergeCell ref="D263:E263"/>
    <mergeCell ref="P391:T391"/>
    <mergeCell ref="P511:V51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8"/>
    </row>
    <row r="3" spans="2:8" x14ac:dyDescent="0.2">
      <c r="B3" s="48" t="s">
        <v>1066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1067</v>
      </c>
      <c r="D6" s="48" t="s">
        <v>1068</v>
      </c>
      <c r="E6" s="48"/>
    </row>
    <row r="8" spans="2:8" x14ac:dyDescent="0.2">
      <c r="B8" s="48" t="s">
        <v>19</v>
      </c>
      <c r="C8" s="48" t="s">
        <v>1067</v>
      </c>
      <c r="D8" s="48"/>
      <c r="E8" s="48"/>
    </row>
    <row r="10" spans="2:8" x14ac:dyDescent="0.2">
      <c r="B10" s="48" t="s">
        <v>1069</v>
      </c>
      <c r="C10" s="48"/>
      <c r="D10" s="48"/>
      <c r="E10" s="48"/>
    </row>
    <row r="11" spans="2:8" x14ac:dyDescent="0.2">
      <c r="B11" s="48" t="s">
        <v>1070</v>
      </c>
      <c r="C11" s="48"/>
      <c r="D11" s="48"/>
      <c r="E11" s="48"/>
    </row>
    <row r="12" spans="2:8" x14ac:dyDescent="0.2">
      <c r="B12" s="48" t="s">
        <v>1071</v>
      </c>
      <c r="C12" s="48"/>
      <c r="D12" s="48"/>
      <c r="E12" s="48"/>
    </row>
    <row r="13" spans="2:8" x14ac:dyDescent="0.2">
      <c r="B13" s="48" t="s">
        <v>1072</v>
      </c>
      <c r="C13" s="48"/>
      <c r="D13" s="48"/>
      <c r="E13" s="48"/>
    </row>
    <row r="14" spans="2:8" x14ac:dyDescent="0.2">
      <c r="B14" s="48" t="s">
        <v>1073</v>
      </c>
      <c r="C14" s="48"/>
      <c r="D14" s="48"/>
      <c r="E14" s="48"/>
    </row>
    <row r="15" spans="2:8" x14ac:dyDescent="0.2">
      <c r="B15" s="48" t="s">
        <v>1074</v>
      </c>
      <c r="C15" s="48"/>
      <c r="D15" s="48"/>
      <c r="E15" s="48"/>
    </row>
    <row r="16" spans="2:8" x14ac:dyDescent="0.2">
      <c r="B16" s="48" t="s">
        <v>1075</v>
      </c>
      <c r="C16" s="48"/>
      <c r="D16" s="48"/>
      <c r="E16" s="48"/>
    </row>
    <row r="17" spans="2:5" x14ac:dyDescent="0.2">
      <c r="B17" s="48" t="s">
        <v>1076</v>
      </c>
      <c r="C17" s="48"/>
      <c r="D17" s="48"/>
      <c r="E17" s="48"/>
    </row>
    <row r="18" spans="2:5" x14ac:dyDescent="0.2">
      <c r="B18" s="48" t="s">
        <v>1077</v>
      </c>
      <c r="C18" s="48"/>
      <c r="D18" s="48"/>
      <c r="E18" s="48"/>
    </row>
    <row r="19" spans="2:5" x14ac:dyDescent="0.2">
      <c r="B19" s="48" t="s">
        <v>1078</v>
      </c>
      <c r="C19" s="48"/>
      <c r="D19" s="48"/>
      <c r="E19" s="48"/>
    </row>
    <row r="20" spans="2:5" x14ac:dyDescent="0.2">
      <c r="B20" s="48" t="s">
        <v>1079</v>
      </c>
      <c r="C20" s="48"/>
      <c r="D20" s="48"/>
      <c r="E20" s="48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2024-12-17T09:25:01Z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