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8359A47-A848-405B-980D-8FD4A50342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83" i="1" s="1"/>
  <c r="Y263" i="1"/>
  <c r="Y284" i="1" s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Y260" i="1" s="1"/>
  <c r="X255" i="1"/>
  <c r="Z254" i="1"/>
  <c r="X254" i="1"/>
  <c r="BO253" i="1"/>
  <c r="BM253" i="1"/>
  <c r="Z253" i="1"/>
  <c r="Y253" i="1"/>
  <c r="BO252" i="1"/>
  <c r="BM252" i="1"/>
  <c r="Z252" i="1"/>
  <c r="Y252" i="1"/>
  <c r="Y255" i="1" s="1"/>
  <c r="X250" i="1"/>
  <c r="Y249" i="1"/>
  <c r="X249" i="1"/>
  <c r="BP248" i="1"/>
  <c r="BO248" i="1"/>
  <c r="BN248" i="1"/>
  <c r="BM248" i="1"/>
  <c r="Z248" i="1"/>
  <c r="Z249" i="1" s="1"/>
  <c r="Y248" i="1"/>
  <c r="Y250" i="1" s="1"/>
  <c r="Y246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8" i="1"/>
  <c r="Y237" i="1"/>
  <c r="X237" i="1"/>
  <c r="BP236" i="1"/>
  <c r="BO236" i="1"/>
  <c r="BN236" i="1"/>
  <c r="BM236" i="1"/>
  <c r="Z236" i="1"/>
  <c r="Z237" i="1" s="1"/>
  <c r="Y236" i="1"/>
  <c r="Y238" i="1" s="1"/>
  <c r="X232" i="1"/>
  <c r="X231" i="1"/>
  <c r="BO230" i="1"/>
  <c r="BM230" i="1"/>
  <c r="Z230" i="1"/>
  <c r="Y230" i="1"/>
  <c r="Y232" i="1" s="1"/>
  <c r="P230" i="1"/>
  <c r="BP229" i="1"/>
  <c r="BO229" i="1"/>
  <c r="BN229" i="1"/>
  <c r="BM229" i="1"/>
  <c r="Z229" i="1"/>
  <c r="Z231" i="1" s="1"/>
  <c r="Y229" i="1"/>
  <c r="P229" i="1"/>
  <c r="X225" i="1"/>
  <c r="Y224" i="1"/>
  <c r="X224" i="1"/>
  <c r="BP223" i="1"/>
  <c r="BO223" i="1"/>
  <c r="BN223" i="1"/>
  <c r="BM223" i="1"/>
  <c r="Z223" i="1"/>
  <c r="Z224" i="1" s="1"/>
  <c r="Y223" i="1"/>
  <c r="Y225" i="1" s="1"/>
  <c r="Y219" i="1"/>
  <c r="X219" i="1"/>
  <c r="Z218" i="1"/>
  <c r="X218" i="1"/>
  <c r="BO217" i="1"/>
  <c r="BM217" i="1"/>
  <c r="Z217" i="1"/>
  <c r="Y217" i="1"/>
  <c r="P217" i="1"/>
  <c r="BP216" i="1"/>
  <c r="BO216" i="1"/>
  <c r="BN216" i="1"/>
  <c r="BM216" i="1"/>
  <c r="Z216" i="1"/>
  <c r="Y216" i="1"/>
  <c r="Y218" i="1" s="1"/>
  <c r="X213" i="1"/>
  <c r="Z212" i="1"/>
  <c r="X212" i="1"/>
  <c r="BO211" i="1"/>
  <c r="BM211" i="1"/>
  <c r="Z211" i="1"/>
  <c r="Y211" i="1"/>
  <c r="Y213" i="1" s="1"/>
  <c r="P211" i="1"/>
  <c r="Y208" i="1"/>
  <c r="X208" i="1"/>
  <c r="Z207" i="1"/>
  <c r="X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Y207" i="1" s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Z189" i="1" s="1"/>
  <c r="Y187" i="1"/>
  <c r="P187" i="1"/>
  <c r="BO186" i="1"/>
  <c r="BM186" i="1"/>
  <c r="Z186" i="1"/>
  <c r="Y186" i="1"/>
  <c r="Y190" i="1" s="1"/>
  <c r="P186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Y171" i="1"/>
  <c r="X171" i="1"/>
  <c r="BP170" i="1"/>
  <c r="BO170" i="1"/>
  <c r="BN170" i="1"/>
  <c r="BM170" i="1"/>
  <c r="Z170" i="1"/>
  <c r="Z171" i="1" s="1"/>
  <c r="Y170" i="1"/>
  <c r="Y172" i="1" s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Y168" i="1" s="1"/>
  <c r="P164" i="1"/>
  <c r="Y160" i="1"/>
  <c r="X160" i="1"/>
  <c r="Z159" i="1"/>
  <c r="X159" i="1"/>
  <c r="BO158" i="1"/>
  <c r="BM158" i="1"/>
  <c r="Z158" i="1"/>
  <c r="Y158" i="1"/>
  <c r="P158" i="1"/>
  <c r="BP157" i="1"/>
  <c r="BO157" i="1"/>
  <c r="BN157" i="1"/>
  <c r="BM157" i="1"/>
  <c r="Z157" i="1"/>
  <c r="Y157" i="1"/>
  <c r="Y159" i="1" s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X147" i="1"/>
  <c r="Z146" i="1"/>
  <c r="X146" i="1"/>
  <c r="BO145" i="1"/>
  <c r="BM145" i="1"/>
  <c r="Z145" i="1"/>
  <c r="Y145" i="1"/>
  <c r="Y147" i="1" s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P122" i="1"/>
  <c r="BO121" i="1"/>
  <c r="BM121" i="1"/>
  <c r="Z121" i="1"/>
  <c r="Y121" i="1"/>
  <c r="Y125" i="1" s="1"/>
  <c r="P121" i="1"/>
  <c r="Y118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Y117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Z111" i="1" s="1"/>
  <c r="Y109" i="1"/>
  <c r="Y111" i="1" s="1"/>
  <c r="P109" i="1"/>
  <c r="X106" i="1"/>
  <c r="X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Y106" i="1" s="1"/>
  <c r="P98" i="1"/>
  <c r="BP97" i="1"/>
  <c r="BO97" i="1"/>
  <c r="BN97" i="1"/>
  <c r="BM97" i="1"/>
  <c r="Z97" i="1"/>
  <c r="Z105" i="1" s="1"/>
  <c r="Y97" i="1"/>
  <c r="Y105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6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60" i="1" s="1"/>
  <c r="P47" i="1"/>
  <c r="X44" i="1"/>
  <c r="Z43" i="1"/>
  <c r="X43" i="1"/>
  <c r="BO42" i="1"/>
  <c r="BM42" i="1"/>
  <c r="Z42" i="1"/>
  <c r="Y42" i="1"/>
  <c r="Y44" i="1" s="1"/>
  <c r="P42" i="1"/>
  <c r="Y39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285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89" i="1" s="1"/>
  <c r="BO22" i="1"/>
  <c r="X287" i="1" s="1"/>
  <c r="BM22" i="1"/>
  <c r="X286" i="1" s="1"/>
  <c r="X28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N28" i="1"/>
  <c r="BP28" i="1"/>
  <c r="BN30" i="1"/>
  <c r="Y33" i="1"/>
  <c r="Y285" i="1" s="1"/>
  <c r="BN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BN91" i="1"/>
  <c r="BP91" i="1"/>
  <c r="BN98" i="1"/>
  <c r="BP98" i="1"/>
  <c r="BN100" i="1"/>
  <c r="BN102" i="1"/>
  <c r="BN104" i="1"/>
  <c r="BN109" i="1"/>
  <c r="BP109" i="1"/>
  <c r="Y112" i="1"/>
  <c r="BN116" i="1"/>
  <c r="BN121" i="1"/>
  <c r="BP121" i="1"/>
  <c r="BN123" i="1"/>
  <c r="Y124" i="1"/>
  <c r="Z135" i="1"/>
  <c r="Z290" i="1" s="1"/>
  <c r="BP158" i="1"/>
  <c r="BN158" i="1"/>
  <c r="Y182" i="1"/>
  <c r="BP181" i="1"/>
  <c r="BN181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BP217" i="1"/>
  <c r="BN217" i="1"/>
  <c r="Y231" i="1"/>
  <c r="Y245" i="1"/>
  <c r="BP242" i="1"/>
  <c r="BN242" i="1"/>
  <c r="BP243" i="1"/>
  <c r="BN243" i="1"/>
  <c r="BP244" i="1"/>
  <c r="BN244" i="1"/>
  <c r="BP259" i="1"/>
  <c r="BN259" i="1"/>
  <c r="H9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89" i="1"/>
  <c r="BP186" i="1"/>
  <c r="BN186" i="1"/>
  <c r="BP188" i="1"/>
  <c r="BN188" i="1"/>
  <c r="Y212" i="1"/>
  <c r="BP211" i="1"/>
  <c r="BN211" i="1"/>
  <c r="BP230" i="1"/>
  <c r="BN230" i="1"/>
  <c r="Y254" i="1"/>
  <c r="BP252" i="1"/>
  <c r="BN252" i="1"/>
  <c r="BP253" i="1"/>
  <c r="BN253" i="1"/>
  <c r="Y287" i="1" l="1"/>
  <c r="Y289" i="1"/>
  <c r="Y286" i="1"/>
  <c r="Y288" i="1" s="1"/>
  <c r="C298" i="1"/>
  <c r="A298" i="1" l="1"/>
  <c r="B298" i="1"/>
</calcChain>
</file>

<file path=xl/sharedStrings.xml><?xml version="1.0" encoding="utf-8"?>
<sst xmlns="http://schemas.openxmlformats.org/spreadsheetml/2006/main" count="1443" uniqueCount="491">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</sst>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97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9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4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3" customWidth="1"/>
    <col min="19" max="19" width="6.140625" style="30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3" customWidth="1"/>
    <col min="25" max="25" width="11" style="303" customWidth="1"/>
    <col min="26" max="26" width="10" style="303" customWidth="1"/>
    <col min="27" max="27" width="11.5703125" style="303" customWidth="1"/>
    <col min="28" max="28" width="10.42578125" style="303" customWidth="1"/>
    <col min="29" max="29" width="30" style="30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3" customWidth="1"/>
    <col min="34" max="34" width="9.140625" style="303" customWidth="1"/>
    <col min="35" max="16384" width="9.140625" style="303"/>
  </cols>
  <sheetData>
    <row r="1" spans="1:32" s="307" customFormat="1" ht="45" customHeight="1" x14ac:dyDescent="0.2">
      <c r="A1" s="41"/>
      <c r="B1" s="41"/>
      <c r="C1" s="41"/>
      <c r="D1" s="372" t="s">
        <v>0</v>
      </c>
      <c r="E1" s="335"/>
      <c r="F1" s="335"/>
      <c r="G1" s="12" t="s">
        <v>1</v>
      </c>
      <c r="H1" s="372" t="s">
        <v>2</v>
      </c>
      <c r="I1" s="335"/>
      <c r="J1" s="335"/>
      <c r="K1" s="335"/>
      <c r="L1" s="335"/>
      <c r="M1" s="335"/>
      <c r="N1" s="335"/>
      <c r="O1" s="335"/>
      <c r="P1" s="335"/>
      <c r="Q1" s="335"/>
      <c r="R1" s="334" t="s">
        <v>3</v>
      </c>
      <c r="S1" s="335"/>
      <c r="T1" s="3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30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7" customFormat="1" ht="23.45" customHeight="1" x14ac:dyDescent="0.2">
      <c r="A5" s="406" t="s">
        <v>7</v>
      </c>
      <c r="B5" s="407"/>
      <c r="C5" s="408"/>
      <c r="D5" s="374"/>
      <c r="E5" s="375"/>
      <c r="F5" s="498" t="s">
        <v>8</v>
      </c>
      <c r="G5" s="408"/>
      <c r="H5" s="374"/>
      <c r="I5" s="467"/>
      <c r="J5" s="467"/>
      <c r="K5" s="467"/>
      <c r="L5" s="467"/>
      <c r="M5" s="375"/>
      <c r="N5" s="61"/>
      <c r="P5" s="24" t="s">
        <v>9</v>
      </c>
      <c r="Q5" s="508">
        <v>45650</v>
      </c>
      <c r="R5" s="404"/>
      <c r="T5" s="427" t="s">
        <v>10</v>
      </c>
      <c r="U5" s="316"/>
      <c r="V5" s="428" t="s">
        <v>11</v>
      </c>
      <c r="W5" s="404"/>
      <c r="AB5" s="51"/>
      <c r="AC5" s="51"/>
      <c r="AD5" s="51"/>
      <c r="AE5" s="51"/>
    </row>
    <row r="6" spans="1:32" s="307" customFormat="1" ht="24" customHeight="1" x14ac:dyDescent="0.2">
      <c r="A6" s="406" t="s">
        <v>12</v>
      </c>
      <c r="B6" s="407"/>
      <c r="C6" s="408"/>
      <c r="D6" s="469" t="s">
        <v>13</v>
      </c>
      <c r="E6" s="470"/>
      <c r="F6" s="470"/>
      <c r="G6" s="470"/>
      <c r="H6" s="470"/>
      <c r="I6" s="470"/>
      <c r="J6" s="470"/>
      <c r="K6" s="470"/>
      <c r="L6" s="470"/>
      <c r="M6" s="404"/>
      <c r="N6" s="62"/>
      <c r="P6" s="24" t="s">
        <v>14</v>
      </c>
      <c r="Q6" s="510" t="str">
        <f>IF(Q5=0," ",CHOOSE(WEEKDAY(Q5,2),"Понедельник","Вторник","Среда","Четверг","Пятница","Суббота","Воскресенье"))</f>
        <v>Вторник</v>
      </c>
      <c r="R6" s="321"/>
      <c r="T6" s="432" t="s">
        <v>15</v>
      </c>
      <c r="U6" s="316"/>
      <c r="V6" s="453" t="s">
        <v>16</v>
      </c>
      <c r="W6" s="350"/>
      <c r="AB6" s="51"/>
      <c r="AC6" s="51"/>
      <c r="AD6" s="51"/>
      <c r="AE6" s="51"/>
    </row>
    <row r="7" spans="1:32" s="307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15"/>
      <c r="U7" s="316"/>
      <c r="V7" s="454"/>
      <c r="W7" s="455"/>
      <c r="AB7" s="51"/>
      <c r="AC7" s="51"/>
      <c r="AD7" s="51"/>
      <c r="AE7" s="51"/>
    </row>
    <row r="8" spans="1:32" s="307" customFormat="1" ht="25.5" customHeight="1" x14ac:dyDescent="0.2">
      <c r="A8" s="518" t="s">
        <v>17</v>
      </c>
      <c r="B8" s="326"/>
      <c r="C8" s="327"/>
      <c r="D8" s="364" t="s">
        <v>18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410">
        <v>0.41666666666666669</v>
      </c>
      <c r="R8" s="357"/>
      <c r="T8" s="315"/>
      <c r="U8" s="316"/>
      <c r="V8" s="454"/>
      <c r="W8" s="455"/>
      <c r="AB8" s="51"/>
      <c r="AC8" s="51"/>
      <c r="AD8" s="51"/>
      <c r="AE8" s="51"/>
    </row>
    <row r="9" spans="1:32" s="307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14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8"/>
      <c r="P9" s="26" t="s">
        <v>20</v>
      </c>
      <c r="Q9" s="401"/>
      <c r="R9" s="402"/>
      <c r="T9" s="315"/>
      <c r="U9" s="316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7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14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49" t="str">
        <f>IFERROR(VLOOKUP($D$10,Proxy,2,FALSE),"")</f>
        <v/>
      </c>
      <c r="I10" s="315"/>
      <c r="J10" s="315"/>
      <c r="K10" s="315"/>
      <c r="L10" s="315"/>
      <c r="M10" s="315"/>
      <c r="N10" s="306"/>
      <c r="P10" s="26" t="s">
        <v>21</v>
      </c>
      <c r="Q10" s="433"/>
      <c r="R10" s="434"/>
      <c r="U10" s="24" t="s">
        <v>22</v>
      </c>
      <c r="V10" s="349" t="s">
        <v>23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3"/>
      <c r="R11" s="404"/>
      <c r="U11" s="24" t="s">
        <v>26</v>
      </c>
      <c r="V11" s="477" t="s">
        <v>27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07" customFormat="1" ht="18.600000000000001" customHeight="1" x14ac:dyDescent="0.2">
      <c r="A12" s="425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29</v>
      </c>
      <c r="Q12" s="410"/>
      <c r="R12" s="357"/>
      <c r="S12" s="23"/>
      <c r="U12" s="24"/>
      <c r="V12" s="335"/>
      <c r="W12" s="315"/>
      <c r="AB12" s="51"/>
      <c r="AC12" s="51"/>
      <c r="AD12" s="51"/>
      <c r="AE12" s="51"/>
    </row>
    <row r="13" spans="1:32" s="307" customFormat="1" ht="23.25" customHeight="1" x14ac:dyDescent="0.2">
      <c r="A13" s="425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31</v>
      </c>
      <c r="Q13" s="477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7" customFormat="1" ht="18.600000000000001" customHeight="1" x14ac:dyDescent="0.2">
      <c r="A14" s="425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7" customFormat="1" ht="22.5" customHeight="1" x14ac:dyDescent="0.2">
      <c r="A15" s="440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19" t="s">
        <v>34</v>
      </c>
      <c r="Q15" s="335"/>
      <c r="R15" s="335"/>
      <c r="S15" s="335"/>
      <c r="T15" s="3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5" t="s">
        <v>35</v>
      </c>
      <c r="B17" s="345" t="s">
        <v>36</v>
      </c>
      <c r="C17" s="413" t="s">
        <v>37</v>
      </c>
      <c r="D17" s="345" t="s">
        <v>38</v>
      </c>
      <c r="E17" s="387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345" t="s">
        <v>48</v>
      </c>
      <c r="P17" s="345" t="s">
        <v>49</v>
      </c>
      <c r="Q17" s="386"/>
      <c r="R17" s="386"/>
      <c r="S17" s="386"/>
      <c r="T17" s="387"/>
      <c r="U17" s="515" t="s">
        <v>50</v>
      </c>
      <c r="V17" s="408"/>
      <c r="W17" s="345" t="s">
        <v>51</v>
      </c>
      <c r="X17" s="345" t="s">
        <v>52</v>
      </c>
      <c r="Y17" s="516" t="s">
        <v>53</v>
      </c>
      <c r="Z17" s="465" t="s">
        <v>54</v>
      </c>
      <c r="AA17" s="450" t="s">
        <v>55</v>
      </c>
      <c r="AB17" s="450" t="s">
        <v>56</v>
      </c>
      <c r="AC17" s="450" t="s">
        <v>57</v>
      </c>
      <c r="AD17" s="450" t="s">
        <v>58</v>
      </c>
      <c r="AE17" s="493"/>
      <c r="AF17" s="494"/>
      <c r="AG17" s="69"/>
      <c r="BD17" s="68" t="s">
        <v>59</v>
      </c>
    </row>
    <row r="18" spans="1:68" ht="14.25" customHeight="1" x14ac:dyDescent="0.2">
      <c r="A18" s="346"/>
      <c r="B18" s="346"/>
      <c r="C18" s="346"/>
      <c r="D18" s="388"/>
      <c r="E18" s="390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88"/>
      <c r="Q18" s="389"/>
      <c r="R18" s="389"/>
      <c r="S18" s="389"/>
      <c r="T18" s="390"/>
      <c r="U18" s="70" t="s">
        <v>60</v>
      </c>
      <c r="V18" s="70" t="s">
        <v>61</v>
      </c>
      <c r="W18" s="346"/>
      <c r="X18" s="346"/>
      <c r="Y18" s="517"/>
      <c r="Z18" s="466"/>
      <c r="AA18" s="451"/>
      <c r="AB18" s="451"/>
      <c r="AC18" s="451"/>
      <c r="AD18" s="495"/>
      <c r="AE18" s="496"/>
      <c r="AF18" s="497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5"/>
      <c r="AB20" s="305"/>
      <c r="AC20" s="305"/>
    </row>
    <row r="21" spans="1:68" ht="14.25" customHeight="1" x14ac:dyDescent="0.25">
      <c r="A21" s="342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04"/>
      <c r="AB21" s="304"/>
      <c r="AC21" s="30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5"/>
      <c r="AB26" s="305"/>
      <c r="AC26" s="305"/>
    </row>
    <row r="27" spans="1:68" ht="14.25" customHeight="1" x14ac:dyDescent="0.25">
      <c r="A27" s="342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04"/>
      <c r="AB27" s="304"/>
      <c r="AC27" s="30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0">
        <v>4607111036605</v>
      </c>
      <c r="E28" s="321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3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4"/>
      <c r="V28" s="34"/>
      <c r="W28" s="35" t="s">
        <v>69</v>
      </c>
      <c r="X28" s="310">
        <v>70</v>
      </c>
      <c r="Y28" s="311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0">
        <v>4607111036520</v>
      </c>
      <c r="E29" s="321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4"/>
      <c r="V29" s="34"/>
      <c r="W29" s="35" t="s">
        <v>69</v>
      </c>
      <c r="X29" s="310">
        <v>70</v>
      </c>
      <c r="Y29" s="311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0">
        <v>4607111036537</v>
      </c>
      <c r="E30" s="321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4"/>
      <c r="V30" s="34"/>
      <c r="W30" s="35" t="s">
        <v>69</v>
      </c>
      <c r="X30" s="310">
        <v>0</v>
      </c>
      <c r="Y30" s="31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0">
        <v>4607111036599</v>
      </c>
      <c r="E31" s="321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4"/>
      <c r="V31" s="34"/>
      <c r="W31" s="35" t="s">
        <v>69</v>
      </c>
      <c r="X31" s="310">
        <v>70</v>
      </c>
      <c r="Y31" s="311">
        <f>IFERROR(IF(X31="","",X31),"")</f>
        <v>70</v>
      </c>
      <c r="Z31" s="36">
        <f>IFERROR(IF(X31="","",X31*0.00941),"")</f>
        <v>0.65869999999999995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</v>
      </c>
      <c r="BP31" s="67">
        <f>IFERROR(Y31/J31,"0")</f>
        <v>0.5</v>
      </c>
    </row>
    <row r="32" spans="1:68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2">
        <f>IFERROR(SUM(X28:X31),"0")</f>
        <v>210</v>
      </c>
      <c r="Y32" s="312">
        <f>IFERROR(SUM(Y28:Y31),"0")</f>
        <v>210</v>
      </c>
      <c r="Z32" s="312">
        <f>IFERROR(IF(Z28="",0,Z28),"0")+IFERROR(IF(Z29="",0,Z29),"0")+IFERROR(IF(Z30="",0,Z30),"0")+IFERROR(IF(Z31="",0,Z31),"0")</f>
        <v>1.9760999999999997</v>
      </c>
      <c r="AA32" s="313"/>
      <c r="AB32" s="313"/>
      <c r="AC32" s="313"/>
    </row>
    <row r="33" spans="1:68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2">
        <f>IFERROR(SUMPRODUCT(X28:X31*H28:H31),"0")</f>
        <v>315</v>
      </c>
      <c r="Y33" s="312">
        <f>IFERROR(SUMPRODUCT(Y28:Y31*H28:H31),"0")</f>
        <v>315</v>
      </c>
      <c r="Z33" s="37"/>
      <c r="AA33" s="313"/>
      <c r="AB33" s="313"/>
      <c r="AC33" s="313"/>
    </row>
    <row r="34" spans="1:68" ht="16.5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5"/>
      <c r="AB34" s="305"/>
      <c r="AC34" s="305"/>
    </row>
    <row r="35" spans="1:68" ht="14.25" customHeight="1" x14ac:dyDescent="0.25">
      <c r="A35" s="342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04"/>
      <c r="AB35" s="304"/>
      <c r="AC35" s="30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0">
        <v>4607111036315</v>
      </c>
      <c r="E36" s="321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4"/>
      <c r="V36" s="34"/>
      <c r="W36" s="35" t="s">
        <v>69</v>
      </c>
      <c r="X36" s="310"/>
      <c r="Y36" s="311" t="str">
        <f>IFERROR(IF(X36="","",X36),"")</f>
        <v/>
      </c>
      <c r="Z36" s="36" t="str">
        <f>IFERROR(IF(X36="","",X36*0.0155),"")</f>
        <v/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 t="str">
        <f>IFERROR(Y36*I36,"0")</f>
        <v>0</v>
      </c>
      <c r="BO36" s="67">
        <f>IFERROR(X36/J36,"0")</f>
        <v>0</v>
      </c>
      <c r="BP36" s="67" t="str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0">
        <v>4607111036292</v>
      </c>
      <c r="E37" s="321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4"/>
      <c r="V37" s="34"/>
      <c r="W37" s="35" t="s">
        <v>69</v>
      </c>
      <c r="X37" s="310"/>
      <c r="Y37" s="311" t="str">
        <f>IFERROR(IF(X37="","",X37),"")</f>
        <v/>
      </c>
      <c r="Z37" s="36" t="str">
        <f>IFERROR(IF(X37="","",X37*0.0155),"")</f>
        <v/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 t="str">
        <f>IFERROR(Y37*I37,"0")</f>
        <v>0</v>
      </c>
      <c r="BO37" s="67">
        <f>IFERROR(X37/J37,"0")</f>
        <v>0</v>
      </c>
      <c r="BP37" s="67" t="str">
        <f>IFERROR(Y37/J37,"0")</f>
        <v>0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2">
        <f>IFERROR(SUM(X36:X37),"0")</f>
        <v>0</v>
      </c>
      <c r="Y38" s="312">
        <f>IFERROR(SUM(Y36:Y37),"0")</f>
        <v>0</v>
      </c>
      <c r="Z38" s="312">
        <f>IFERROR(IF(Z36="",0,Z36),"0")+IFERROR(IF(Z37="",0,Z37),"0")</f>
        <v>0</v>
      </c>
      <c r="AA38" s="313"/>
      <c r="AB38" s="313"/>
      <c r="AC38" s="313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2">
        <f>IFERROR(SUMPRODUCT(X36:X37*H36:H37),"0")</f>
        <v>0</v>
      </c>
      <c r="Y39" s="312" t="str">
        <f>IFERROR(SUMPRODUCT(Y36:Y37*H36:H37),"0")</f>
        <v>0</v>
      </c>
      <c r="Z39" s="37"/>
      <c r="AA39" s="313"/>
      <c r="AB39" s="313"/>
      <c r="AC39" s="313"/>
    </row>
    <row r="40" spans="1:68" ht="16.5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5"/>
      <c r="AB40" s="305"/>
      <c r="AC40" s="305"/>
    </row>
    <row r="41" spans="1:68" ht="14.25" customHeight="1" x14ac:dyDescent="0.25">
      <c r="A41" s="342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04"/>
      <c r="AB41" s="304"/>
      <c r="AC41" s="30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0">
        <v>4607111037053</v>
      </c>
      <c r="E42" s="321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4"/>
      <c r="V42" s="34"/>
      <c r="W42" s="35" t="s">
        <v>69</v>
      </c>
      <c r="X42" s="310">
        <v>60</v>
      </c>
      <c r="Y42" s="311">
        <f>IFERROR(IF(X42="","",X42),"")</f>
        <v>60</v>
      </c>
      <c r="Z42" s="36">
        <f>IFERROR(IF(X42="","",X42*0.0095),"")</f>
        <v>0.56999999999999995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95.50800000000001</v>
      </c>
      <c r="BN42" s="67">
        <f>IFERROR(Y42*I42,"0")</f>
        <v>95.50800000000001</v>
      </c>
      <c r="BO42" s="67">
        <f>IFERROR(X42/J42,"0")</f>
        <v>0.46153846153846156</v>
      </c>
      <c r="BP42" s="67">
        <f>IFERROR(Y42/J42,"0")</f>
        <v>0.46153846153846156</v>
      </c>
    </row>
    <row r="43" spans="1:68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2">
        <f>IFERROR(SUM(X42:X42),"0")</f>
        <v>60</v>
      </c>
      <c r="Y43" s="312">
        <f>IFERROR(SUM(Y42:Y42),"0")</f>
        <v>60</v>
      </c>
      <c r="Z43" s="312">
        <f>IFERROR(IF(Z42="",0,Z42),"0")</f>
        <v>0.56999999999999995</v>
      </c>
      <c r="AA43" s="313"/>
      <c r="AB43" s="313"/>
      <c r="AC43" s="313"/>
    </row>
    <row r="44" spans="1:68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2">
        <f>IFERROR(SUMPRODUCT(X42:X42*H42:H42),"0")</f>
        <v>72</v>
      </c>
      <c r="Y44" s="312">
        <f>IFERROR(SUMPRODUCT(Y42:Y42*H42:H42),"0")</f>
        <v>72</v>
      </c>
      <c r="Z44" s="37"/>
      <c r="AA44" s="313"/>
      <c r="AB44" s="313"/>
      <c r="AC44" s="313"/>
    </row>
    <row r="45" spans="1:68" ht="16.5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5"/>
      <c r="AB45" s="305"/>
      <c r="AC45" s="305"/>
    </row>
    <row r="46" spans="1:68" ht="14.25" customHeight="1" x14ac:dyDescent="0.25">
      <c r="A46" s="342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04"/>
      <c r="AB46" s="304"/>
      <c r="AC46" s="30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0">
        <v>4607111037190</v>
      </c>
      <c r="E47" s="321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4"/>
      <c r="V47" s="34"/>
      <c r="W47" s="35" t="s">
        <v>69</v>
      </c>
      <c r="X47" s="310">
        <v>0</v>
      </c>
      <c r="Y47" s="31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0">
        <v>4607111038999</v>
      </c>
      <c r="E48" s="321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7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4"/>
      <c r="V48" s="34"/>
      <c r="W48" s="35" t="s">
        <v>69</v>
      </c>
      <c r="X48" s="310">
        <v>0</v>
      </c>
      <c r="Y48" s="31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0">
        <v>4607111037183</v>
      </c>
      <c r="E49" s="321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4"/>
      <c r="V49" s="34"/>
      <c r="W49" s="35" t="s">
        <v>69</v>
      </c>
      <c r="X49" s="310">
        <v>0</v>
      </c>
      <c r="Y49" s="31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0">
        <v>4607111039385</v>
      </c>
      <c r="E50" s="321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4"/>
      <c r="V50" s="34"/>
      <c r="W50" s="35" t="s">
        <v>69</v>
      </c>
      <c r="X50" s="310">
        <v>0</v>
      </c>
      <c r="Y50" s="31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0">
        <v>4607111037091</v>
      </c>
      <c r="E51" s="321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4"/>
      <c r="V51" s="34"/>
      <c r="W51" s="35" t="s">
        <v>69</v>
      </c>
      <c r="X51" s="310">
        <v>0</v>
      </c>
      <c r="Y51" s="31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0">
        <v>4607111039392</v>
      </c>
      <c r="E52" s="321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6" t="s">
        <v>120</v>
      </c>
      <c r="Q52" s="318"/>
      <c r="R52" s="318"/>
      <c r="S52" s="318"/>
      <c r="T52" s="319"/>
      <c r="U52" s="34"/>
      <c r="V52" s="34"/>
      <c r="W52" s="35" t="s">
        <v>69</v>
      </c>
      <c r="X52" s="310">
        <v>0</v>
      </c>
      <c r="Y52" s="31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0">
        <v>4607111036902</v>
      </c>
      <c r="E53" s="321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4"/>
      <c r="V53" s="34"/>
      <c r="W53" s="35" t="s">
        <v>69</v>
      </c>
      <c r="X53" s="310">
        <v>24</v>
      </c>
      <c r="Y53" s="311">
        <f t="shared" si="0"/>
        <v>24</v>
      </c>
      <c r="Z53" s="36">
        <f t="shared" si="1"/>
        <v>0.372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178.32</v>
      </c>
      <c r="BN53" s="67">
        <f t="shared" si="3"/>
        <v>178.32</v>
      </c>
      <c r="BO53" s="67">
        <f t="shared" si="4"/>
        <v>0.2857142857142857</v>
      </c>
      <c r="BP53" s="67">
        <f t="shared" si="5"/>
        <v>0.2857142857142857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0">
        <v>4607111038982</v>
      </c>
      <c r="E54" s="321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4"/>
      <c r="V54" s="34"/>
      <c r="W54" s="35" t="s">
        <v>69</v>
      </c>
      <c r="X54" s="310">
        <v>0</v>
      </c>
      <c r="Y54" s="31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0">
        <v>4607111036858</v>
      </c>
      <c r="E55" s="321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4"/>
      <c r="V55" s="34"/>
      <c r="W55" s="35" t="s">
        <v>69</v>
      </c>
      <c r="X55" s="310">
        <v>0</v>
      </c>
      <c r="Y55" s="31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0">
        <v>4607111039354</v>
      </c>
      <c r="E56" s="321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4"/>
      <c r="V56" s="34"/>
      <c r="W56" s="35" t="s">
        <v>69</v>
      </c>
      <c r="X56" s="310">
        <v>0</v>
      </c>
      <c r="Y56" s="31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0">
        <v>4607111036889</v>
      </c>
      <c r="E57" s="321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4"/>
      <c r="V57" s="34"/>
      <c r="W57" s="35" t="s">
        <v>69</v>
      </c>
      <c r="X57" s="310">
        <v>0</v>
      </c>
      <c r="Y57" s="31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0">
        <v>4607111039330</v>
      </c>
      <c r="E58" s="321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4"/>
      <c r="V58" s="34"/>
      <c r="W58" s="35" t="s">
        <v>69</v>
      </c>
      <c r="X58" s="310">
        <v>0</v>
      </c>
      <c r="Y58" s="31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2">
        <f>IFERROR(SUM(X47:X58),"0")</f>
        <v>24</v>
      </c>
      <c r="Y59" s="312">
        <f>IFERROR(SUM(Y47:Y58),"0")</f>
        <v>24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13"/>
      <c r="AB59" s="313"/>
      <c r="AC59" s="313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2">
        <f>IFERROR(SUMPRODUCT(X47:X58*H47:H58),"0")</f>
        <v>172.8</v>
      </c>
      <c r="Y60" s="312">
        <f>IFERROR(SUMPRODUCT(Y47:Y58*H47:H58),"0")</f>
        <v>172.8</v>
      </c>
      <c r="Z60" s="37"/>
      <c r="AA60" s="313"/>
      <c r="AB60" s="313"/>
      <c r="AC60" s="313"/>
    </row>
    <row r="61" spans="1:68" ht="16.5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5"/>
      <c r="AB61" s="305"/>
      <c r="AC61" s="305"/>
    </row>
    <row r="62" spans="1:68" ht="14.25" customHeight="1" x14ac:dyDescent="0.25">
      <c r="A62" s="342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04"/>
      <c r="AB62" s="304"/>
      <c r="AC62" s="30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0">
        <v>4607111037411</v>
      </c>
      <c r="E63" s="321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4"/>
      <c r="V63" s="34"/>
      <c r="W63" s="35" t="s">
        <v>69</v>
      </c>
      <c r="X63" s="310">
        <v>0</v>
      </c>
      <c r="Y63" s="31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0">
        <v>4607111036728</v>
      </c>
      <c r="E64" s="321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4"/>
      <c r="V64" s="34"/>
      <c r="W64" s="35" t="s">
        <v>69</v>
      </c>
      <c r="X64" s="310"/>
      <c r="Y64" s="311" t="str">
        <f>IFERROR(IF(X64="","",X64),"")</f>
        <v/>
      </c>
      <c r="Z64" s="36" t="str">
        <f>IFERROR(IF(X64="","",X64*0.00866),"")</f>
        <v/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0</v>
      </c>
      <c r="BN64" s="67" t="str">
        <f>IFERROR(Y64*I64,"0")</f>
        <v>0</v>
      </c>
      <c r="BO64" s="67">
        <f>IFERROR(X64/J64,"0")</f>
        <v>0</v>
      </c>
      <c r="BP64" s="67" t="str">
        <f>IFERROR(Y64/J64,"0")</f>
        <v>0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2">
        <f>IFERROR(SUM(X63:X64),"0")</f>
        <v>0</v>
      </c>
      <c r="Y65" s="312">
        <f>IFERROR(SUM(Y63:Y64),"0")</f>
        <v>0</v>
      </c>
      <c r="Z65" s="312">
        <f>IFERROR(IF(Z63="",0,Z63),"0")+IFERROR(IF(Z64="",0,Z64),"0")</f>
        <v>0</v>
      </c>
      <c r="AA65" s="313"/>
      <c r="AB65" s="313"/>
      <c r="AC65" s="313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2">
        <f>IFERROR(SUMPRODUCT(X63:X64*H63:H64),"0")</f>
        <v>0</v>
      </c>
      <c r="Y66" s="312" t="str">
        <f>IFERROR(SUMPRODUCT(Y63:Y64*H63:H64),"0")</f>
        <v>0</v>
      </c>
      <c r="Z66" s="37"/>
      <c r="AA66" s="313"/>
      <c r="AB66" s="313"/>
      <c r="AC66" s="313"/>
    </row>
    <row r="67" spans="1:68" ht="16.5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5"/>
      <c r="AB67" s="305"/>
      <c r="AC67" s="305"/>
    </row>
    <row r="68" spans="1:68" ht="14.25" customHeight="1" x14ac:dyDescent="0.25">
      <c r="A68" s="342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04"/>
      <c r="AB68" s="304"/>
      <c r="AC68" s="30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0">
        <v>4607111033659</v>
      </c>
      <c r="E69" s="321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4"/>
      <c r="V69" s="34"/>
      <c r="W69" s="35" t="s">
        <v>69</v>
      </c>
      <c r="X69" s="310">
        <v>42</v>
      </c>
      <c r="Y69" s="311">
        <f>IFERROR(IF(X69="","",X69),"")</f>
        <v>42</v>
      </c>
      <c r="Z69" s="36">
        <f>IFERROR(IF(X69="","",X69*0.01788),"")</f>
        <v>0.75095999999999996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180.75120000000001</v>
      </c>
      <c r="BN69" s="67">
        <f>IFERROR(Y69*I69,"0")</f>
        <v>180.75120000000001</v>
      </c>
      <c r="BO69" s="67">
        <f>IFERROR(X69/J69,"0")</f>
        <v>0.6</v>
      </c>
      <c r="BP69" s="67">
        <f>IFERROR(Y69/J69,"0")</f>
        <v>0.6</v>
      </c>
    </row>
    <row r="70" spans="1:68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2">
        <f>IFERROR(SUM(X69:X69),"0")</f>
        <v>42</v>
      </c>
      <c r="Y70" s="312">
        <f>IFERROR(SUM(Y69:Y69),"0")</f>
        <v>42</v>
      </c>
      <c r="Z70" s="312">
        <f>IFERROR(IF(Z69="",0,Z69),"0")</f>
        <v>0.75095999999999996</v>
      </c>
      <c r="AA70" s="313"/>
      <c r="AB70" s="313"/>
      <c r="AC70" s="313"/>
    </row>
    <row r="71" spans="1:68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2">
        <f>IFERROR(SUMPRODUCT(X69:X69*H69:H69),"0")</f>
        <v>151.20000000000002</v>
      </c>
      <c r="Y71" s="312">
        <f>IFERROR(SUMPRODUCT(Y69:Y69*H69:H69),"0")</f>
        <v>151.20000000000002</v>
      </c>
      <c r="Z71" s="37"/>
      <c r="AA71" s="313"/>
      <c r="AB71" s="313"/>
      <c r="AC71" s="313"/>
    </row>
    <row r="72" spans="1:68" ht="16.5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5"/>
      <c r="AB72" s="305"/>
      <c r="AC72" s="305"/>
    </row>
    <row r="73" spans="1:68" ht="14.25" customHeight="1" x14ac:dyDescent="0.25">
      <c r="A73" s="342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04"/>
      <c r="AB73" s="304"/>
      <c r="AC73" s="30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0">
        <v>4607111034137</v>
      </c>
      <c r="E74" s="321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4"/>
      <c r="V74" s="34"/>
      <c r="W74" s="35" t="s">
        <v>69</v>
      </c>
      <c r="X74" s="310">
        <v>70</v>
      </c>
      <c r="Y74" s="311">
        <f>IFERROR(IF(X74="","",X74),"")</f>
        <v>70</v>
      </c>
      <c r="Z74" s="36">
        <f>IFERROR(IF(X74="","",X74*0.01788),"")</f>
        <v>1.2516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301.25200000000001</v>
      </c>
      <c r="BN74" s="67">
        <f>IFERROR(Y74*I74,"0")</f>
        <v>301.25200000000001</v>
      </c>
      <c r="BO74" s="67">
        <f>IFERROR(X74/J74,"0")</f>
        <v>1</v>
      </c>
      <c r="BP74" s="67">
        <f>IFERROR(Y74/J74,"0")</f>
        <v>1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0">
        <v>4607111034120</v>
      </c>
      <c r="E75" s="321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4"/>
      <c r="V75" s="34"/>
      <c r="W75" s="35" t="s">
        <v>69</v>
      </c>
      <c r="X75" s="310">
        <v>70</v>
      </c>
      <c r="Y75" s="31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2">
        <f>IFERROR(SUM(X74:X75),"0")</f>
        <v>140</v>
      </c>
      <c r="Y76" s="312">
        <f>IFERROR(SUM(Y74:Y75),"0")</f>
        <v>140</v>
      </c>
      <c r="Z76" s="312">
        <f>IFERROR(IF(Z74="",0,Z74),"0")+IFERROR(IF(Z75="",0,Z75),"0")</f>
        <v>2.5032000000000001</v>
      </c>
      <c r="AA76" s="313"/>
      <c r="AB76" s="313"/>
      <c r="AC76" s="313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2">
        <f>IFERROR(SUMPRODUCT(X74:X75*H74:H75),"0")</f>
        <v>504</v>
      </c>
      <c r="Y77" s="312">
        <f>IFERROR(SUMPRODUCT(Y74:Y75*H74:H75),"0")</f>
        <v>504</v>
      </c>
      <c r="Z77" s="37"/>
      <c r="AA77" s="313"/>
      <c r="AB77" s="313"/>
      <c r="AC77" s="313"/>
    </row>
    <row r="78" spans="1:68" ht="16.5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5"/>
      <c r="AB78" s="305"/>
      <c r="AC78" s="305"/>
    </row>
    <row r="79" spans="1:68" ht="14.25" customHeight="1" x14ac:dyDescent="0.25">
      <c r="A79" s="342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04"/>
      <c r="AB79" s="304"/>
      <c r="AC79" s="30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0">
        <v>4607111036407</v>
      </c>
      <c r="E80" s="321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4"/>
      <c r="V80" s="34"/>
      <c r="W80" s="35" t="s">
        <v>69</v>
      </c>
      <c r="X80" s="310">
        <v>56</v>
      </c>
      <c r="Y80" s="311">
        <f t="shared" ref="Y80:Y85" si="6">IFERROR(IF(X80="","",X80),"")</f>
        <v>56</v>
      </c>
      <c r="Z80" s="36">
        <f t="shared" ref="Z80:Z85" si="7">IFERROR(IF(X80="","",X80*0.01788),"")</f>
        <v>1.0012799999999999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253.63520000000003</v>
      </c>
      <c r="BN80" s="67">
        <f t="shared" ref="BN80:BN85" si="9">IFERROR(Y80*I80,"0")</f>
        <v>253.63520000000003</v>
      </c>
      <c r="BO80" s="67">
        <f t="shared" ref="BO80:BO85" si="10">IFERROR(X80/J80,"0")</f>
        <v>0.8</v>
      </c>
      <c r="BP80" s="67">
        <f t="shared" ref="BP80:BP85" si="11">IFERROR(Y80/J80,"0")</f>
        <v>0.8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0">
        <v>4607111033628</v>
      </c>
      <c r="E81" s="321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4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4"/>
      <c r="V81" s="34"/>
      <c r="W81" s="35" t="s">
        <v>69</v>
      </c>
      <c r="X81" s="310">
        <v>56</v>
      </c>
      <c r="Y81" s="311">
        <f t="shared" si="6"/>
        <v>56</v>
      </c>
      <c r="Z81" s="36">
        <f t="shared" si="7"/>
        <v>1.0012799999999999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241.00160000000002</v>
      </c>
      <c r="BN81" s="67">
        <f t="shared" si="9"/>
        <v>241.00160000000002</v>
      </c>
      <c r="BO81" s="67">
        <f t="shared" si="10"/>
        <v>0.8</v>
      </c>
      <c r="BP81" s="67">
        <f t="shared" si="11"/>
        <v>0.8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0">
        <v>4607111033451</v>
      </c>
      <c r="E82" s="321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0" t="s">
        <v>162</v>
      </c>
      <c r="Q82" s="318"/>
      <c r="R82" s="318"/>
      <c r="S82" s="318"/>
      <c r="T82" s="319"/>
      <c r="U82" s="34"/>
      <c r="V82" s="34"/>
      <c r="W82" s="35" t="s">
        <v>69</v>
      </c>
      <c r="X82" s="310">
        <v>0</v>
      </c>
      <c r="Y82" s="31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0">
        <v>4607111035141</v>
      </c>
      <c r="E83" s="321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1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4"/>
      <c r="V83" s="34"/>
      <c r="W83" s="35" t="s">
        <v>69</v>
      </c>
      <c r="X83" s="310">
        <v>56</v>
      </c>
      <c r="Y83" s="311">
        <f t="shared" si="6"/>
        <v>56</v>
      </c>
      <c r="Z83" s="36">
        <f t="shared" si="7"/>
        <v>1.0012799999999999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0">
        <v>4607111033444</v>
      </c>
      <c r="E84" s="321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0" t="s">
        <v>169</v>
      </c>
      <c r="Q84" s="318"/>
      <c r="R84" s="318"/>
      <c r="S84" s="318"/>
      <c r="T84" s="319"/>
      <c r="U84" s="34"/>
      <c r="V84" s="34"/>
      <c r="W84" s="35" t="s">
        <v>69</v>
      </c>
      <c r="X84" s="310">
        <v>0</v>
      </c>
      <c r="Y84" s="311">
        <f t="shared" si="6"/>
        <v>0</v>
      </c>
      <c r="Z84" s="36">
        <f t="shared" si="7"/>
        <v>0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0">
        <v>4607111035028</v>
      </c>
      <c r="E85" s="321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1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4"/>
      <c r="V85" s="34"/>
      <c r="W85" s="35" t="s">
        <v>69</v>
      </c>
      <c r="X85" s="310">
        <v>0</v>
      </c>
      <c r="Y85" s="31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2">
        <f>IFERROR(SUM(X80:X85),"0")</f>
        <v>168</v>
      </c>
      <c r="Y86" s="312">
        <f>IFERROR(SUM(Y80:Y85),"0")</f>
        <v>168</v>
      </c>
      <c r="Z86" s="312">
        <f>IFERROR(IF(Z80="",0,Z80),"0")+IFERROR(IF(Z81="",0,Z81),"0")+IFERROR(IF(Z82="",0,Z82),"0")+IFERROR(IF(Z83="",0,Z83),"0")+IFERROR(IF(Z84="",0,Z84),"0")+IFERROR(IF(Z85="",0,Z85),"0")</f>
        <v>3.0038399999999998</v>
      </c>
      <c r="AA86" s="313"/>
      <c r="AB86" s="313"/>
      <c r="AC86" s="313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2">
        <f>IFERROR(SUMPRODUCT(X80:X85*H80:H85),"0")</f>
        <v>638.4</v>
      </c>
      <c r="Y87" s="312">
        <f>IFERROR(SUMPRODUCT(Y80:Y85*H80:H85),"0")</f>
        <v>638.4</v>
      </c>
      <c r="Z87" s="37"/>
      <c r="AA87" s="313"/>
      <c r="AB87" s="313"/>
      <c r="AC87" s="313"/>
    </row>
    <row r="88" spans="1:68" ht="16.5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5"/>
      <c r="AB88" s="305"/>
      <c r="AC88" s="305"/>
    </row>
    <row r="89" spans="1:68" ht="14.25" customHeight="1" x14ac:dyDescent="0.25">
      <c r="A89" s="342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04"/>
      <c r="AB89" s="304"/>
      <c r="AC89" s="30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0">
        <v>4607025784012</v>
      </c>
      <c r="E90" s="321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4"/>
      <c r="V90" s="34"/>
      <c r="W90" s="35" t="s">
        <v>69</v>
      </c>
      <c r="X90" s="310">
        <v>0</v>
      </c>
      <c r="Y90" s="31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0">
        <v>4607025784319</v>
      </c>
      <c r="E91" s="321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4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4"/>
      <c r="V91" s="34"/>
      <c r="W91" s="35" t="s">
        <v>69</v>
      </c>
      <c r="X91" s="310">
        <v>56</v>
      </c>
      <c r="Y91" s="311">
        <f>IFERROR(IF(X91="","",X91),"")</f>
        <v>56</v>
      </c>
      <c r="Z91" s="36">
        <f>IFERROR(IF(X91="","",X91*0.01788),"")</f>
        <v>1.0012799999999999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237.66399999999999</v>
      </c>
      <c r="BN91" s="67">
        <f>IFERROR(Y91*I91,"0")</f>
        <v>237.66399999999999</v>
      </c>
      <c r="BO91" s="67">
        <f>IFERROR(X91/J91,"0")</f>
        <v>0.8</v>
      </c>
      <c r="BP91" s="67">
        <f>IFERROR(Y91/J91,"0")</f>
        <v>0.8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0">
        <v>4607111035370</v>
      </c>
      <c r="E92" s="321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4"/>
      <c r="V92" s="34"/>
      <c r="W92" s="35" t="s">
        <v>69</v>
      </c>
      <c r="X92" s="310"/>
      <c r="Y92" s="311" t="str">
        <f>IFERROR(IF(X92="","",X92),"")</f>
        <v/>
      </c>
      <c r="Z92" s="36" t="str">
        <f>IFERROR(IF(X92="","",X92*0.0155),"")</f>
        <v/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 t="str">
        <f>IFERROR(Y92*I92,"0")</f>
        <v>0</v>
      </c>
      <c r="BO92" s="67">
        <f>IFERROR(X92/J92,"0")</f>
        <v>0</v>
      </c>
      <c r="BP92" s="67" t="str">
        <f>IFERROR(Y92/J92,"0")</f>
        <v>0</v>
      </c>
    </row>
    <row r="93" spans="1:68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2">
        <f>IFERROR(SUM(X90:X92),"0")</f>
        <v>56</v>
      </c>
      <c r="Y93" s="312">
        <f>IFERROR(SUM(Y90:Y92),"0")</f>
        <v>56</v>
      </c>
      <c r="Z93" s="312">
        <f>IFERROR(IF(Z90="",0,Z90),"0")+IFERROR(IF(Z91="",0,Z91),"0")+IFERROR(IF(Z92="",0,Z92),"0")</f>
        <v>1.0012799999999999</v>
      </c>
      <c r="AA93" s="313"/>
      <c r="AB93" s="313"/>
      <c r="AC93" s="313"/>
    </row>
    <row r="94" spans="1:68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2">
        <f>IFERROR(SUMPRODUCT(X90:X92*H90:H92),"0")</f>
        <v>201.6</v>
      </c>
      <c r="Y94" s="312" t="str">
        <f>IFERROR(SUMPRODUCT(Y90:Y92*H90:H92),"0")</f>
        <v>0</v>
      </c>
      <c r="Z94" s="37"/>
      <c r="AA94" s="313"/>
      <c r="AB94" s="313"/>
      <c r="AC94" s="313"/>
    </row>
    <row r="95" spans="1:68" ht="16.5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5"/>
      <c r="AB95" s="305"/>
      <c r="AC95" s="305"/>
    </row>
    <row r="96" spans="1:68" ht="14.25" customHeight="1" x14ac:dyDescent="0.25">
      <c r="A96" s="342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04"/>
      <c r="AB96" s="304"/>
      <c r="AC96" s="30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0">
        <v>4607111033970</v>
      </c>
      <c r="E97" s="321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4"/>
      <c r="V97" s="34"/>
      <c r="W97" s="35" t="s">
        <v>69</v>
      </c>
      <c r="X97" s="310">
        <v>0</v>
      </c>
      <c r="Y97" s="31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0">
        <v>4607111039262</v>
      </c>
      <c r="E98" s="321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4"/>
      <c r="V98" s="34"/>
      <c r="W98" s="35" t="s">
        <v>69</v>
      </c>
      <c r="X98" s="310">
        <v>0</v>
      </c>
      <c r="Y98" s="31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0">
        <v>4607111034144</v>
      </c>
      <c r="E99" s="321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4"/>
      <c r="V99" s="34"/>
      <c r="W99" s="35" t="s">
        <v>69</v>
      </c>
      <c r="X99" s="310">
        <v>0</v>
      </c>
      <c r="Y99" s="31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0">
        <v>4607111039248</v>
      </c>
      <c r="E100" s="321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4"/>
      <c r="V100" s="34"/>
      <c r="W100" s="35" t="s">
        <v>69</v>
      </c>
      <c r="X100" s="310">
        <v>0</v>
      </c>
      <c r="Y100" s="31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0">
        <v>4607111033987</v>
      </c>
      <c r="E101" s="321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4"/>
      <c r="V101" s="34"/>
      <c r="W101" s="35" t="s">
        <v>69</v>
      </c>
      <c r="X101" s="310">
        <v>0</v>
      </c>
      <c r="Y101" s="31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4"/>
      <c r="V102" s="34"/>
      <c r="W102" s="35" t="s">
        <v>69</v>
      </c>
      <c r="X102" s="310">
        <v>0</v>
      </c>
      <c r="Y102" s="31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0">
        <v>4607111034151</v>
      </c>
      <c r="E103" s="321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4"/>
      <c r="V103" s="34"/>
      <c r="W103" s="35" t="s">
        <v>69</v>
      </c>
      <c r="X103" s="310">
        <v>0</v>
      </c>
      <c r="Y103" s="31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0">
        <v>4607111039279</v>
      </c>
      <c r="E104" s="321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4"/>
      <c r="V104" s="34"/>
      <c r="W104" s="35" t="s">
        <v>69</v>
      </c>
      <c r="X104" s="310">
        <v>0</v>
      </c>
      <c r="Y104" s="31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7" t="s">
        <v>69</v>
      </c>
      <c r="X105" s="312">
        <f>IFERROR(SUM(X97:X104),"0")</f>
        <v>0</v>
      </c>
      <c r="Y105" s="312">
        <f>IFERROR(SUM(Y97:Y104),"0")</f>
        <v>0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13"/>
      <c r="AB105" s="313"/>
      <c r="AC105" s="313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7" t="s">
        <v>73</v>
      </c>
      <c r="X106" s="312">
        <f>IFERROR(SUMPRODUCT(X97:X104*H97:H104),"0")</f>
        <v>0</v>
      </c>
      <c r="Y106" s="312">
        <f>IFERROR(SUMPRODUCT(Y97:Y104*H97:H104),"0")</f>
        <v>0</v>
      </c>
      <c r="Z106" s="37"/>
      <c r="AA106" s="313"/>
      <c r="AB106" s="313"/>
      <c r="AC106" s="313"/>
    </row>
    <row r="107" spans="1:68" ht="16.5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5"/>
      <c r="AB107" s="305"/>
      <c r="AC107" s="305"/>
    </row>
    <row r="108" spans="1:68" ht="14.25" customHeight="1" x14ac:dyDescent="0.25">
      <c r="A108" s="342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04"/>
      <c r="AB108" s="304"/>
      <c r="AC108" s="304"/>
    </row>
    <row r="109" spans="1:68" ht="27" customHeight="1" x14ac:dyDescent="0.25">
      <c r="A109" s="54" t="s">
        <v>202</v>
      </c>
      <c r="B109" s="54" t="s">
        <v>203</v>
      </c>
      <c r="C109" s="31">
        <v>4301135289</v>
      </c>
      <c r="D109" s="320">
        <v>4607111034014</v>
      </c>
      <c r="E109" s="321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45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4"/>
      <c r="V109" s="34"/>
      <c r="W109" s="35" t="s">
        <v>69</v>
      </c>
      <c r="X109" s="310">
        <v>70</v>
      </c>
      <c r="Y109" s="311">
        <f>IFERROR(IF(X109="","",X109),"")</f>
        <v>70</v>
      </c>
      <c r="Z109" s="36">
        <f>IFERROR(IF(X109="","",X109*0.01788),"")</f>
        <v>1.2516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259.25200000000001</v>
      </c>
      <c r="BN109" s="67">
        <f>IFERROR(Y109*I109,"0")</f>
        <v>259.25200000000001</v>
      </c>
      <c r="BO109" s="67">
        <f>IFERROR(X109/J109,"0")</f>
        <v>1</v>
      </c>
      <c r="BP109" s="67">
        <f>IFERROR(Y109/J109,"0")</f>
        <v>1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0">
        <v>4607111033994</v>
      </c>
      <c r="E110" s="321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50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4"/>
      <c r="V110" s="34"/>
      <c r="W110" s="35" t="s">
        <v>69</v>
      </c>
      <c r="X110" s="310">
        <v>70</v>
      </c>
      <c r="Y110" s="311">
        <f>IFERROR(IF(X110="","",X110),"")</f>
        <v>70</v>
      </c>
      <c r="Z110" s="36">
        <f>IFERROR(IF(X110="","",X110*0.01788),"")</f>
        <v>1.2516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7" t="s">
        <v>69</v>
      </c>
      <c r="X111" s="312">
        <f>IFERROR(SUM(X109:X110),"0")</f>
        <v>140</v>
      </c>
      <c r="Y111" s="312">
        <f>IFERROR(SUM(Y109:Y110),"0")</f>
        <v>140</v>
      </c>
      <c r="Z111" s="312">
        <f>IFERROR(IF(Z109="",0,Z109),"0")+IFERROR(IF(Z110="",0,Z110),"0")</f>
        <v>2.5032000000000001</v>
      </c>
      <c r="AA111" s="313"/>
      <c r="AB111" s="313"/>
      <c r="AC111" s="313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7" t="s">
        <v>73</v>
      </c>
      <c r="X112" s="312">
        <f>IFERROR(SUMPRODUCT(X109:X110*H109:H110),"0")</f>
        <v>420</v>
      </c>
      <c r="Y112" s="312">
        <f>IFERROR(SUMPRODUCT(Y109:Y110*H109:H110),"0")</f>
        <v>420</v>
      </c>
      <c r="Z112" s="37"/>
      <c r="AA112" s="313"/>
      <c r="AB112" s="313"/>
      <c r="AC112" s="313"/>
    </row>
    <row r="113" spans="1:68" ht="16.5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5"/>
      <c r="AB113" s="305"/>
      <c r="AC113" s="305"/>
    </row>
    <row r="114" spans="1:68" ht="14.25" customHeight="1" x14ac:dyDescent="0.25">
      <c r="A114" s="342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04"/>
      <c r="AB114" s="304"/>
      <c r="AC114" s="304"/>
    </row>
    <row r="115" spans="1:68" ht="27" customHeight="1" x14ac:dyDescent="0.25">
      <c r="A115" s="54" t="s">
        <v>208</v>
      </c>
      <c r="B115" s="54" t="s">
        <v>209</v>
      </c>
      <c r="C115" s="31">
        <v>4301135311</v>
      </c>
      <c r="D115" s="320">
        <v>4607111039095</v>
      </c>
      <c r="E115" s="321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4"/>
      <c r="V115" s="34"/>
      <c r="W115" s="35" t="s">
        <v>69</v>
      </c>
      <c r="X115" s="310"/>
      <c r="Y115" s="311" t="str">
        <f>IFERROR(IF(X115="","",X115),"")</f>
        <v/>
      </c>
      <c r="Z115" s="36" t="str">
        <f>IFERROR(IF(X115="","",X115*0.01788),"")</f>
        <v/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 t="str">
        <f>IFERROR(Y115*I115,"0")</f>
        <v>0</v>
      </c>
      <c r="BO115" s="67">
        <f>IFERROR(X115/J115,"0")</f>
        <v>0</v>
      </c>
      <c r="BP115" s="67" t="str">
        <f>IFERROR(Y115/J115,"0")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0">
        <v>4607111034199</v>
      </c>
      <c r="E116" s="321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4"/>
      <c r="V116" s="34"/>
      <c r="W116" s="35" t="s">
        <v>69</v>
      </c>
      <c r="X116" s="310">
        <v>70</v>
      </c>
      <c r="Y116" s="311">
        <f>IFERROR(IF(X116="","",X116),"")</f>
        <v>70</v>
      </c>
      <c r="Z116" s="36">
        <f>IFERROR(IF(X116="","",X116*0.01788),"")</f>
        <v>1.2516</v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259.25200000000001</v>
      </c>
      <c r="BN116" s="67">
        <f>IFERROR(Y116*I116,"0")</f>
        <v>259.25200000000001</v>
      </c>
      <c r="BO116" s="67">
        <f>IFERROR(X116/J116,"0")</f>
        <v>1</v>
      </c>
      <c r="BP116" s="67">
        <f>IFERROR(Y116/J116,"0")</f>
        <v>1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7" t="s">
        <v>69</v>
      </c>
      <c r="X117" s="312">
        <f>IFERROR(SUM(X115:X116),"0")</f>
        <v>70</v>
      </c>
      <c r="Y117" s="312">
        <f>IFERROR(SUM(Y115:Y116),"0")</f>
        <v>70</v>
      </c>
      <c r="Z117" s="312">
        <f>IFERROR(IF(Z115="",0,Z115),"0")+IFERROR(IF(Z116="",0,Z116),"0")</f>
        <v>1.2516</v>
      </c>
      <c r="AA117" s="313"/>
      <c r="AB117" s="313"/>
      <c r="AC117" s="313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7" t="s">
        <v>73</v>
      </c>
      <c r="X118" s="312">
        <f>IFERROR(SUMPRODUCT(X115:X116*H115:H116),"0")</f>
        <v>210</v>
      </c>
      <c r="Y118" s="312" t="str">
        <f>IFERROR(SUMPRODUCT(Y115:Y116*H115:H116),"0")</f>
        <v>0</v>
      </c>
      <c r="Z118" s="37"/>
      <c r="AA118" s="313"/>
      <c r="AB118" s="313"/>
      <c r="AC118" s="313"/>
    </row>
    <row r="119" spans="1:68" ht="16.5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5"/>
      <c r="AB119" s="305"/>
      <c r="AC119" s="305"/>
    </row>
    <row r="120" spans="1:68" ht="14.25" customHeight="1" x14ac:dyDescent="0.25">
      <c r="A120" s="342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04"/>
      <c r="AB120" s="304"/>
      <c r="AC120" s="304"/>
    </row>
    <row r="121" spans="1:68" ht="27" customHeight="1" x14ac:dyDescent="0.25">
      <c r="A121" s="54" t="s">
        <v>215</v>
      </c>
      <c r="B121" s="54" t="s">
        <v>216</v>
      </c>
      <c r="C121" s="31">
        <v>4301135178</v>
      </c>
      <c r="D121" s="320">
        <v>4607111034816</v>
      </c>
      <c r="E121" s="321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4"/>
      <c r="V121" s="34"/>
      <c r="W121" s="35" t="s">
        <v>69</v>
      </c>
      <c r="X121" s="310">
        <v>0</v>
      </c>
      <c r="Y121" s="311">
        <f>IFERROR(IF(X121="","",X121),"")</f>
        <v>0</v>
      </c>
      <c r="Z121" s="36">
        <f>IFERROR(IF(X121="","",X121*0.00941),"")</f>
        <v>0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217</v>
      </c>
      <c r="B122" s="54" t="s">
        <v>218</v>
      </c>
      <c r="C122" s="31">
        <v>4301135275</v>
      </c>
      <c r="D122" s="320">
        <v>4607111034380</v>
      </c>
      <c r="E122" s="321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4"/>
      <c r="V122" s="34"/>
      <c r="W122" s="35" t="s">
        <v>69</v>
      </c>
      <c r="X122" s="310">
        <v>42</v>
      </c>
      <c r="Y122" s="311">
        <f>IFERROR(IF(X122="","",X122),"")</f>
        <v>42</v>
      </c>
      <c r="Z122" s="36">
        <f>IFERROR(IF(X122="","",X122*0.01788),"")</f>
        <v>0.75095999999999996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137.76</v>
      </c>
      <c r="BN122" s="67">
        <f>IFERROR(Y122*I122,"0")</f>
        <v>137.76</v>
      </c>
      <c r="BO122" s="67">
        <f>IFERROR(X122/J122,"0")</f>
        <v>0.6</v>
      </c>
      <c r="BP122" s="67">
        <f>IFERROR(Y122/J122,"0")</f>
        <v>0.6</v>
      </c>
    </row>
    <row r="123" spans="1:68" ht="27" customHeight="1" x14ac:dyDescent="0.25">
      <c r="A123" s="54" t="s">
        <v>220</v>
      </c>
      <c r="B123" s="54" t="s">
        <v>221</v>
      </c>
      <c r="C123" s="31">
        <v>4301135277</v>
      </c>
      <c r="D123" s="320">
        <v>4607111034397</v>
      </c>
      <c r="E123" s="321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4"/>
      <c r="V123" s="34"/>
      <c r="W123" s="35" t="s">
        <v>69</v>
      </c>
      <c r="X123" s="310">
        <v>42</v>
      </c>
      <c r="Y123" s="311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137.76</v>
      </c>
      <c r="BN123" s="67">
        <f>IFERROR(Y123*I123,"0")</f>
        <v>137.76</v>
      </c>
      <c r="BO123" s="67">
        <f>IFERROR(X123/J123,"0")</f>
        <v>0.6</v>
      </c>
      <c r="BP123" s="67">
        <f>IFERROR(Y123/J123,"0")</f>
        <v>0.6</v>
      </c>
    </row>
    <row r="124" spans="1:68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7" t="s">
        <v>69</v>
      </c>
      <c r="X124" s="312">
        <f>IFERROR(SUM(X121:X123),"0")</f>
        <v>84</v>
      </c>
      <c r="Y124" s="312">
        <f>IFERROR(SUM(Y121:Y123),"0")</f>
        <v>84</v>
      </c>
      <c r="Z124" s="312">
        <f>IFERROR(IF(Z121="",0,Z121),"0")+IFERROR(IF(Z122="",0,Z122),"0")+IFERROR(IF(Z123="",0,Z123),"0")</f>
        <v>1.5019199999999999</v>
      </c>
      <c r="AA124" s="313"/>
      <c r="AB124" s="313"/>
      <c r="AC124" s="313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7" t="s">
        <v>73</v>
      </c>
      <c r="X125" s="312">
        <f>IFERROR(SUMPRODUCT(X121:X123*H121:H123),"0")</f>
        <v>252</v>
      </c>
      <c r="Y125" s="312">
        <f>IFERROR(SUMPRODUCT(Y121:Y123*H121:H123),"0")</f>
        <v>252</v>
      </c>
      <c r="Z125" s="37"/>
      <c r="AA125" s="313"/>
      <c r="AB125" s="313"/>
      <c r="AC125" s="313"/>
    </row>
    <row r="126" spans="1:68" ht="16.5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5"/>
      <c r="AB126" s="305"/>
      <c r="AC126" s="305"/>
    </row>
    <row r="127" spans="1:68" ht="14.25" customHeight="1" x14ac:dyDescent="0.25">
      <c r="A127" s="342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4"/>
      <c r="AB127" s="304"/>
      <c r="AC127" s="304"/>
    </row>
    <row r="128" spans="1:68" ht="27" customHeight="1" x14ac:dyDescent="0.25">
      <c r="A128" s="54" t="s">
        <v>223</v>
      </c>
      <c r="B128" s="54" t="s">
        <v>224</v>
      </c>
      <c r="C128" s="31">
        <v>4301135279</v>
      </c>
      <c r="D128" s="320">
        <v>4607111035806</v>
      </c>
      <c r="E128" s="321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49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4"/>
      <c r="V128" s="34"/>
      <c r="W128" s="35" t="s">
        <v>69</v>
      </c>
      <c r="X128" s="310">
        <v>28</v>
      </c>
      <c r="Y128" s="311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103.70079999999999</v>
      </c>
      <c r="BN128" s="67">
        <f>IFERROR(Y128*I128,"0")</f>
        <v>103.70079999999999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7" t="s">
        <v>69</v>
      </c>
      <c r="X129" s="312">
        <f>IFERROR(SUM(X128:X128),"0")</f>
        <v>28</v>
      </c>
      <c r="Y129" s="312">
        <f>IFERROR(SUM(Y128:Y128),"0")</f>
        <v>28</v>
      </c>
      <c r="Z129" s="312">
        <f>IFERROR(IF(Z128="",0,Z128),"0")</f>
        <v>0.50063999999999997</v>
      </c>
      <c r="AA129" s="313"/>
      <c r="AB129" s="313"/>
      <c r="AC129" s="313"/>
    </row>
    <row r="130" spans="1:68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7" t="s">
        <v>73</v>
      </c>
      <c r="X130" s="312">
        <f>IFERROR(SUMPRODUCT(X128:X128*H128:H128),"0")</f>
        <v>84</v>
      </c>
      <c r="Y130" s="312">
        <f>IFERROR(SUMPRODUCT(Y128:Y128*H128:H128),"0")</f>
        <v>84</v>
      </c>
      <c r="Z130" s="37"/>
      <c r="AA130" s="313"/>
      <c r="AB130" s="313"/>
      <c r="AC130" s="313"/>
    </row>
    <row r="131" spans="1:68" ht="16.5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5"/>
      <c r="AB131" s="305"/>
      <c r="AC131" s="305"/>
    </row>
    <row r="132" spans="1:68" ht="14.25" customHeight="1" x14ac:dyDescent="0.25">
      <c r="A132" s="342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4"/>
      <c r="AB132" s="304"/>
      <c r="AC132" s="304"/>
    </row>
    <row r="133" spans="1:68" ht="27" customHeight="1" x14ac:dyDescent="0.25">
      <c r="A133" s="54" t="s">
        <v>228</v>
      </c>
      <c r="B133" s="54" t="s">
        <v>229</v>
      </c>
      <c r="C133" s="31">
        <v>4301071054</v>
      </c>
      <c r="D133" s="320">
        <v>4607111035639</v>
      </c>
      <c r="E133" s="321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488" t="s">
        <v>231</v>
      </c>
      <c r="Q133" s="318"/>
      <c r="R133" s="318"/>
      <c r="S133" s="318"/>
      <c r="T133" s="319"/>
      <c r="U133" s="34"/>
      <c r="V133" s="34"/>
      <c r="W133" s="35" t="s">
        <v>69</v>
      </c>
      <c r="X133" s="310">
        <v>0</v>
      </c>
      <c r="Y133" s="311">
        <f>IFERROR(IF(X133="","",X133),"")</f>
        <v>0</v>
      </c>
      <c r="Z133" s="36">
        <f>IFERROR(IF(X133="","",X133*0.01157),"")</f>
        <v>0</v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233</v>
      </c>
      <c r="B134" s="54" t="s">
        <v>234</v>
      </c>
      <c r="C134" s="31">
        <v>4301135540</v>
      </c>
      <c r="D134" s="320">
        <v>4607111035646</v>
      </c>
      <c r="E134" s="321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5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4"/>
      <c r="V134" s="34"/>
      <c r="W134" s="35" t="s">
        <v>69</v>
      </c>
      <c r="X134" s="310">
        <v>0</v>
      </c>
      <c r="Y134" s="31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7" t="s">
        <v>69</v>
      </c>
      <c r="X135" s="312">
        <f>IFERROR(SUM(X133:X134),"0")</f>
        <v>0</v>
      </c>
      <c r="Y135" s="312">
        <f>IFERROR(SUM(Y133:Y134),"0")</f>
        <v>0</v>
      </c>
      <c r="Z135" s="312">
        <f>IFERROR(IF(Z133="",0,Z133),"0")+IFERROR(IF(Z134="",0,Z134),"0")</f>
        <v>0</v>
      </c>
      <c r="AA135" s="313"/>
      <c r="AB135" s="313"/>
      <c r="AC135" s="313"/>
    </row>
    <row r="136" spans="1:68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7" t="s">
        <v>73</v>
      </c>
      <c r="X136" s="312">
        <f>IFERROR(SUMPRODUCT(X133:X134*H133:H134),"0")</f>
        <v>0</v>
      </c>
      <c r="Y136" s="312">
        <f>IFERROR(SUMPRODUCT(Y133:Y134*H133:H134),"0")</f>
        <v>0</v>
      </c>
      <c r="Z136" s="37"/>
      <c r="AA136" s="313"/>
      <c r="AB136" s="313"/>
      <c r="AC136" s="313"/>
    </row>
    <row r="137" spans="1:68" ht="16.5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5"/>
      <c r="AB137" s="305"/>
      <c r="AC137" s="305"/>
    </row>
    <row r="138" spans="1:68" ht="14.25" customHeight="1" x14ac:dyDescent="0.25">
      <c r="A138" s="342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4"/>
      <c r="AB138" s="304"/>
      <c r="AC138" s="304"/>
    </row>
    <row r="139" spans="1:68" ht="27" customHeight="1" x14ac:dyDescent="0.25">
      <c r="A139" s="54" t="s">
        <v>236</v>
      </c>
      <c r="B139" s="54" t="s">
        <v>237</v>
      </c>
      <c r="C139" s="31">
        <v>4301135281</v>
      </c>
      <c r="D139" s="320">
        <v>4607111036568</v>
      </c>
      <c r="E139" s="321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4"/>
      <c r="V139" s="34"/>
      <c r="W139" s="35" t="s">
        <v>69</v>
      </c>
      <c r="X139" s="310">
        <v>56</v>
      </c>
      <c r="Y139" s="311">
        <f>IFERROR(IF(X139="","",X139),"")</f>
        <v>56</v>
      </c>
      <c r="Z139" s="36">
        <f>IFERROR(IF(X139="","",X139*0.00941),"")</f>
        <v>0.52695999999999998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117.70079999999999</v>
      </c>
      <c r="BN139" s="67">
        <f>IFERROR(Y139*I139,"0")</f>
        <v>117.70079999999999</v>
      </c>
      <c r="BO139" s="67">
        <f>IFERROR(X139/J139,"0")</f>
        <v>0.4</v>
      </c>
      <c r="BP139" s="67">
        <f>IFERROR(Y139/J139,"0")</f>
        <v>0.4</v>
      </c>
    </row>
    <row r="140" spans="1:68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7" t="s">
        <v>69</v>
      </c>
      <c r="X140" s="312">
        <f>IFERROR(SUM(X139:X139),"0")</f>
        <v>56</v>
      </c>
      <c r="Y140" s="312">
        <f>IFERROR(SUM(Y139:Y139),"0")</f>
        <v>56</v>
      </c>
      <c r="Z140" s="312">
        <f>IFERROR(IF(Z139="",0,Z139),"0")</f>
        <v>0.52695999999999998</v>
      </c>
      <c r="AA140" s="313"/>
      <c r="AB140" s="313"/>
      <c r="AC140" s="313"/>
    </row>
    <row r="141" spans="1:68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7" t="s">
        <v>73</v>
      </c>
      <c r="X141" s="312">
        <f>IFERROR(SUMPRODUCT(X139:X139*H139:H139),"0")</f>
        <v>94.08</v>
      </c>
      <c r="Y141" s="312">
        <f>IFERROR(SUMPRODUCT(Y139:Y139*H139:H139),"0")</f>
        <v>94.08</v>
      </c>
      <c r="Z141" s="37"/>
      <c r="AA141" s="313"/>
      <c r="AB141" s="313"/>
      <c r="AC141" s="313"/>
    </row>
    <row r="142" spans="1:68" ht="27.75" customHeight="1" x14ac:dyDescent="0.2">
      <c r="A142" s="367" t="s">
        <v>239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68"/>
      <c r="Z142" s="368"/>
      <c r="AA142" s="48"/>
      <c r="AB142" s="48"/>
      <c r="AC142" s="48"/>
    </row>
    <row r="143" spans="1:68" ht="16.5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5"/>
      <c r="AB143" s="305"/>
      <c r="AC143" s="305"/>
    </row>
    <row r="144" spans="1:68" ht="14.25" customHeight="1" x14ac:dyDescent="0.25">
      <c r="A144" s="342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04"/>
      <c r="AB144" s="304"/>
      <c r="AC144" s="304"/>
    </row>
    <row r="145" spans="1:68" ht="27" customHeight="1" x14ac:dyDescent="0.25">
      <c r="A145" s="54" t="s">
        <v>241</v>
      </c>
      <c r="B145" s="54" t="s">
        <v>242</v>
      </c>
      <c r="C145" s="31">
        <v>4301135317</v>
      </c>
      <c r="D145" s="320">
        <v>4607111039057</v>
      </c>
      <c r="E145" s="321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354" t="s">
        <v>243</v>
      </c>
      <c r="Q145" s="318"/>
      <c r="R145" s="318"/>
      <c r="S145" s="318"/>
      <c r="T145" s="319"/>
      <c r="U145" s="34"/>
      <c r="V145" s="34"/>
      <c r="W145" s="35" t="s">
        <v>69</v>
      </c>
      <c r="X145" s="310">
        <v>0</v>
      </c>
      <c r="Y145" s="311">
        <f>IFERROR(IF(X145="","",X145),"")</f>
        <v>0</v>
      </c>
      <c r="Z145" s="36">
        <f>IFERROR(IF(X145="","",X145*0.00502),"")</f>
        <v>0</v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7" t="s">
        <v>73</v>
      </c>
      <c r="X147" s="312">
        <f>IFERROR(SUMPRODUCT(X145:X145*H145:H145),"0")</f>
        <v>0</v>
      </c>
      <c r="Y147" s="312">
        <f>IFERROR(SUMPRODUCT(Y145:Y145*H145:H145),"0")</f>
        <v>0</v>
      </c>
      <c r="Z147" s="37"/>
      <c r="AA147" s="313"/>
      <c r="AB147" s="313"/>
      <c r="AC147" s="313"/>
    </row>
    <row r="148" spans="1:68" ht="16.5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5"/>
      <c r="AB148" s="305"/>
      <c r="AC148" s="305"/>
    </row>
    <row r="149" spans="1:68" ht="14.25" customHeight="1" x14ac:dyDescent="0.25">
      <c r="A149" s="342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04"/>
      <c r="AB149" s="304"/>
      <c r="AC149" s="304"/>
    </row>
    <row r="150" spans="1:68" ht="16.5" customHeight="1" x14ac:dyDescent="0.25">
      <c r="A150" s="54" t="s">
        <v>245</v>
      </c>
      <c r="B150" s="54" t="s">
        <v>246</v>
      </c>
      <c r="C150" s="31">
        <v>4301071062</v>
      </c>
      <c r="D150" s="320">
        <v>4607111036384</v>
      </c>
      <c r="E150" s="321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337" t="s">
        <v>247</v>
      </c>
      <c r="Q150" s="318"/>
      <c r="R150" s="318"/>
      <c r="S150" s="318"/>
      <c r="T150" s="319"/>
      <c r="U150" s="34"/>
      <c r="V150" s="34"/>
      <c r="W150" s="35" t="s">
        <v>69</v>
      </c>
      <c r="X150" s="310">
        <v>0</v>
      </c>
      <c r="Y150" s="311">
        <f>IFERROR(IF(X150="","",X150),"")</f>
        <v>0</v>
      </c>
      <c r="Z150" s="36">
        <f>IFERROR(IF(X150="","",X150*0.00866),"")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4301071056</v>
      </c>
      <c r="D151" s="320">
        <v>4640242180250</v>
      </c>
      <c r="E151" s="321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19" t="s">
        <v>251</v>
      </c>
      <c r="Q151" s="318"/>
      <c r="R151" s="318"/>
      <c r="S151" s="318"/>
      <c r="T151" s="319"/>
      <c r="U151" s="34"/>
      <c r="V151" s="34"/>
      <c r="W151" s="35" t="s">
        <v>69</v>
      </c>
      <c r="X151" s="310">
        <v>0</v>
      </c>
      <c r="Y151" s="31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253</v>
      </c>
      <c r="B152" s="54" t="s">
        <v>254</v>
      </c>
      <c r="C152" s="31">
        <v>4301071050</v>
      </c>
      <c r="D152" s="320">
        <v>4607111036216</v>
      </c>
      <c r="E152" s="321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341" t="s">
        <v>255</v>
      </c>
      <c r="Q152" s="318"/>
      <c r="R152" s="318"/>
      <c r="S152" s="318"/>
      <c r="T152" s="319"/>
      <c r="U152" s="34"/>
      <c r="V152" s="34"/>
      <c r="W152" s="35" t="s">
        <v>69</v>
      </c>
      <c r="X152" s="310">
        <v>0</v>
      </c>
      <c r="Y152" s="31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257</v>
      </c>
      <c r="B153" s="54" t="s">
        <v>258</v>
      </c>
      <c r="C153" s="31">
        <v>4301071061</v>
      </c>
      <c r="D153" s="320">
        <v>4607111036278</v>
      </c>
      <c r="E153" s="321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38" t="s">
        <v>259</v>
      </c>
      <c r="Q153" s="318"/>
      <c r="R153" s="318"/>
      <c r="S153" s="318"/>
      <c r="T153" s="319"/>
      <c r="U153" s="34"/>
      <c r="V153" s="34"/>
      <c r="W153" s="35" t="s">
        <v>69</v>
      </c>
      <c r="X153" s="310">
        <v>0</v>
      </c>
      <c r="Y153" s="311">
        <f>IFERROR(IF(X153="","",X153),"")</f>
        <v>0</v>
      </c>
      <c r="Z153" s="36">
        <f>IFERROR(IF(X153="","",X153*0.0155),"")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7" t="s">
        <v>69</v>
      </c>
      <c r="X154" s="312">
        <f>IFERROR(SUM(X150:X153),"0")</f>
        <v>0</v>
      </c>
      <c r="Y154" s="312">
        <f>IFERROR(SUM(Y150:Y153),"0")</f>
        <v>0</v>
      </c>
      <c r="Z154" s="312">
        <f>IFERROR(IF(Z150="",0,Z150),"0")+IFERROR(IF(Z151="",0,Z151),"0")+IFERROR(IF(Z152="",0,Z152),"0")+IFERROR(IF(Z153="",0,Z153),"0")</f>
        <v>0</v>
      </c>
      <c r="AA154" s="313"/>
      <c r="AB154" s="313"/>
      <c r="AC154" s="313"/>
    </row>
    <row r="155" spans="1:68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7" t="s">
        <v>73</v>
      </c>
      <c r="X155" s="312">
        <f>IFERROR(SUMPRODUCT(X150:X153*H150:H153),"0")</f>
        <v>0</v>
      </c>
      <c r="Y155" s="312">
        <f>IFERROR(SUMPRODUCT(Y150:Y153*H150:H153),"0")</f>
        <v>0</v>
      </c>
      <c r="Z155" s="37"/>
      <c r="AA155" s="313"/>
      <c r="AB155" s="313"/>
      <c r="AC155" s="313"/>
    </row>
    <row r="156" spans="1:68" ht="14.25" customHeight="1" x14ac:dyDescent="0.25">
      <c r="A156" s="342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04"/>
      <c r="AB156" s="304"/>
      <c r="AC156" s="304"/>
    </row>
    <row r="157" spans="1:68" ht="27" customHeight="1" x14ac:dyDescent="0.25">
      <c r="A157" s="54" t="s">
        <v>262</v>
      </c>
      <c r="B157" s="54" t="s">
        <v>263</v>
      </c>
      <c r="C157" s="31">
        <v>4301080153</v>
      </c>
      <c r="D157" s="320">
        <v>4607111036827</v>
      </c>
      <c r="E157" s="321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4"/>
      <c r="V157" s="34"/>
      <c r="W157" s="35" t="s">
        <v>69</v>
      </c>
      <c r="X157" s="310">
        <v>0</v>
      </c>
      <c r="Y157" s="311">
        <f>IFERROR(IF(X157="","",X157),"")</f>
        <v>0</v>
      </c>
      <c r="Z157" s="36">
        <f>IFERROR(IF(X157="","",X157*0.00866),"")</f>
        <v>0</v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265</v>
      </c>
      <c r="B158" s="54" t="s">
        <v>266</v>
      </c>
      <c r="C158" s="31">
        <v>4301080154</v>
      </c>
      <c r="D158" s="320">
        <v>4607111036834</v>
      </c>
      <c r="E158" s="321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4"/>
      <c r="V158" s="34"/>
      <c r="W158" s="35" t="s">
        <v>69</v>
      </c>
      <c r="X158" s="310">
        <v>0</v>
      </c>
      <c r="Y158" s="31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7" t="s">
        <v>73</v>
      </c>
      <c r="X160" s="312">
        <f>IFERROR(SUMPRODUCT(X157:X158*H157:H158),"0")</f>
        <v>0</v>
      </c>
      <c r="Y160" s="312">
        <f>IFERROR(SUMPRODUCT(Y157:Y158*H157:H158),"0")</f>
        <v>0</v>
      </c>
      <c r="Z160" s="37"/>
      <c r="AA160" s="313"/>
      <c r="AB160" s="313"/>
      <c r="AC160" s="313"/>
    </row>
    <row r="161" spans="1:68" ht="27.75" customHeight="1" x14ac:dyDescent="0.2">
      <c r="A161" s="367" t="s">
        <v>267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68"/>
      <c r="Z161" s="368"/>
      <c r="AA161" s="48"/>
      <c r="AB161" s="48"/>
      <c r="AC161" s="48"/>
    </row>
    <row r="162" spans="1:68" ht="16.5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5"/>
      <c r="AB162" s="305"/>
      <c r="AC162" s="305"/>
    </row>
    <row r="163" spans="1:68" ht="14.25" customHeight="1" x14ac:dyDescent="0.25">
      <c r="A163" s="342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04"/>
      <c r="AB163" s="304"/>
      <c r="AC163" s="304"/>
    </row>
    <row r="164" spans="1:68" ht="27" customHeight="1" x14ac:dyDescent="0.25">
      <c r="A164" s="54" t="s">
        <v>269</v>
      </c>
      <c r="B164" s="54" t="s">
        <v>270</v>
      </c>
      <c r="C164" s="31">
        <v>4301132097</v>
      </c>
      <c r="D164" s="320">
        <v>4607111035721</v>
      </c>
      <c r="E164" s="321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4"/>
      <c r="V164" s="34"/>
      <c r="W164" s="35" t="s">
        <v>69</v>
      </c>
      <c r="X164" s="310">
        <v>0</v>
      </c>
      <c r="Y164" s="311">
        <f>IFERROR(IF(X164="","",X164),"")</f>
        <v>0</v>
      </c>
      <c r="Z164" s="36">
        <f>IFERROR(IF(X164="","",X164*0.01788),"")</f>
        <v>0</v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4301132100</v>
      </c>
      <c r="D165" s="320">
        <v>4607111035691</v>
      </c>
      <c r="E165" s="321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3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4"/>
      <c r="V165" s="34"/>
      <c r="W165" s="35" t="s">
        <v>69</v>
      </c>
      <c r="X165" s="310">
        <v>0</v>
      </c>
      <c r="Y165" s="311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4301132079</v>
      </c>
      <c r="D166" s="320">
        <v>4607111038487</v>
      </c>
      <c r="E166" s="321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3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4"/>
      <c r="V166" s="34"/>
      <c r="W166" s="35" t="s">
        <v>69</v>
      </c>
      <c r="X166" s="310">
        <v>28</v>
      </c>
      <c r="Y166" s="31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104.608</v>
      </c>
      <c r="BN166" s="67">
        <f>IFERROR(Y166*I166,"0")</f>
        <v>104.608</v>
      </c>
      <c r="BO166" s="67">
        <f>IFERROR(X166/J166,"0")</f>
        <v>0.4</v>
      </c>
      <c r="BP166" s="67">
        <f>IFERROR(Y166/J166,"0")</f>
        <v>0.4</v>
      </c>
    </row>
    <row r="167" spans="1:68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7" t="s">
        <v>69</v>
      </c>
      <c r="X167" s="312">
        <f>IFERROR(SUM(X164:X166),"0")</f>
        <v>28</v>
      </c>
      <c r="Y167" s="312">
        <f>IFERROR(SUM(Y164:Y166),"0")</f>
        <v>28</v>
      </c>
      <c r="Z167" s="312">
        <f>IFERROR(IF(Z164="",0,Z164),"0")+IFERROR(IF(Z165="",0,Z165),"0")+IFERROR(IF(Z166="",0,Z166),"0")</f>
        <v>0.50063999999999997</v>
      </c>
      <c r="AA167" s="313"/>
      <c r="AB167" s="313"/>
      <c r="AC167" s="313"/>
    </row>
    <row r="168" spans="1:68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7" t="s">
        <v>73</v>
      </c>
      <c r="X168" s="312">
        <f>IFERROR(SUMPRODUCT(X164:X166*H164:H166),"0")</f>
        <v>84</v>
      </c>
      <c r="Y168" s="312">
        <f>IFERROR(SUMPRODUCT(Y164:Y166*H164:H166),"0")</f>
        <v>84</v>
      </c>
      <c r="Z168" s="37"/>
      <c r="AA168" s="313"/>
      <c r="AB168" s="313"/>
      <c r="AC168" s="313"/>
    </row>
    <row r="169" spans="1:68" ht="14.25" customHeight="1" x14ac:dyDescent="0.25">
      <c r="A169" s="342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04"/>
      <c r="AB169" s="304"/>
      <c r="AC169" s="304"/>
    </row>
    <row r="170" spans="1:68" ht="27" customHeight="1" x14ac:dyDescent="0.25">
      <c r="A170" s="54" t="s">
        <v>279</v>
      </c>
      <c r="B170" s="54" t="s">
        <v>280</v>
      </c>
      <c r="C170" s="31">
        <v>4301051855</v>
      </c>
      <c r="D170" s="320">
        <v>4680115885875</v>
      </c>
      <c r="E170" s="321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353" t="s">
        <v>283</v>
      </c>
      <c r="Q170" s="318"/>
      <c r="R170" s="318"/>
      <c r="S170" s="318"/>
      <c r="T170" s="319"/>
      <c r="U170" s="34"/>
      <c r="V170" s="34"/>
      <c r="W170" s="35" t="s">
        <v>69</v>
      </c>
      <c r="X170" s="310">
        <v>0</v>
      </c>
      <c r="Y170" s="311">
        <f>IFERROR(IF(X170="","",X170),"")</f>
        <v>0</v>
      </c>
      <c r="Z170" s="36">
        <f>IFERROR(IF(X170="","",X170*0.02175),"")</f>
        <v>0</v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7" t="s">
        <v>73</v>
      </c>
      <c r="X172" s="312">
        <f>IFERROR(SUMPRODUCT(X170:X170*H170:H170),"0")</f>
        <v>0</v>
      </c>
      <c r="Y172" s="312">
        <f>IFERROR(SUMPRODUCT(Y170:Y170*H170:H170),"0")</f>
        <v>0</v>
      </c>
      <c r="Z172" s="37"/>
      <c r="AA172" s="313"/>
      <c r="AB172" s="313"/>
      <c r="AC172" s="313"/>
    </row>
    <row r="173" spans="1:68" ht="16.5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5"/>
      <c r="AB173" s="305"/>
      <c r="AC173" s="305"/>
    </row>
    <row r="174" spans="1:68" ht="14.25" customHeight="1" x14ac:dyDescent="0.25">
      <c r="A174" s="342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04"/>
      <c r="AB174" s="304"/>
      <c r="AC174" s="304"/>
    </row>
    <row r="175" spans="1:68" ht="27" customHeight="1" x14ac:dyDescent="0.25">
      <c r="A175" s="54" t="s">
        <v>287</v>
      </c>
      <c r="B175" s="54" t="s">
        <v>288</v>
      </c>
      <c r="C175" s="31">
        <v>4301051319</v>
      </c>
      <c r="D175" s="320">
        <v>4680115881204</v>
      </c>
      <c r="E175" s="321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4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4"/>
      <c r="V175" s="34"/>
      <c r="W175" s="35" t="s">
        <v>69</v>
      </c>
      <c r="X175" s="310">
        <v>0</v>
      </c>
      <c r="Y175" s="31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7" t="s">
        <v>73</v>
      </c>
      <c r="X177" s="312">
        <f>IFERROR(SUMPRODUCT(X175:X175*H175:H175),"0")</f>
        <v>0</v>
      </c>
      <c r="Y177" s="312">
        <f>IFERROR(SUMPRODUCT(Y175:Y175*H175:H175),"0")</f>
        <v>0</v>
      </c>
      <c r="Z177" s="37"/>
      <c r="AA177" s="313"/>
      <c r="AB177" s="313"/>
      <c r="AC177" s="313"/>
    </row>
    <row r="178" spans="1:68" ht="27.75" customHeight="1" x14ac:dyDescent="0.2">
      <c r="A178" s="367" t="s">
        <v>290</v>
      </c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68"/>
      <c r="N178" s="368"/>
      <c r="O178" s="368"/>
      <c r="P178" s="368"/>
      <c r="Q178" s="368"/>
      <c r="R178" s="368"/>
      <c r="S178" s="368"/>
      <c r="T178" s="368"/>
      <c r="U178" s="368"/>
      <c r="V178" s="368"/>
      <c r="W178" s="368"/>
      <c r="X178" s="368"/>
      <c r="Y178" s="368"/>
      <c r="Z178" s="368"/>
      <c r="AA178" s="48"/>
      <c r="AB178" s="48"/>
      <c r="AC178" s="48"/>
    </row>
    <row r="179" spans="1:68" ht="16.5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5"/>
      <c r="AB179" s="305"/>
      <c r="AC179" s="305"/>
    </row>
    <row r="180" spans="1:68" ht="14.25" customHeight="1" x14ac:dyDescent="0.25">
      <c r="A180" s="342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04"/>
      <c r="AB180" s="304"/>
      <c r="AC180" s="304"/>
    </row>
    <row r="181" spans="1:68" ht="27" customHeight="1" x14ac:dyDescent="0.25">
      <c r="A181" s="54" t="s">
        <v>292</v>
      </c>
      <c r="B181" s="54" t="s">
        <v>293</v>
      </c>
      <c r="C181" s="31">
        <v>4301135719</v>
      </c>
      <c r="D181" s="320">
        <v>4620207490235</v>
      </c>
      <c r="E181" s="321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05" t="s">
        <v>294</v>
      </c>
      <c r="Q181" s="318"/>
      <c r="R181" s="318"/>
      <c r="S181" s="318"/>
      <c r="T181" s="319"/>
      <c r="U181" s="34"/>
      <c r="V181" s="34"/>
      <c r="W181" s="35" t="s">
        <v>69</v>
      </c>
      <c r="X181" s="310">
        <v>0</v>
      </c>
      <c r="Y181" s="311">
        <f>IFERROR(IF(X181="","",X181),"")</f>
        <v>0</v>
      </c>
      <c r="Z181" s="36">
        <f>IFERROR(IF(X181="","",X181*0.01788),"")</f>
        <v>0</v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7" t="s">
        <v>73</v>
      </c>
      <c r="X183" s="312">
        <f>IFERROR(SUMPRODUCT(X181:X181*H181:H181),"0")</f>
        <v>0</v>
      </c>
      <c r="Y183" s="312">
        <f>IFERROR(SUMPRODUCT(Y181:Y181*H181:H181),"0")</f>
        <v>0</v>
      </c>
      <c r="Z183" s="37"/>
      <c r="AA183" s="313"/>
      <c r="AB183" s="313"/>
      <c r="AC183" s="313"/>
    </row>
    <row r="184" spans="1:68" ht="16.5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5"/>
      <c r="AB184" s="305"/>
      <c r="AC184" s="305"/>
    </row>
    <row r="185" spans="1:68" ht="14.25" customHeight="1" x14ac:dyDescent="0.25">
      <c r="A185" s="342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04"/>
      <c r="AB185" s="304"/>
      <c r="AC185" s="304"/>
    </row>
    <row r="186" spans="1:68" ht="16.5" customHeight="1" x14ac:dyDescent="0.25">
      <c r="A186" s="54" t="s">
        <v>298</v>
      </c>
      <c r="B186" s="54" t="s">
        <v>299</v>
      </c>
      <c r="C186" s="31">
        <v>4301070948</v>
      </c>
      <c r="D186" s="320">
        <v>4607111037022</v>
      </c>
      <c r="E186" s="321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4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4"/>
      <c r="V186" s="34"/>
      <c r="W186" s="35" t="s">
        <v>69</v>
      </c>
      <c r="X186" s="310">
        <v>0</v>
      </c>
      <c r="Y186" s="311">
        <f>IFERROR(IF(X186="","",X186),"")</f>
        <v>0</v>
      </c>
      <c r="Z186" s="36">
        <f>IFERROR(IF(X186="","",X186*0.0155),"")</f>
        <v>0</v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4301070990</v>
      </c>
      <c r="D187" s="320">
        <v>4607111038494</v>
      </c>
      <c r="E187" s="321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3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4"/>
      <c r="V187" s="34"/>
      <c r="W187" s="35" t="s">
        <v>69</v>
      </c>
      <c r="X187" s="310">
        <v>0</v>
      </c>
      <c r="Y187" s="31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304</v>
      </c>
      <c r="B188" s="54" t="s">
        <v>305</v>
      </c>
      <c r="C188" s="31">
        <v>4301070966</v>
      </c>
      <c r="D188" s="320">
        <v>4607111038135</v>
      </c>
      <c r="E188" s="321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4"/>
      <c r="V188" s="34"/>
      <c r="W188" s="35" t="s">
        <v>69</v>
      </c>
      <c r="X188" s="310">
        <v>0</v>
      </c>
      <c r="Y188" s="31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7" t="s">
        <v>69</v>
      </c>
      <c r="X189" s="312">
        <f>IFERROR(SUM(X186:X188),"0")</f>
        <v>0</v>
      </c>
      <c r="Y189" s="312">
        <f>IFERROR(SUM(Y186:Y188),"0")</f>
        <v>0</v>
      </c>
      <c r="Z189" s="312">
        <f>IFERROR(IF(Z186="",0,Z186),"0")+IFERROR(IF(Z187="",0,Z187),"0")+IFERROR(IF(Z188="",0,Z188),"0")</f>
        <v>0</v>
      </c>
      <c r="AA189" s="313"/>
      <c r="AB189" s="313"/>
      <c r="AC189" s="313"/>
    </row>
    <row r="190" spans="1:68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7" t="s">
        <v>73</v>
      </c>
      <c r="X190" s="312">
        <f>IFERROR(SUMPRODUCT(X186:X188*H186:H188),"0")</f>
        <v>0</v>
      </c>
      <c r="Y190" s="312">
        <f>IFERROR(SUMPRODUCT(Y186:Y188*H186:H188),"0")</f>
        <v>0</v>
      </c>
      <c r="Z190" s="37"/>
      <c r="AA190" s="313"/>
      <c r="AB190" s="313"/>
      <c r="AC190" s="313"/>
    </row>
    <row r="191" spans="1:68" ht="16.5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5"/>
      <c r="AB191" s="305"/>
      <c r="AC191" s="305"/>
    </row>
    <row r="192" spans="1:68" ht="14.25" customHeight="1" x14ac:dyDescent="0.25">
      <c r="A192" s="342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04"/>
      <c r="AB192" s="304"/>
      <c r="AC192" s="304"/>
    </row>
    <row r="193" spans="1:68" ht="27" customHeight="1" x14ac:dyDescent="0.25">
      <c r="A193" s="54" t="s">
        <v>308</v>
      </c>
      <c r="B193" s="54" t="s">
        <v>309</v>
      </c>
      <c r="C193" s="31">
        <v>4301070996</v>
      </c>
      <c r="D193" s="320">
        <v>4607111038654</v>
      </c>
      <c r="E193" s="321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4"/>
      <c r="V193" s="34"/>
      <c r="W193" s="35" t="s">
        <v>69</v>
      </c>
      <c r="X193" s="310">
        <v>0</v>
      </c>
      <c r="Y193" s="311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4301070997</v>
      </c>
      <c r="D194" s="320">
        <v>4607111038586</v>
      </c>
      <c r="E194" s="321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3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4"/>
      <c r="V194" s="34"/>
      <c r="W194" s="35" t="s">
        <v>69</v>
      </c>
      <c r="X194" s="310">
        <v>0</v>
      </c>
      <c r="Y194" s="311">
        <f t="shared" si="18"/>
        <v>0</v>
      </c>
      <c r="Z194" s="36">
        <f t="shared" si="19"/>
        <v>0</v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4301070962</v>
      </c>
      <c r="D195" s="320">
        <v>4607111038609</v>
      </c>
      <c r="E195" s="321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4"/>
      <c r="V195" s="34"/>
      <c r="W195" s="35" t="s">
        <v>69</v>
      </c>
      <c r="X195" s="310">
        <v>0</v>
      </c>
      <c r="Y195" s="311">
        <f t="shared" si="18"/>
        <v>0</v>
      </c>
      <c r="Z195" s="36">
        <f t="shared" si="19"/>
        <v>0</v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4301070963</v>
      </c>
      <c r="D196" s="320">
        <v>4607111038630</v>
      </c>
      <c r="E196" s="321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4"/>
      <c r="V196" s="34"/>
      <c r="W196" s="35" t="s">
        <v>69</v>
      </c>
      <c r="X196" s="310">
        <v>0</v>
      </c>
      <c r="Y196" s="311">
        <f t="shared" si="18"/>
        <v>0</v>
      </c>
      <c r="Z196" s="36">
        <f t="shared" si="19"/>
        <v>0</v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4301070959</v>
      </c>
      <c r="D197" s="320">
        <v>4607111038616</v>
      </c>
      <c r="E197" s="321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4"/>
      <c r="V197" s="34"/>
      <c r="W197" s="35" t="s">
        <v>69</v>
      </c>
      <c r="X197" s="310">
        <v>0</v>
      </c>
      <c r="Y197" s="311">
        <f t="shared" si="18"/>
        <v>0</v>
      </c>
      <c r="Z197" s="36">
        <f t="shared" si="19"/>
        <v>0</v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4301070960</v>
      </c>
      <c r="D198" s="320">
        <v>4607111038623</v>
      </c>
      <c r="E198" s="321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8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4"/>
      <c r="V198" s="34"/>
      <c r="W198" s="35" t="s">
        <v>69</v>
      </c>
      <c r="X198" s="310">
        <v>0</v>
      </c>
      <c r="Y198" s="311">
        <f t="shared" si="18"/>
        <v>0</v>
      </c>
      <c r="Z198" s="36">
        <f t="shared" si="19"/>
        <v>0</v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7" t="s">
        <v>69</v>
      </c>
      <c r="X199" s="312">
        <f>IFERROR(SUM(X193:X198),"0")</f>
        <v>0</v>
      </c>
      <c r="Y199" s="312">
        <f>IFERROR(SUM(Y193:Y198),"0")</f>
        <v>0</v>
      </c>
      <c r="Z199" s="312">
        <f>IFERROR(IF(Z193="",0,Z193),"0")+IFERROR(IF(Z194="",0,Z194),"0")+IFERROR(IF(Z195="",0,Z195),"0")+IFERROR(IF(Z196="",0,Z196),"0")+IFERROR(IF(Z197="",0,Z197),"0")+IFERROR(IF(Z198="",0,Z198),"0")</f>
        <v>0</v>
      </c>
      <c r="AA199" s="313"/>
      <c r="AB199" s="313"/>
      <c r="AC199" s="313"/>
    </row>
    <row r="200" spans="1:68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7" t="s">
        <v>73</v>
      </c>
      <c r="X200" s="312">
        <f>IFERROR(SUMPRODUCT(X193:X198*H193:H198),"0")</f>
        <v>0</v>
      </c>
      <c r="Y200" s="312">
        <f>IFERROR(SUMPRODUCT(Y193:Y198*H193:H198),"0")</f>
        <v>0</v>
      </c>
      <c r="Z200" s="37"/>
      <c r="AA200" s="313"/>
      <c r="AB200" s="313"/>
      <c r="AC200" s="313"/>
    </row>
    <row r="201" spans="1:68" ht="16.5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5"/>
      <c r="AB201" s="305"/>
      <c r="AC201" s="305"/>
    </row>
    <row r="202" spans="1:68" ht="14.25" customHeight="1" x14ac:dyDescent="0.25">
      <c r="A202" s="342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04"/>
      <c r="AB202" s="304"/>
      <c r="AC202" s="304"/>
    </row>
    <row r="203" spans="1:68" ht="27" customHeight="1" x14ac:dyDescent="0.25">
      <c r="A203" s="54" t="s">
        <v>323</v>
      </c>
      <c r="B203" s="54" t="s">
        <v>324</v>
      </c>
      <c r="C203" s="31">
        <v>4301070915</v>
      </c>
      <c r="D203" s="320">
        <v>4607111035882</v>
      </c>
      <c r="E203" s="321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4"/>
      <c r="V203" s="34"/>
      <c r="W203" s="35" t="s">
        <v>69</v>
      </c>
      <c r="X203" s="310">
        <v>0</v>
      </c>
      <c r="Y203" s="311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4301070921</v>
      </c>
      <c r="D204" s="320">
        <v>4607111035905</v>
      </c>
      <c r="E204" s="321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4"/>
      <c r="V204" s="34"/>
      <c r="W204" s="35" t="s">
        <v>69</v>
      </c>
      <c r="X204" s="310">
        <v>0</v>
      </c>
      <c r="Y204" s="31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4301070917</v>
      </c>
      <c r="D205" s="320">
        <v>4607111035912</v>
      </c>
      <c r="E205" s="321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4"/>
      <c r="V205" s="34"/>
      <c r="W205" s="35" t="s">
        <v>69</v>
      </c>
      <c r="X205" s="310">
        <v>0</v>
      </c>
      <c r="Y205" s="31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4301070920</v>
      </c>
      <c r="D206" s="320">
        <v>4607111035929</v>
      </c>
      <c r="E206" s="321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4"/>
      <c r="V206" s="34"/>
      <c r="W206" s="35" t="s">
        <v>69</v>
      </c>
      <c r="X206" s="310">
        <v>0</v>
      </c>
      <c r="Y206" s="31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7" t="s">
        <v>69</v>
      </c>
      <c r="X207" s="312">
        <f>IFERROR(SUM(X203:X206),"0")</f>
        <v>0</v>
      </c>
      <c r="Y207" s="312">
        <f>IFERROR(SUM(Y203:Y206),"0")</f>
        <v>0</v>
      </c>
      <c r="Z207" s="312">
        <f>IFERROR(IF(Z203="",0,Z203),"0")+IFERROR(IF(Z204="",0,Z204),"0")+IFERROR(IF(Z205="",0,Z205),"0")+IFERROR(IF(Z206="",0,Z206),"0")</f>
        <v>0</v>
      </c>
      <c r="AA207" s="313"/>
      <c r="AB207" s="313"/>
      <c r="AC207" s="313"/>
    </row>
    <row r="208" spans="1:68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7" t="s">
        <v>73</v>
      </c>
      <c r="X208" s="312">
        <f>IFERROR(SUMPRODUCT(X203:X206*H203:H206),"0")</f>
        <v>0</v>
      </c>
      <c r="Y208" s="312">
        <f>IFERROR(SUMPRODUCT(Y203:Y206*H203:H206),"0")</f>
        <v>0</v>
      </c>
      <c r="Z208" s="37"/>
      <c r="AA208" s="313"/>
      <c r="AB208" s="313"/>
      <c r="AC208" s="313"/>
    </row>
    <row r="209" spans="1:68" ht="16.5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5"/>
      <c r="AB209" s="305"/>
      <c r="AC209" s="305"/>
    </row>
    <row r="210" spans="1:68" ht="14.25" customHeight="1" x14ac:dyDescent="0.25">
      <c r="A210" s="342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04"/>
      <c r="AB210" s="304"/>
      <c r="AC210" s="304"/>
    </row>
    <row r="211" spans="1:68" ht="27" customHeight="1" x14ac:dyDescent="0.25">
      <c r="A211" s="54" t="s">
        <v>334</v>
      </c>
      <c r="B211" s="54" t="s">
        <v>335</v>
      </c>
      <c r="C211" s="31">
        <v>4301051320</v>
      </c>
      <c r="D211" s="320">
        <v>4680115881334</v>
      </c>
      <c r="E211" s="321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4"/>
      <c r="V211" s="34"/>
      <c r="W211" s="35" t="s">
        <v>69</v>
      </c>
      <c r="X211" s="310">
        <v>0</v>
      </c>
      <c r="Y211" s="311">
        <f>IFERROR(IF(X211="","",X211),"")</f>
        <v>0</v>
      </c>
      <c r="Z211" s="36">
        <f>IFERROR(IF(X211="","",X211*0.00753),"")</f>
        <v>0</v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7" t="s">
        <v>73</v>
      </c>
      <c r="X213" s="312">
        <f>IFERROR(SUMPRODUCT(X211:X211*H211:H211),"0")</f>
        <v>0</v>
      </c>
      <c r="Y213" s="312">
        <f>IFERROR(SUMPRODUCT(Y211:Y211*H211:H211),"0")</f>
        <v>0</v>
      </c>
      <c r="Z213" s="37"/>
      <c r="AA213" s="313"/>
      <c r="AB213" s="313"/>
      <c r="AC213" s="313"/>
    </row>
    <row r="214" spans="1:68" ht="16.5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5"/>
      <c r="AB214" s="305"/>
      <c r="AC214" s="305"/>
    </row>
    <row r="215" spans="1:68" ht="14.25" customHeight="1" x14ac:dyDescent="0.25">
      <c r="A215" s="342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04"/>
      <c r="AB215" s="304"/>
      <c r="AC215" s="304"/>
    </row>
    <row r="216" spans="1:68" ht="16.5" customHeight="1" x14ac:dyDescent="0.25">
      <c r="A216" s="54" t="s">
        <v>338</v>
      </c>
      <c r="B216" s="54" t="s">
        <v>339</v>
      </c>
      <c r="C216" s="31">
        <v>4301071063</v>
      </c>
      <c r="D216" s="320">
        <v>4607111039019</v>
      </c>
      <c r="E216" s="321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35" t="s">
        <v>340</v>
      </c>
      <c r="Q216" s="318"/>
      <c r="R216" s="318"/>
      <c r="S216" s="318"/>
      <c r="T216" s="319"/>
      <c r="U216" s="34"/>
      <c r="V216" s="34"/>
      <c r="W216" s="35" t="s">
        <v>69</v>
      </c>
      <c r="X216" s="310">
        <v>0</v>
      </c>
      <c r="Y216" s="311">
        <f>IFERROR(IF(X216="","",X216),"")</f>
        <v>0</v>
      </c>
      <c r="Z216" s="36">
        <f>IFERROR(IF(X216="","",X216*0.0155),"")</f>
        <v>0</v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342</v>
      </c>
      <c r="B217" s="54" t="s">
        <v>343</v>
      </c>
      <c r="C217" s="31">
        <v>4301071000</v>
      </c>
      <c r="D217" s="320">
        <v>4607111038708</v>
      </c>
      <c r="E217" s="321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4"/>
      <c r="V217" s="34"/>
      <c r="W217" s="35" t="s">
        <v>69</v>
      </c>
      <c r="X217" s="310">
        <v>0</v>
      </c>
      <c r="Y217" s="311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7" t="s">
        <v>73</v>
      </c>
      <c r="X219" s="312">
        <f>IFERROR(SUMPRODUCT(X216:X217*H216:H217),"0")</f>
        <v>0</v>
      </c>
      <c r="Y219" s="312">
        <f>IFERROR(SUMPRODUCT(Y216:Y217*H216:H217),"0")</f>
        <v>0</v>
      </c>
      <c r="Z219" s="37"/>
      <c r="AA219" s="313"/>
      <c r="AB219" s="313"/>
      <c r="AC219" s="313"/>
    </row>
    <row r="220" spans="1:68" ht="27.75" customHeight="1" x14ac:dyDescent="0.2">
      <c r="A220" s="367" t="s">
        <v>344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68"/>
      <c r="Z220" s="368"/>
      <c r="AA220" s="48"/>
      <c r="AB220" s="48"/>
      <c r="AC220" s="48"/>
    </row>
    <row r="221" spans="1:68" ht="16.5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5"/>
      <c r="AB221" s="305"/>
      <c r="AC221" s="305"/>
    </row>
    <row r="222" spans="1:68" ht="14.25" customHeight="1" x14ac:dyDescent="0.25">
      <c r="A222" s="342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04"/>
      <c r="AB222" s="304"/>
      <c r="AC222" s="304"/>
    </row>
    <row r="223" spans="1:68" ht="27" customHeight="1" x14ac:dyDescent="0.25">
      <c r="A223" s="54" t="s">
        <v>346</v>
      </c>
      <c r="B223" s="54" t="s">
        <v>347</v>
      </c>
      <c r="C223" s="31">
        <v>4301071036</v>
      </c>
      <c r="D223" s="320">
        <v>4607111036162</v>
      </c>
      <c r="E223" s="321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397" t="s">
        <v>348</v>
      </c>
      <c r="Q223" s="318"/>
      <c r="R223" s="318"/>
      <c r="S223" s="318"/>
      <c r="T223" s="319"/>
      <c r="U223" s="34"/>
      <c r="V223" s="34"/>
      <c r="W223" s="35" t="s">
        <v>69</v>
      </c>
      <c r="X223" s="310">
        <v>0</v>
      </c>
      <c r="Y223" s="31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7" t="s">
        <v>73</v>
      </c>
      <c r="X225" s="312">
        <f>IFERROR(SUMPRODUCT(X223:X223*H223:H223),"0")</f>
        <v>0</v>
      </c>
      <c r="Y225" s="312">
        <f>IFERROR(SUMPRODUCT(Y223:Y223*H223:H223),"0")</f>
        <v>0</v>
      </c>
      <c r="Z225" s="37"/>
      <c r="AA225" s="313"/>
      <c r="AB225" s="313"/>
      <c r="AC225" s="313"/>
    </row>
    <row r="226" spans="1:68" ht="27.75" customHeight="1" x14ac:dyDescent="0.2">
      <c r="A226" s="367" t="s">
        <v>350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5"/>
      <c r="AB227" s="305"/>
      <c r="AC227" s="305"/>
    </row>
    <row r="228" spans="1:68" ht="14.25" customHeight="1" x14ac:dyDescent="0.25">
      <c r="A228" s="342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04"/>
      <c r="AB228" s="304"/>
      <c r="AC228" s="304"/>
    </row>
    <row r="229" spans="1:68" ht="27" customHeight="1" x14ac:dyDescent="0.25">
      <c r="A229" s="54" t="s">
        <v>352</v>
      </c>
      <c r="B229" s="54" t="s">
        <v>353</v>
      </c>
      <c r="C229" s="31">
        <v>4301071029</v>
      </c>
      <c r="D229" s="320">
        <v>4607111035899</v>
      </c>
      <c r="E229" s="321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4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4"/>
      <c r="V229" s="34"/>
      <c r="W229" s="35" t="s">
        <v>69</v>
      </c>
      <c r="X229" s="310">
        <v>84</v>
      </c>
      <c r="Y229" s="311">
        <f>IFERROR(IF(X229="","",X229),"")</f>
        <v>84</v>
      </c>
      <c r="Z229" s="36">
        <f>IFERROR(IF(X229="","",X229*0.0155),"")</f>
        <v>1.302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442.00799999999998</v>
      </c>
      <c r="BN229" s="67">
        <f>IFERROR(Y229*I229,"0")</f>
        <v>442.00799999999998</v>
      </c>
      <c r="BO229" s="67">
        <f>IFERROR(X229/J229,"0")</f>
        <v>1</v>
      </c>
      <c r="BP229" s="67">
        <f>IFERROR(Y229/J229,"0")</f>
        <v>1</v>
      </c>
    </row>
    <row r="230" spans="1:68" ht="27" customHeight="1" x14ac:dyDescent="0.25">
      <c r="A230" s="54" t="s">
        <v>354</v>
      </c>
      <c r="B230" s="54" t="s">
        <v>355</v>
      </c>
      <c r="C230" s="31">
        <v>4301070991</v>
      </c>
      <c r="D230" s="320">
        <v>4607111038180</v>
      </c>
      <c r="E230" s="321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4"/>
      <c r="V230" s="34"/>
      <c r="W230" s="35" t="s">
        <v>69</v>
      </c>
      <c r="X230" s="310">
        <v>0</v>
      </c>
      <c r="Y230" s="31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7" t="s">
        <v>69</v>
      </c>
      <c r="X231" s="312">
        <f>IFERROR(SUM(X229:X230),"0")</f>
        <v>84</v>
      </c>
      <c r="Y231" s="312">
        <f>IFERROR(SUM(Y229:Y230),"0")</f>
        <v>84</v>
      </c>
      <c r="Z231" s="312">
        <f>IFERROR(IF(Z229="",0,Z229),"0")+IFERROR(IF(Z230="",0,Z230),"0")</f>
        <v>1.302</v>
      </c>
      <c r="AA231" s="313"/>
      <c r="AB231" s="313"/>
      <c r="AC231" s="313"/>
    </row>
    <row r="232" spans="1:68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7" t="s">
        <v>73</v>
      </c>
      <c r="X232" s="312">
        <f>IFERROR(SUMPRODUCT(X229:X230*H229:H230),"0")</f>
        <v>420</v>
      </c>
      <c r="Y232" s="312">
        <f>IFERROR(SUMPRODUCT(Y229:Y230*H229:H230),"0")</f>
        <v>420</v>
      </c>
      <c r="Z232" s="37"/>
      <c r="AA232" s="313"/>
      <c r="AB232" s="313"/>
      <c r="AC232" s="313"/>
    </row>
    <row r="233" spans="1:68" ht="27.75" customHeight="1" x14ac:dyDescent="0.2">
      <c r="A233" s="367" t="s">
        <v>357</v>
      </c>
      <c r="B233" s="368"/>
      <c r="C233" s="368"/>
      <c r="D233" s="368"/>
      <c r="E233" s="368"/>
      <c r="F233" s="368"/>
      <c r="G233" s="368"/>
      <c r="H233" s="368"/>
      <c r="I233" s="368"/>
      <c r="J233" s="368"/>
      <c r="K233" s="368"/>
      <c r="L233" s="368"/>
      <c r="M233" s="368"/>
      <c r="N233" s="368"/>
      <c r="O233" s="368"/>
      <c r="P233" s="368"/>
      <c r="Q233" s="368"/>
      <c r="R233" s="368"/>
      <c r="S233" s="368"/>
      <c r="T233" s="368"/>
      <c r="U233" s="368"/>
      <c r="V233" s="368"/>
      <c r="W233" s="368"/>
      <c r="X233" s="368"/>
      <c r="Y233" s="368"/>
      <c r="Z233" s="368"/>
      <c r="AA233" s="48"/>
      <c r="AB233" s="48"/>
      <c r="AC233" s="48"/>
    </row>
    <row r="234" spans="1:68" ht="16.5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5"/>
      <c r="AB234" s="305"/>
      <c r="AC234" s="305"/>
    </row>
    <row r="235" spans="1:68" ht="14.25" customHeight="1" x14ac:dyDescent="0.25">
      <c r="A235" s="342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04"/>
      <c r="AB235" s="304"/>
      <c r="AC235" s="304"/>
    </row>
    <row r="236" spans="1:68" ht="37.5" customHeight="1" x14ac:dyDescent="0.25">
      <c r="A236" s="54" t="s">
        <v>359</v>
      </c>
      <c r="B236" s="54" t="s">
        <v>360</v>
      </c>
      <c r="C236" s="31">
        <v>4301135400</v>
      </c>
      <c r="D236" s="320">
        <v>4607111039361</v>
      </c>
      <c r="E236" s="321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58" t="s">
        <v>361</v>
      </c>
      <c r="Q236" s="318"/>
      <c r="R236" s="318"/>
      <c r="S236" s="318"/>
      <c r="T236" s="319"/>
      <c r="U236" s="34"/>
      <c r="V236" s="34"/>
      <c r="W236" s="35" t="s">
        <v>69</v>
      </c>
      <c r="X236" s="310">
        <v>15</v>
      </c>
      <c r="Y236" s="311">
        <f>IFERROR(IF(X236="","",X236),"")</f>
        <v>15</v>
      </c>
      <c r="Z236" s="36">
        <f>IFERROR(IF(X236="","",X236*0.01788),"")</f>
        <v>0.26819999999999999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55.553999999999995</v>
      </c>
      <c r="BN236" s="67">
        <f>IFERROR(Y236*I236,"0")</f>
        <v>55.553999999999995</v>
      </c>
      <c r="BO236" s="67">
        <f>IFERROR(X236/J236,"0")</f>
        <v>0.21428571428571427</v>
      </c>
      <c r="BP236" s="67">
        <f>IFERROR(Y236/J236,"0")</f>
        <v>0.21428571428571427</v>
      </c>
    </row>
    <row r="237" spans="1:68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7" t="s">
        <v>69</v>
      </c>
      <c r="X237" s="312">
        <f>IFERROR(SUM(X236:X236),"0")</f>
        <v>15</v>
      </c>
      <c r="Y237" s="312">
        <f>IFERROR(SUM(Y236:Y236),"0")</f>
        <v>15</v>
      </c>
      <c r="Z237" s="312">
        <f>IFERROR(IF(Z236="",0,Z236),"0")</f>
        <v>0.26819999999999999</v>
      </c>
      <c r="AA237" s="313"/>
      <c r="AB237" s="313"/>
      <c r="AC237" s="313"/>
    </row>
    <row r="238" spans="1:68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7" t="s">
        <v>73</v>
      </c>
      <c r="X238" s="312">
        <f>IFERROR(SUMPRODUCT(X236:X236*H236:H236),"0")</f>
        <v>45</v>
      </c>
      <c r="Y238" s="312">
        <f>IFERROR(SUMPRODUCT(Y236:Y236*H236:H236),"0")</f>
        <v>45</v>
      </c>
      <c r="Z238" s="37"/>
      <c r="AA238" s="313"/>
      <c r="AB238" s="313"/>
      <c r="AC238" s="313"/>
    </row>
    <row r="239" spans="1:68" ht="27.75" customHeight="1" x14ac:dyDescent="0.2">
      <c r="A239" s="367" t="s">
        <v>240</v>
      </c>
      <c r="B239" s="368"/>
      <c r="C239" s="368"/>
      <c r="D239" s="368"/>
      <c r="E239" s="368"/>
      <c r="F239" s="368"/>
      <c r="G239" s="368"/>
      <c r="H239" s="368"/>
      <c r="I239" s="368"/>
      <c r="J239" s="368"/>
      <c r="K239" s="368"/>
      <c r="L239" s="368"/>
      <c r="M239" s="368"/>
      <c r="N239" s="368"/>
      <c r="O239" s="368"/>
      <c r="P239" s="368"/>
      <c r="Q239" s="368"/>
      <c r="R239" s="368"/>
      <c r="S239" s="368"/>
      <c r="T239" s="368"/>
      <c r="U239" s="368"/>
      <c r="V239" s="368"/>
      <c r="W239" s="368"/>
      <c r="X239" s="368"/>
      <c r="Y239" s="368"/>
      <c r="Z239" s="368"/>
      <c r="AA239" s="48"/>
      <c r="AB239" s="48"/>
      <c r="AC239" s="48"/>
    </row>
    <row r="240" spans="1:68" ht="16.5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5"/>
      <c r="AB240" s="305"/>
      <c r="AC240" s="305"/>
    </row>
    <row r="241" spans="1:68" ht="14.25" customHeight="1" x14ac:dyDescent="0.25">
      <c r="A241" s="342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04"/>
      <c r="AB241" s="304"/>
      <c r="AC241" s="304"/>
    </row>
    <row r="242" spans="1:68" ht="27" customHeight="1" x14ac:dyDescent="0.25">
      <c r="A242" s="54" t="s">
        <v>363</v>
      </c>
      <c r="B242" s="54" t="s">
        <v>364</v>
      </c>
      <c r="C242" s="31">
        <v>4301071014</v>
      </c>
      <c r="D242" s="320">
        <v>4640242181264</v>
      </c>
      <c r="E242" s="321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373" t="s">
        <v>365</v>
      </c>
      <c r="Q242" s="318"/>
      <c r="R242" s="318"/>
      <c r="S242" s="318"/>
      <c r="T242" s="319"/>
      <c r="U242" s="34"/>
      <c r="V242" s="34"/>
      <c r="W242" s="35" t="s">
        <v>69</v>
      </c>
      <c r="X242" s="310">
        <v>0</v>
      </c>
      <c r="Y242" s="311">
        <f>IFERROR(IF(X242="","",X242),"")</f>
        <v>0</v>
      </c>
      <c r="Z242" s="36">
        <f>IFERROR(IF(X242="","",X242*0.0155),"")</f>
        <v>0</v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367</v>
      </c>
      <c r="B243" s="54" t="s">
        <v>368</v>
      </c>
      <c r="C243" s="31">
        <v>4301071021</v>
      </c>
      <c r="D243" s="320">
        <v>4640242181325</v>
      </c>
      <c r="E243" s="321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512" t="s">
        <v>369</v>
      </c>
      <c r="Q243" s="318"/>
      <c r="R243" s="318"/>
      <c r="S243" s="318"/>
      <c r="T243" s="319"/>
      <c r="U243" s="34"/>
      <c r="V243" s="34"/>
      <c r="W243" s="35" t="s">
        <v>69</v>
      </c>
      <c r="X243" s="310">
        <v>0</v>
      </c>
      <c r="Y243" s="311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4301070993</v>
      </c>
      <c r="D244" s="320">
        <v>4640242180670</v>
      </c>
      <c r="E244" s="321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317" t="s">
        <v>372</v>
      </c>
      <c r="Q244" s="318"/>
      <c r="R244" s="318"/>
      <c r="S244" s="318"/>
      <c r="T244" s="319"/>
      <c r="U244" s="34"/>
      <c r="V244" s="34"/>
      <c r="W244" s="35" t="s">
        <v>69</v>
      </c>
      <c r="X244" s="310">
        <v>0</v>
      </c>
      <c r="Y244" s="311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7" t="s">
        <v>69</v>
      </c>
      <c r="X245" s="312">
        <f>IFERROR(SUM(X242:X244),"0")</f>
        <v>0</v>
      </c>
      <c r="Y245" s="312">
        <f>IFERROR(SUM(Y242:Y244),"0")</f>
        <v>0</v>
      </c>
      <c r="Z245" s="312">
        <f>IFERROR(IF(Z242="",0,Z242),"0")+IFERROR(IF(Z243="",0,Z243),"0")+IFERROR(IF(Z244="",0,Z244),"0")</f>
        <v>0</v>
      </c>
      <c r="AA245" s="313"/>
      <c r="AB245" s="313"/>
      <c r="AC245" s="313"/>
    </row>
    <row r="246" spans="1:68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7" t="s">
        <v>73</v>
      </c>
      <c r="X246" s="312">
        <f>IFERROR(SUMPRODUCT(X242:X244*H242:H244),"0")</f>
        <v>0</v>
      </c>
      <c r="Y246" s="312">
        <f>IFERROR(SUMPRODUCT(Y242:Y244*H242:H244),"0")</f>
        <v>0</v>
      </c>
      <c r="Z246" s="37"/>
      <c r="AA246" s="313"/>
      <c r="AB246" s="313"/>
      <c r="AC246" s="313"/>
    </row>
    <row r="247" spans="1:68" ht="14.25" customHeight="1" x14ac:dyDescent="0.25">
      <c r="A247" s="342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04"/>
      <c r="AB247" s="304"/>
      <c r="AC247" s="304"/>
    </row>
    <row r="248" spans="1:68" ht="27" customHeight="1" x14ac:dyDescent="0.25">
      <c r="A248" s="54" t="s">
        <v>374</v>
      </c>
      <c r="B248" s="54" t="s">
        <v>375</v>
      </c>
      <c r="C248" s="31">
        <v>4301131019</v>
      </c>
      <c r="D248" s="320">
        <v>4640242180427</v>
      </c>
      <c r="E248" s="321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45" t="s">
        <v>376</v>
      </c>
      <c r="Q248" s="318"/>
      <c r="R248" s="318"/>
      <c r="S248" s="318"/>
      <c r="T248" s="319"/>
      <c r="U248" s="34"/>
      <c r="V248" s="34"/>
      <c r="W248" s="35" t="s">
        <v>69</v>
      </c>
      <c r="X248" s="310">
        <v>0</v>
      </c>
      <c r="Y248" s="311">
        <f>IFERROR(IF(X248="","",X248),"")</f>
        <v>0</v>
      </c>
      <c r="Z248" s="36">
        <f>IFERROR(IF(X248="","",X248*0.00502),"")</f>
        <v>0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7" t="s">
        <v>69</v>
      </c>
      <c r="X249" s="312">
        <f>IFERROR(SUM(X248:X248),"0")</f>
        <v>0</v>
      </c>
      <c r="Y249" s="312">
        <f>IFERROR(SUM(Y248:Y248),"0")</f>
        <v>0</v>
      </c>
      <c r="Z249" s="312">
        <f>IFERROR(IF(Z248="",0,Z248),"0")</f>
        <v>0</v>
      </c>
      <c r="AA249" s="313"/>
      <c r="AB249" s="313"/>
      <c r="AC249" s="313"/>
    </row>
    <row r="250" spans="1:68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7" t="s">
        <v>73</v>
      </c>
      <c r="X250" s="312">
        <f>IFERROR(SUMPRODUCT(X248:X248*H248:H248),"0")</f>
        <v>0</v>
      </c>
      <c r="Y250" s="312">
        <f>IFERROR(SUMPRODUCT(Y248:Y248*H248:H248),"0")</f>
        <v>0</v>
      </c>
      <c r="Z250" s="37"/>
      <c r="AA250" s="313"/>
      <c r="AB250" s="313"/>
      <c r="AC250" s="313"/>
    </row>
    <row r="251" spans="1:68" ht="14.25" customHeight="1" x14ac:dyDescent="0.25">
      <c r="A251" s="342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04"/>
      <c r="AB251" s="304"/>
      <c r="AC251" s="304"/>
    </row>
    <row r="252" spans="1:68" ht="27" customHeight="1" x14ac:dyDescent="0.25">
      <c r="A252" s="54" t="s">
        <v>378</v>
      </c>
      <c r="B252" s="54" t="s">
        <v>379</v>
      </c>
      <c r="C252" s="31">
        <v>4301132080</v>
      </c>
      <c r="D252" s="320">
        <v>4640242180397</v>
      </c>
      <c r="E252" s="321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351" t="s">
        <v>380</v>
      </c>
      <c r="Q252" s="318"/>
      <c r="R252" s="318"/>
      <c r="S252" s="318"/>
      <c r="T252" s="319"/>
      <c r="U252" s="34"/>
      <c r="V252" s="34"/>
      <c r="W252" s="35" t="s">
        <v>69</v>
      </c>
      <c r="X252" s="310">
        <v>0</v>
      </c>
      <c r="Y252" s="311">
        <f>IFERROR(IF(X252="","",X252),"")</f>
        <v>0</v>
      </c>
      <c r="Z252" s="36">
        <f>IFERROR(IF(X252="","",X252*0.0155),"")</f>
        <v>0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382</v>
      </c>
      <c r="B253" s="54" t="s">
        <v>383</v>
      </c>
      <c r="C253" s="31">
        <v>4301132104</v>
      </c>
      <c r="D253" s="320">
        <v>4640242181219</v>
      </c>
      <c r="E253" s="321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501" t="s">
        <v>384</v>
      </c>
      <c r="Q253" s="318"/>
      <c r="R253" s="318"/>
      <c r="S253" s="318"/>
      <c r="T253" s="319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7" t="s">
        <v>69</v>
      </c>
      <c r="X254" s="312">
        <f>IFERROR(SUM(X252:X253),"0")</f>
        <v>0</v>
      </c>
      <c r="Y254" s="312">
        <f>IFERROR(SUM(Y252:Y253),"0")</f>
        <v>0</v>
      </c>
      <c r="Z254" s="312">
        <f>IFERROR(IF(Z252="",0,Z252),"0")+IFERROR(IF(Z253="",0,Z253),"0")</f>
        <v>0</v>
      </c>
      <c r="AA254" s="313"/>
      <c r="AB254" s="313"/>
      <c r="AC254" s="313"/>
    </row>
    <row r="255" spans="1:68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7" t="s">
        <v>73</v>
      </c>
      <c r="X255" s="312">
        <f>IFERROR(SUMPRODUCT(X252:X253*H252:H253),"0")</f>
        <v>0</v>
      </c>
      <c r="Y255" s="312">
        <f>IFERROR(SUMPRODUCT(Y252:Y253*H252:H253),"0")</f>
        <v>0</v>
      </c>
      <c r="Z255" s="37"/>
      <c r="AA255" s="313"/>
      <c r="AB255" s="313"/>
      <c r="AC255" s="313"/>
    </row>
    <row r="256" spans="1:68" ht="14.25" customHeight="1" x14ac:dyDescent="0.25">
      <c r="A256" s="342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04"/>
      <c r="AB256" s="304"/>
      <c r="AC256" s="304"/>
    </row>
    <row r="257" spans="1:68" ht="27" customHeight="1" x14ac:dyDescent="0.25">
      <c r="A257" s="54" t="s">
        <v>385</v>
      </c>
      <c r="B257" s="54" t="s">
        <v>386</v>
      </c>
      <c r="C257" s="31">
        <v>4301136028</v>
      </c>
      <c r="D257" s="320">
        <v>4640242180304</v>
      </c>
      <c r="E257" s="321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463" t="s">
        <v>387</v>
      </c>
      <c r="Q257" s="318"/>
      <c r="R257" s="318"/>
      <c r="S257" s="318"/>
      <c r="T257" s="319"/>
      <c r="U257" s="34"/>
      <c r="V257" s="34"/>
      <c r="W257" s="35" t="s">
        <v>69</v>
      </c>
      <c r="X257" s="310">
        <v>0</v>
      </c>
      <c r="Y257" s="311">
        <f>IFERROR(IF(X257="","",X257),"")</f>
        <v>0</v>
      </c>
      <c r="Z257" s="36">
        <f>IFERROR(IF(X257="","",X257*0.00936),"")</f>
        <v>0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389</v>
      </c>
      <c r="B258" s="54" t="s">
        <v>390</v>
      </c>
      <c r="C258" s="31">
        <v>4301136026</v>
      </c>
      <c r="D258" s="320">
        <v>4640242180236</v>
      </c>
      <c r="E258" s="321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395" t="s">
        <v>391</v>
      </c>
      <c r="Q258" s="318"/>
      <c r="R258" s="318"/>
      <c r="S258" s="318"/>
      <c r="T258" s="319"/>
      <c r="U258" s="34"/>
      <c r="V258" s="34"/>
      <c r="W258" s="35" t="s">
        <v>69</v>
      </c>
      <c r="X258" s="310">
        <v>0</v>
      </c>
      <c r="Y258" s="311">
        <f>IFERROR(IF(X258="","",X258),"")</f>
        <v>0</v>
      </c>
      <c r="Z258" s="36">
        <f>IFERROR(IF(X258="","",X258*0.0155),"")</f>
        <v>0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4301136029</v>
      </c>
      <c r="D259" s="320">
        <v>4640242180410</v>
      </c>
      <c r="E259" s="321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7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7" t="s">
        <v>69</v>
      </c>
      <c r="X260" s="312">
        <f>IFERROR(SUM(X257:X259),"0")</f>
        <v>0</v>
      </c>
      <c r="Y260" s="312">
        <f>IFERROR(SUM(Y257:Y259),"0")</f>
        <v>0</v>
      </c>
      <c r="Z260" s="312">
        <f>IFERROR(IF(Z257="",0,Z257),"0")+IFERROR(IF(Z258="",0,Z258),"0")+IFERROR(IF(Z259="",0,Z259),"0")</f>
        <v>0</v>
      </c>
      <c r="AA260" s="313"/>
      <c r="AB260" s="313"/>
      <c r="AC260" s="313"/>
    </row>
    <row r="261" spans="1:68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7" t="s">
        <v>73</v>
      </c>
      <c r="X261" s="312">
        <f>IFERROR(SUMPRODUCT(X257:X259*H257:H259),"0")</f>
        <v>0</v>
      </c>
      <c r="Y261" s="312">
        <f>IFERROR(SUMPRODUCT(Y257:Y259*H257:H259),"0")</f>
        <v>0</v>
      </c>
      <c r="Z261" s="37"/>
      <c r="AA261" s="313"/>
      <c r="AB261" s="313"/>
      <c r="AC261" s="313"/>
    </row>
    <row r="262" spans="1:68" ht="14.25" customHeight="1" x14ac:dyDescent="0.25">
      <c r="A262" s="342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04"/>
      <c r="AB262" s="304"/>
      <c r="AC262" s="304"/>
    </row>
    <row r="263" spans="1:68" ht="27" customHeight="1" x14ac:dyDescent="0.25">
      <c r="A263" s="54" t="s">
        <v>394</v>
      </c>
      <c r="B263" s="54" t="s">
        <v>395</v>
      </c>
      <c r="C263" s="31">
        <v>4301135504</v>
      </c>
      <c r="D263" s="320">
        <v>4640242181554</v>
      </c>
      <c r="E263" s="321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509" t="s">
        <v>396</v>
      </c>
      <c r="Q263" s="318"/>
      <c r="R263" s="318"/>
      <c r="S263" s="318"/>
      <c r="T263" s="319"/>
      <c r="U263" s="34"/>
      <c r="V263" s="34"/>
      <c r="W263" s="35" t="s">
        <v>69</v>
      </c>
      <c r="X263" s="310">
        <v>0</v>
      </c>
      <c r="Y263" s="311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398</v>
      </c>
      <c r="B264" s="54" t="s">
        <v>399</v>
      </c>
      <c r="C264" s="31">
        <v>4301135394</v>
      </c>
      <c r="D264" s="320">
        <v>4640242181561</v>
      </c>
      <c r="E264" s="321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18" t="s">
        <v>400</v>
      </c>
      <c r="Q264" s="318"/>
      <c r="R264" s="318"/>
      <c r="S264" s="318"/>
      <c r="T264" s="319"/>
      <c r="U264" s="34"/>
      <c r="V264" s="34"/>
      <c r="W264" s="35" t="s">
        <v>69</v>
      </c>
      <c r="X264" s="310">
        <v>0</v>
      </c>
      <c r="Y264" s="311">
        <f t="shared" si="24"/>
        <v>0</v>
      </c>
      <c r="Z264" s="36">
        <f>IFERROR(IF(X264="","",X264*0.00936),"")</f>
        <v>0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customHeight="1" x14ac:dyDescent="0.25">
      <c r="A265" s="54" t="s">
        <v>402</v>
      </c>
      <c r="B265" s="54" t="s">
        <v>403</v>
      </c>
      <c r="C265" s="31">
        <v>4301135552</v>
      </c>
      <c r="D265" s="320">
        <v>4640242181431</v>
      </c>
      <c r="E265" s="321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63" t="s">
        <v>404</v>
      </c>
      <c r="Q265" s="318"/>
      <c r="R265" s="318"/>
      <c r="S265" s="318"/>
      <c r="T265" s="319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406</v>
      </c>
      <c r="B266" s="54" t="s">
        <v>407</v>
      </c>
      <c r="C266" s="31">
        <v>4301135374</v>
      </c>
      <c r="D266" s="320">
        <v>4640242181424</v>
      </c>
      <c r="E266" s="321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371" t="s">
        <v>408</v>
      </c>
      <c r="Q266" s="318"/>
      <c r="R266" s="318"/>
      <c r="S266" s="318"/>
      <c r="T266" s="319"/>
      <c r="U266" s="34"/>
      <c r="V266" s="34"/>
      <c r="W266" s="35" t="s">
        <v>69</v>
      </c>
      <c r="X266" s="310">
        <v>0</v>
      </c>
      <c r="Y266" s="311">
        <f t="shared" si="24"/>
        <v>0</v>
      </c>
      <c r="Z266" s="36">
        <f>IFERROR(IF(X266="","",X266*0.0155),"")</f>
        <v>0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409</v>
      </c>
      <c r="B267" s="54" t="s">
        <v>410</v>
      </c>
      <c r="C267" s="31">
        <v>4301135320</v>
      </c>
      <c r="D267" s="320">
        <v>4640242181592</v>
      </c>
      <c r="E267" s="321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31" t="s">
        <v>411</v>
      </c>
      <c r="Q267" s="318"/>
      <c r="R267" s="318"/>
      <c r="S267" s="318"/>
      <c r="T267" s="319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413</v>
      </c>
      <c r="B268" s="54" t="s">
        <v>414</v>
      </c>
      <c r="C268" s="31">
        <v>4301135405</v>
      </c>
      <c r="D268" s="320">
        <v>4640242181523</v>
      </c>
      <c r="E268" s="321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384" t="s">
        <v>415</v>
      </c>
      <c r="Q268" s="318"/>
      <c r="R268" s="318"/>
      <c r="S268" s="318"/>
      <c r="T268" s="319"/>
      <c r="U268" s="34"/>
      <c r="V268" s="34"/>
      <c r="W268" s="35" t="s">
        <v>69</v>
      </c>
      <c r="X268" s="310">
        <v>0</v>
      </c>
      <c r="Y268" s="311">
        <f t="shared" si="24"/>
        <v>0</v>
      </c>
      <c r="Z268" s="36">
        <f t="shared" si="29"/>
        <v>0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4301135404</v>
      </c>
      <c r="D269" s="320">
        <v>4640242181516</v>
      </c>
      <c r="E269" s="321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73" t="s">
        <v>418</v>
      </c>
      <c r="Q269" s="318"/>
      <c r="R269" s="318"/>
      <c r="S269" s="318"/>
      <c r="T269" s="319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419</v>
      </c>
      <c r="B270" s="54" t="s">
        <v>420</v>
      </c>
      <c r="C270" s="31">
        <v>4301135402</v>
      </c>
      <c r="D270" s="320">
        <v>4640242181493</v>
      </c>
      <c r="E270" s="321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0" t="s">
        <v>421</v>
      </c>
      <c r="Q270" s="318"/>
      <c r="R270" s="318"/>
      <c r="S270" s="318"/>
      <c r="T270" s="319"/>
      <c r="U270" s="34"/>
      <c r="V270" s="34"/>
      <c r="W270" s="35" t="s">
        <v>69</v>
      </c>
      <c r="X270" s="310">
        <v>0</v>
      </c>
      <c r="Y270" s="311">
        <f t="shared" si="24"/>
        <v>0</v>
      </c>
      <c r="Z270" s="36">
        <f t="shared" si="29"/>
        <v>0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422</v>
      </c>
      <c r="B271" s="54" t="s">
        <v>423</v>
      </c>
      <c r="C271" s="31">
        <v>4301135375</v>
      </c>
      <c r="D271" s="320">
        <v>4640242181486</v>
      </c>
      <c r="E271" s="321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362" t="s">
        <v>424</v>
      </c>
      <c r="Q271" s="318"/>
      <c r="R271" s="318"/>
      <c r="S271" s="318"/>
      <c r="T271" s="319"/>
      <c r="U271" s="34"/>
      <c r="V271" s="34"/>
      <c r="W271" s="35" t="s">
        <v>69</v>
      </c>
      <c r="X271" s="310">
        <v>0</v>
      </c>
      <c r="Y271" s="311">
        <f t="shared" si="24"/>
        <v>0</v>
      </c>
      <c r="Z271" s="36">
        <f t="shared" si="29"/>
        <v>0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4301135403</v>
      </c>
      <c r="D272" s="320">
        <v>4640242181509</v>
      </c>
      <c r="E272" s="321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1" t="s">
        <v>427</v>
      </c>
      <c r="Q272" s="318"/>
      <c r="R272" s="318"/>
      <c r="S272" s="318"/>
      <c r="T272" s="319"/>
      <c r="U272" s="34"/>
      <c r="V272" s="34"/>
      <c r="W272" s="35" t="s">
        <v>69</v>
      </c>
      <c r="X272" s="310">
        <v>0</v>
      </c>
      <c r="Y272" s="311">
        <f t="shared" si="24"/>
        <v>0</v>
      </c>
      <c r="Z272" s="36">
        <f t="shared" si="29"/>
        <v>0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4301135304</v>
      </c>
      <c r="D273" s="320">
        <v>4640242181240</v>
      </c>
      <c r="E273" s="321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78" t="s">
        <v>430</v>
      </c>
      <c r="Q273" s="318"/>
      <c r="R273" s="318"/>
      <c r="S273" s="318"/>
      <c r="T273" s="319"/>
      <c r="U273" s="34"/>
      <c r="V273" s="34"/>
      <c r="W273" s="35" t="s">
        <v>69</v>
      </c>
      <c r="X273" s="310">
        <v>20</v>
      </c>
      <c r="Y273" s="311">
        <f t="shared" si="24"/>
        <v>20</v>
      </c>
      <c r="Z273" s="36">
        <f t="shared" si="29"/>
        <v>0.18720000000000001</v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57.599999999999994</v>
      </c>
      <c r="BN273" s="67">
        <f t="shared" si="26"/>
        <v>57.599999999999994</v>
      </c>
      <c r="BO273" s="67">
        <f t="shared" si="27"/>
        <v>0.15873015873015872</v>
      </c>
      <c r="BP273" s="67">
        <f t="shared" si="28"/>
        <v>0.15873015873015872</v>
      </c>
    </row>
    <row r="274" spans="1:68" ht="27" customHeight="1" x14ac:dyDescent="0.25">
      <c r="A274" s="54" t="s">
        <v>431</v>
      </c>
      <c r="B274" s="54" t="s">
        <v>432</v>
      </c>
      <c r="C274" s="31">
        <v>4301135310</v>
      </c>
      <c r="D274" s="320">
        <v>4640242181318</v>
      </c>
      <c r="E274" s="321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459" t="s">
        <v>433</v>
      </c>
      <c r="Q274" s="318"/>
      <c r="R274" s="318"/>
      <c r="S274" s="318"/>
      <c r="T274" s="319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4301135306</v>
      </c>
      <c r="D275" s="320">
        <v>4640242181578</v>
      </c>
      <c r="E275" s="321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344" t="s">
        <v>436</v>
      </c>
      <c r="Q275" s="318"/>
      <c r="R275" s="318"/>
      <c r="S275" s="318"/>
      <c r="T275" s="319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4301135305</v>
      </c>
      <c r="D276" s="320">
        <v>4640242181394</v>
      </c>
      <c r="E276" s="321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479" t="s">
        <v>439</v>
      </c>
      <c r="Q276" s="318"/>
      <c r="R276" s="318"/>
      <c r="S276" s="318"/>
      <c r="T276" s="319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4301135309</v>
      </c>
      <c r="D277" s="320">
        <v>4640242181332</v>
      </c>
      <c r="E277" s="321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22" t="s">
        <v>442</v>
      </c>
      <c r="Q277" s="318"/>
      <c r="R277" s="318"/>
      <c r="S277" s="318"/>
      <c r="T277" s="319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4301135308</v>
      </c>
      <c r="D278" s="320">
        <v>4640242181349</v>
      </c>
      <c r="E278" s="321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483" t="s">
        <v>445</v>
      </c>
      <c r="Q278" s="318"/>
      <c r="R278" s="318"/>
      <c r="S278" s="318"/>
      <c r="T278" s="319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4301135307</v>
      </c>
      <c r="D279" s="320">
        <v>4640242181370</v>
      </c>
      <c r="E279" s="321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52" t="s">
        <v>448</v>
      </c>
      <c r="Q279" s="318"/>
      <c r="R279" s="318"/>
      <c r="S279" s="318"/>
      <c r="T279" s="319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450</v>
      </c>
      <c r="B280" s="54" t="s">
        <v>451</v>
      </c>
      <c r="C280" s="31">
        <v>4301135318</v>
      </c>
      <c r="D280" s="320">
        <v>4607111037480</v>
      </c>
      <c r="E280" s="321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11" t="s">
        <v>452</v>
      </c>
      <c r="Q280" s="318"/>
      <c r="R280" s="318"/>
      <c r="S280" s="318"/>
      <c r="T280" s="319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454</v>
      </c>
      <c r="B281" s="54" t="s">
        <v>455</v>
      </c>
      <c r="C281" s="31">
        <v>4301135319</v>
      </c>
      <c r="D281" s="320">
        <v>4607111037473</v>
      </c>
      <c r="E281" s="321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8" t="s">
        <v>456</v>
      </c>
      <c r="Q281" s="318"/>
      <c r="R281" s="318"/>
      <c r="S281" s="318"/>
      <c r="T281" s="319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458</v>
      </c>
      <c r="B282" s="54" t="s">
        <v>459</v>
      </c>
      <c r="C282" s="31">
        <v>4301135198</v>
      </c>
      <c r="D282" s="320">
        <v>4640242180663</v>
      </c>
      <c r="E282" s="321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75" t="s">
        <v>460</v>
      </c>
      <c r="Q282" s="318"/>
      <c r="R282" s="318"/>
      <c r="S282" s="318"/>
      <c r="T282" s="319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7" t="s">
        <v>69</v>
      </c>
      <c r="X283" s="312">
        <f>IFERROR(SUM(X263:X282),"0")</f>
        <v>20</v>
      </c>
      <c r="Y283" s="312">
        <f>IFERROR(SUM(Y263:Y282),"0")</f>
        <v>20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0.18720000000000001</v>
      </c>
      <c r="AA283" s="313"/>
      <c r="AB283" s="313"/>
      <c r="AC283" s="313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7" t="s">
        <v>73</v>
      </c>
      <c r="X284" s="312">
        <f>IFERROR(SUMPRODUCT(X263:X282*H263:H282),"0")</f>
        <v>54</v>
      </c>
      <c r="Y284" s="312">
        <f>IFERROR(SUMPRODUCT(Y263:Y282*H263:H282),"0")</f>
        <v>54</v>
      </c>
      <c r="Z284" s="37"/>
      <c r="AA284" s="313"/>
      <c r="AB284" s="313"/>
      <c r="AC284" s="313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24" t="s">
        <v>462</v>
      </c>
      <c r="Q285" s="407"/>
      <c r="R285" s="407"/>
      <c r="S285" s="407"/>
      <c r="T285" s="407"/>
      <c r="U285" s="407"/>
      <c r="V285" s="408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3718.08</v>
      </c>
      <c r="Y285" s="312">
        <f>IFERROR(Y24+Y33+Y39+Y44+Y60+Y66+Y71+Y77+Y87+Y94+Y106+Y112+Y118+Y125+Y130+Y136+Y141+Y147+Y155+Y160+Y168+Y172+Y177+Y183+Y190+Y200+Y208+Y213+Y219+Y225+Y232+Y238+Y246+Y250+Y255+Y261+Y284,"0")</f>
        <v>3306.48</v>
      </c>
      <c r="Z285" s="37"/>
      <c r="AA285" s="313"/>
      <c r="AB285" s="313"/>
      <c r="AC285" s="313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24" t="s">
        <v>463</v>
      </c>
      <c r="Q286" s="407"/>
      <c r="R286" s="407"/>
      <c r="S286" s="407"/>
      <c r="T286" s="407"/>
      <c r="U286" s="407"/>
      <c r="V286" s="408"/>
      <c r="W286" s="37" t="s">
        <v>73</v>
      </c>
      <c r="X286" s="312">
        <f>IFERROR(SUM(BM22:BM282),"0")</f>
        <v>4368.4112000000005</v>
      </c>
      <c r="Y286" s="312">
        <f>IFERROR(SUM(BN22:BN282),"0")</f>
        <v>4368.4112000000005</v>
      </c>
      <c r="Z286" s="37"/>
      <c r="AA286" s="313"/>
      <c r="AB286" s="313"/>
      <c r="AC286" s="313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24" t="s">
        <v>464</v>
      </c>
      <c r="Q287" s="407"/>
      <c r="R287" s="407"/>
      <c r="S287" s="407"/>
      <c r="T287" s="407"/>
      <c r="U287" s="407"/>
      <c r="V287" s="408"/>
      <c r="W287" s="37" t="s">
        <v>465</v>
      </c>
      <c r="X287" s="38">
        <f>ROUNDUP(SUM(BO22:BO282),0)</f>
        <v>15</v>
      </c>
      <c r="Y287" s="38">
        <f>ROUNDUP(SUM(BP22:BP282),0)</f>
        <v>15</v>
      </c>
      <c r="Z287" s="37"/>
      <c r="AA287" s="313"/>
      <c r="AB287" s="313"/>
      <c r="AC287" s="313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24" t="s">
        <v>466</v>
      </c>
      <c r="Q288" s="407"/>
      <c r="R288" s="407"/>
      <c r="S288" s="407"/>
      <c r="T288" s="407"/>
      <c r="U288" s="407"/>
      <c r="V288" s="408"/>
      <c r="W288" s="37" t="s">
        <v>73</v>
      </c>
      <c r="X288" s="312">
        <f>GrossWeightTotal+PalletQtyTotal*25</f>
        <v>4743.4112000000005</v>
      </c>
      <c r="Y288" s="312">
        <f>GrossWeightTotalR+PalletQtyTotalR*25</f>
        <v>4743.4112000000005</v>
      </c>
      <c r="Z288" s="37"/>
      <c r="AA288" s="313"/>
      <c r="AB288" s="313"/>
      <c r="AC288" s="313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24" t="s">
        <v>467</v>
      </c>
      <c r="Q289" s="407"/>
      <c r="R289" s="407"/>
      <c r="S289" s="407"/>
      <c r="T289" s="407"/>
      <c r="U289" s="407"/>
      <c r="V289" s="408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1225</v>
      </c>
      <c r="Y289" s="312">
        <f>IFERROR(Y23+Y32+Y38+Y43+Y59+Y65+Y70+Y76+Y86+Y93+Y105+Y111+Y117+Y124+Y129+Y135+Y140+Y146+Y154+Y159+Y167+Y171+Y176+Y182+Y189+Y199+Y207+Y212+Y218+Y224+Y231+Y237+Y245+Y249+Y254+Y260+Y283,"0")</f>
        <v>1225</v>
      </c>
      <c r="Z289" s="37"/>
      <c r="AA289" s="313"/>
      <c r="AB289" s="313"/>
      <c r="AC289" s="313"/>
    </row>
    <row r="290" spans="1:33" ht="14.25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24" t="s">
        <v>468</v>
      </c>
      <c r="Q290" s="407"/>
      <c r="R290" s="407"/>
      <c r="S290" s="407"/>
      <c r="T290" s="407"/>
      <c r="U290" s="407"/>
      <c r="V290" s="408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18.719740000000002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2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2" t="s">
        <v>344</v>
      </c>
      <c r="AE292" s="302" t="s">
        <v>350</v>
      </c>
      <c r="AF292" s="302" t="s">
        <v>357</v>
      </c>
      <c r="AG292" s="302" t="s">
        <v>240</v>
      </c>
    </row>
    <row r="293" spans="1:33" ht="14.25" customHeight="1" thickTop="1" x14ac:dyDescent="0.2">
      <c r="A293" s="399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3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400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03"/>
      <c r="O294" s="339"/>
      <c r="P294" s="339"/>
      <c r="Q294" s="339"/>
      <c r="R294" s="339"/>
      <c r="S294" s="339"/>
      <c r="T294" s="339"/>
      <c r="U294" s="339"/>
      <c r="V294" s="339"/>
      <c r="W294" s="339"/>
      <c r="X294" s="339"/>
      <c r="Y294" s="339"/>
      <c r="Z294" s="339"/>
      <c r="AA294" s="339"/>
      <c r="AB294" s="339"/>
      <c r="AC294" s="339"/>
      <c r="AD294" s="339"/>
      <c r="AE294" s="339"/>
      <c r="AF294" s="339"/>
      <c r="AG294" s="339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315</v>
      </c>
      <c r="D295" s="46">
        <f>IFERROR(X36*H36,"0")+IFERROR(X37*H37,"0")</f>
        <v>0</v>
      </c>
      <c r="E295" s="46">
        <f>IFERROR(X42*H42,"0")</f>
        <v>72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172.8</v>
      </c>
      <c r="G295" s="46">
        <f>IFERROR(X63*H63,"0")+IFERROR(X64*H64,"0")</f>
        <v>0</v>
      </c>
      <c r="H295" s="46">
        <f>IFERROR(X69*H69,"0")</f>
        <v>151.20000000000002</v>
      </c>
      <c r="I295" s="46">
        <f>IFERROR(X74*H74,"0")+IFERROR(X75*H75,"0")</f>
        <v>504</v>
      </c>
      <c r="J295" s="46">
        <f>IFERROR(X80*H80,"0")+IFERROR(X81*H81,"0")+IFERROR(X82*H82,"0")+IFERROR(X83*H83,"0")+IFERROR(X84*H84,"0")+IFERROR(X85*H85,"0")</f>
        <v>638.4</v>
      </c>
      <c r="K295" s="46">
        <f>IFERROR(X90*H90,"0")+IFERROR(X91*H91,"0")+IFERROR(X92*H92,"0")</f>
        <v>201.6</v>
      </c>
      <c r="L295" s="46">
        <f>IFERROR(X97*H97,"0")+IFERROR(X98*H98,"0")+IFERROR(X99*H99,"0")+IFERROR(X100*H100,"0")+IFERROR(X101*H101,"0")+IFERROR(X102*H102,"0")+IFERROR(X103*H103,"0")+IFERROR(X104*H104,"0")</f>
        <v>0</v>
      </c>
      <c r="M295" s="46">
        <f>IFERROR(X109*H109,"0")+IFERROR(X110*H110,"0")</f>
        <v>420</v>
      </c>
      <c r="N295" s="303"/>
      <c r="O295" s="46">
        <f>IFERROR(X115*H115,"0")+IFERROR(X116*H116,"0")</f>
        <v>210</v>
      </c>
      <c r="P295" s="46">
        <f>IFERROR(X121*H121,"0")+IFERROR(X122*H122,"0")+IFERROR(X123*H123,"0")</f>
        <v>252</v>
      </c>
      <c r="Q295" s="46">
        <f>IFERROR(X128*H128,"0")</f>
        <v>84</v>
      </c>
      <c r="R295" s="46">
        <f>IFERROR(X133*H133,"0")+IFERROR(X134*H134,"0")</f>
        <v>0</v>
      </c>
      <c r="S295" s="46">
        <f>IFERROR(X139*H139,"0")</f>
        <v>94.08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0</v>
      </c>
      <c r="V295" s="46">
        <f>IFERROR(X164*H164,"0")+IFERROR(X165*H165,"0")+IFERROR(X166*H166,"0")+IFERROR(X170*H170,"0")</f>
        <v>84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0</v>
      </c>
      <c r="Z295" s="46">
        <f>IFERROR(X193*H193,"0")+IFERROR(X194*H194,"0")+IFERROR(X195*H195,"0")+IFERROR(X196*H196,"0")+IFERROR(X197*H197,"0")+IFERROR(X198*H198,"0")</f>
        <v>0</v>
      </c>
      <c r="AA295" s="46">
        <f>IFERROR(X203*H203,"0")+IFERROR(X204*H204,"0")+IFERROR(X205*H205,"0")+IFERROR(X206*H206,"0")</f>
        <v>0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420</v>
      </c>
      <c r="AF295" s="46">
        <f>IFERROR(X236*H236,"0")</f>
        <v>45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54</v>
      </c>
    </row>
    <row r="296" spans="1:33" ht="13.5" customHeight="1" thickTop="1" x14ac:dyDescent="0.2">
      <c r="C296" s="303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592.79999999999995</v>
      </c>
      <c r="B298" s="60">
        <f>SUMPRODUCT(--(BB:BB="ПГП"),--(W:W="кор"),H:H,Y:Y)+SUMPRODUCT(--(BB:BB="ПГП"),--(W:W="кг"),Y:Y)</f>
        <v>3125.2799999999997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Z293:Z294"/>
    <mergeCell ref="A21:Z21"/>
    <mergeCell ref="A192:Z192"/>
    <mergeCell ref="AB293:AB294"/>
    <mergeCell ref="D121:E121"/>
    <mergeCell ref="D42:E42"/>
    <mergeCell ref="T292:U292"/>
    <mergeCell ref="D17:E18"/>
    <mergeCell ref="V292:W292"/>
    <mergeCell ref="A131:Z131"/>
    <mergeCell ref="X17:X18"/>
    <mergeCell ref="D123:E123"/>
    <mergeCell ref="P58:T58"/>
    <mergeCell ref="D50:E50"/>
    <mergeCell ref="D110:E110"/>
    <mergeCell ref="E293:E294"/>
    <mergeCell ref="G293:G294"/>
    <mergeCell ref="P43:V43"/>
    <mergeCell ref="P285:V285"/>
    <mergeCell ref="I293:I294"/>
    <mergeCell ref="P85:T85"/>
    <mergeCell ref="D266:E266"/>
    <mergeCell ref="U17:V17"/>
    <mergeCell ref="Y17:Y18"/>
    <mergeCell ref="D57:E57"/>
    <mergeCell ref="A260:O261"/>
    <mergeCell ref="D97:E97"/>
    <mergeCell ref="P151:T151"/>
    <mergeCell ref="P76:V76"/>
    <mergeCell ref="D268:E268"/>
    <mergeCell ref="P140:V140"/>
    <mergeCell ref="D278:E278"/>
    <mergeCell ref="P263:T263"/>
    <mergeCell ref="D244:E244"/>
    <mergeCell ref="H293:H294"/>
    <mergeCell ref="Q6:R6"/>
    <mergeCell ref="P134:T134"/>
    <mergeCell ref="A124:O125"/>
    <mergeCell ref="P243:T243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262:Z262"/>
    <mergeCell ref="A62:Z62"/>
    <mergeCell ref="D54:E54"/>
    <mergeCell ref="P160:V160"/>
    <mergeCell ref="P283:V283"/>
    <mergeCell ref="P83:T83"/>
    <mergeCell ref="D271:E271"/>
    <mergeCell ref="V12:W12"/>
    <mergeCell ref="D279:E279"/>
    <mergeCell ref="P121:T121"/>
    <mergeCell ref="P181:T181"/>
    <mergeCell ref="D29:E29"/>
    <mergeCell ref="AA293:AA294"/>
    <mergeCell ref="D216:E216"/>
    <mergeCell ref="D265:E265"/>
    <mergeCell ref="AC293:AC294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A107:Z107"/>
    <mergeCell ref="D276:E276"/>
    <mergeCell ref="A178:Z178"/>
    <mergeCell ref="D170:E170"/>
    <mergeCell ref="D49:E49"/>
    <mergeCell ref="D242:E242"/>
    <mergeCell ref="P290:V290"/>
    <mergeCell ref="D270:E270"/>
    <mergeCell ref="A201:Z201"/>
    <mergeCell ref="P128:T128"/>
    <mergeCell ref="A245:O246"/>
    <mergeCell ref="AD17:AF18"/>
    <mergeCell ref="P167:V167"/>
    <mergeCell ref="D101:E101"/>
    <mergeCell ref="A132:Z132"/>
    <mergeCell ref="P117:V117"/>
    <mergeCell ref="A221:Z221"/>
    <mergeCell ref="A25:Z25"/>
    <mergeCell ref="D175:E175"/>
    <mergeCell ref="P186:T186"/>
    <mergeCell ref="P82:T82"/>
    <mergeCell ref="P253:T253"/>
    <mergeCell ref="P57:T57"/>
    <mergeCell ref="D165:E165"/>
    <mergeCell ref="P75:T75"/>
    <mergeCell ref="D152:E152"/>
    <mergeCell ref="D223:E223"/>
    <mergeCell ref="N17:N18"/>
    <mergeCell ref="F17:F18"/>
    <mergeCell ref="P2:W3"/>
    <mergeCell ref="P133:T133"/>
    <mergeCell ref="P198:T198"/>
    <mergeCell ref="P218:V218"/>
    <mergeCell ref="P54:T54"/>
    <mergeCell ref="D10:E10"/>
    <mergeCell ref="A23:O24"/>
    <mergeCell ref="P64:T64"/>
    <mergeCell ref="F10:G10"/>
    <mergeCell ref="D99:E99"/>
    <mergeCell ref="F5:G5"/>
    <mergeCell ref="V11:W11"/>
    <mergeCell ref="Q5:R5"/>
    <mergeCell ref="A8:C8"/>
    <mergeCell ref="A10:C10"/>
    <mergeCell ref="P270:T270"/>
    <mergeCell ref="S293:S294"/>
    <mergeCell ref="U293:U294"/>
    <mergeCell ref="D151:E151"/>
    <mergeCell ref="P49:T49"/>
    <mergeCell ref="P284:V284"/>
    <mergeCell ref="P36:T36"/>
    <mergeCell ref="D150:E150"/>
    <mergeCell ref="P278:T278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H5:M5"/>
    <mergeCell ref="A27:Z27"/>
    <mergeCell ref="T293:T294"/>
    <mergeCell ref="P98:T98"/>
    <mergeCell ref="A214:Z214"/>
    <mergeCell ref="D6:M6"/>
    <mergeCell ref="P175:T175"/>
    <mergeCell ref="D83:E83"/>
    <mergeCell ref="A86:O87"/>
    <mergeCell ref="D85:E85"/>
    <mergeCell ref="P164:T164"/>
    <mergeCell ref="P269:T269"/>
    <mergeCell ref="A231:O232"/>
    <mergeCell ref="G17:G18"/>
    <mergeCell ref="A143:Z143"/>
    <mergeCell ref="P171:V171"/>
    <mergeCell ref="D80:E80"/>
    <mergeCell ref="P188:T188"/>
    <mergeCell ref="A169:Z169"/>
    <mergeCell ref="A176:O177"/>
    <mergeCell ref="P282:T282"/>
    <mergeCell ref="A227:Z227"/>
    <mergeCell ref="P48:T48"/>
    <mergeCell ref="A105:O106"/>
    <mergeCell ref="V6:W9"/>
    <mergeCell ref="D128:E128"/>
    <mergeCell ref="AD293:AD294"/>
    <mergeCell ref="P109:T109"/>
    <mergeCell ref="D186:E186"/>
    <mergeCell ref="P274:T274"/>
    <mergeCell ref="A93:O94"/>
    <mergeCell ref="D217:E217"/>
    <mergeCell ref="P84:T84"/>
    <mergeCell ref="P22:T22"/>
    <mergeCell ref="P193:T193"/>
    <mergeCell ref="A61:Z61"/>
    <mergeCell ref="A88:Z88"/>
    <mergeCell ref="P257:T257"/>
    <mergeCell ref="P80:T80"/>
    <mergeCell ref="D194:E194"/>
    <mergeCell ref="Z17:Z18"/>
    <mergeCell ref="AB17:AB18"/>
    <mergeCell ref="P94:V94"/>
    <mergeCell ref="A41:Z41"/>
    <mergeCell ref="P44:V44"/>
    <mergeCell ref="P237:V237"/>
    <mergeCell ref="A9:C9"/>
    <mergeCell ref="D58:E58"/>
    <mergeCell ref="K293:K294"/>
    <mergeCell ref="D273:E273"/>
    <mergeCell ref="P105:V105"/>
    <mergeCell ref="H10:M10"/>
    <mergeCell ref="AA17:AA18"/>
    <mergeCell ref="AC17:AC18"/>
    <mergeCell ref="P279:T279"/>
    <mergeCell ref="A72:Z72"/>
    <mergeCell ref="P147:V147"/>
    <mergeCell ref="D153:E153"/>
    <mergeCell ref="A179:Z179"/>
    <mergeCell ref="P39:V39"/>
    <mergeCell ref="P70:V70"/>
    <mergeCell ref="A156:Z156"/>
    <mergeCell ref="P32:V32"/>
    <mergeCell ref="Q13:R13"/>
    <mergeCell ref="A220:Z220"/>
    <mergeCell ref="P139:T139"/>
    <mergeCell ref="D84:E84"/>
    <mergeCell ref="D22:E22"/>
    <mergeCell ref="A222:Z222"/>
    <mergeCell ref="P255:V255"/>
    <mergeCell ref="P276:T276"/>
    <mergeCell ref="D257:E257"/>
    <mergeCell ref="D267:E267"/>
    <mergeCell ref="H17:H18"/>
    <mergeCell ref="P90:T90"/>
    <mergeCell ref="D204:E204"/>
    <mergeCell ref="P217:T217"/>
    <mergeCell ref="D198:E198"/>
    <mergeCell ref="A207:O208"/>
    <mergeCell ref="D269:E269"/>
    <mergeCell ref="D75:E75"/>
    <mergeCell ref="D206:E206"/>
    <mergeCell ref="D181:E181"/>
    <mergeCell ref="P91:T91"/>
    <mergeCell ref="M17:M18"/>
    <mergeCell ref="O17:O18"/>
    <mergeCell ref="A15:M15"/>
    <mergeCell ref="A256:Z256"/>
    <mergeCell ref="AG293:AG294"/>
    <mergeCell ref="D48:E48"/>
    <mergeCell ref="P229:T229"/>
    <mergeCell ref="P204:T204"/>
    <mergeCell ref="J9:M9"/>
    <mergeCell ref="A283:O284"/>
    <mergeCell ref="D56:E56"/>
    <mergeCell ref="A65:O66"/>
    <mergeCell ref="D193:E193"/>
    <mergeCell ref="P206:T206"/>
    <mergeCell ref="P37:T37"/>
    <mergeCell ref="P155:V155"/>
    <mergeCell ref="A154:O155"/>
    <mergeCell ref="D64:E64"/>
    <mergeCell ref="A129:O130"/>
    <mergeCell ref="P248:T248"/>
    <mergeCell ref="D51:E51"/>
    <mergeCell ref="P86:V86"/>
    <mergeCell ref="P213:V213"/>
    <mergeCell ref="A209:Z209"/>
    <mergeCell ref="P249:V249"/>
    <mergeCell ref="P172:V172"/>
    <mergeCell ref="D277:E277"/>
    <mergeCell ref="A137:Z137"/>
    <mergeCell ref="P60:V60"/>
    <mergeCell ref="P216:T216"/>
    <mergeCell ref="A210:Z210"/>
    <mergeCell ref="P124:V124"/>
    <mergeCell ref="D74:E74"/>
    <mergeCell ref="AF293:AF294"/>
    <mergeCell ref="D188:E188"/>
    <mergeCell ref="C292:S292"/>
    <mergeCell ref="P211:T211"/>
    <mergeCell ref="P225:V225"/>
    <mergeCell ref="P153:T153"/>
    <mergeCell ref="A199:O200"/>
    <mergeCell ref="P71:V71"/>
    <mergeCell ref="A138:Z138"/>
    <mergeCell ref="A59:O60"/>
    <mergeCell ref="A119:Z119"/>
    <mergeCell ref="AE293:AE294"/>
    <mergeCell ref="P115:T115"/>
    <mergeCell ref="P231:V231"/>
    <mergeCell ref="J293:J294"/>
    <mergeCell ref="L293:L294"/>
    <mergeCell ref="A67:Z67"/>
    <mergeCell ref="Y293:Y294"/>
    <mergeCell ref="A12:M12"/>
    <mergeCell ref="A180:Z180"/>
    <mergeCell ref="A240:Z240"/>
    <mergeCell ref="P200:V200"/>
    <mergeCell ref="P74:T74"/>
    <mergeCell ref="A19:Z19"/>
    <mergeCell ref="A68:Z68"/>
    <mergeCell ref="A14:M14"/>
    <mergeCell ref="D109:E109"/>
    <mergeCell ref="D280:E280"/>
    <mergeCell ref="P203:T203"/>
    <mergeCell ref="A224:O225"/>
    <mergeCell ref="D282:E282"/>
    <mergeCell ref="P212:V212"/>
    <mergeCell ref="A142:Z142"/>
    <mergeCell ref="P69:T69"/>
    <mergeCell ref="P267:T267"/>
    <mergeCell ref="D248:E248"/>
    <mergeCell ref="M293:M294"/>
    <mergeCell ref="D104:E104"/>
    <mergeCell ref="D275:E275"/>
    <mergeCell ref="P254:V254"/>
    <mergeCell ref="A79:Z79"/>
    <mergeCell ref="P264:T264"/>
    <mergeCell ref="A249:O250"/>
    <mergeCell ref="P146:V146"/>
    <mergeCell ref="D63:E63"/>
    <mergeCell ref="A38:O39"/>
    <mergeCell ref="D52:E52"/>
    <mergeCell ref="B293:B294"/>
    <mergeCell ref="D293:D294"/>
    <mergeCell ref="A162:Z162"/>
    <mergeCell ref="D116:E116"/>
    <mergeCell ref="D91:E91"/>
    <mergeCell ref="P272:T272"/>
    <mergeCell ref="A146:O147"/>
    <mergeCell ref="D264:E264"/>
    <mergeCell ref="P277:T277"/>
    <mergeCell ref="P199:V199"/>
    <mergeCell ref="A251:Z251"/>
    <mergeCell ref="P122:T122"/>
    <mergeCell ref="P288:V288"/>
    <mergeCell ref="P65:V65"/>
    <mergeCell ref="D157:E157"/>
    <mergeCell ref="P136:V136"/>
    <mergeCell ref="A135:O136"/>
    <mergeCell ref="W293:W294"/>
    <mergeCell ref="A5:C5"/>
    <mergeCell ref="P135:V135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P15:T16"/>
    <mergeCell ref="A126:Z126"/>
    <mergeCell ref="T5:U5"/>
    <mergeCell ref="V5:W5"/>
    <mergeCell ref="Q8:R8"/>
    <mergeCell ref="T6:U9"/>
    <mergeCell ref="Q10:R10"/>
    <mergeCell ref="P51:T51"/>
    <mergeCell ref="D36:E36"/>
    <mergeCell ref="A13:M13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6:C6"/>
    <mergeCell ref="A96:Z96"/>
    <mergeCell ref="A161:Z161"/>
    <mergeCell ref="P55:T55"/>
    <mergeCell ref="D115:E115"/>
    <mergeCell ref="Q12:R12"/>
    <mergeCell ref="P280:T280"/>
    <mergeCell ref="D90:E90"/>
    <mergeCell ref="V293:V294"/>
    <mergeCell ref="X293:X294"/>
    <mergeCell ref="P183:V183"/>
    <mergeCell ref="A43:O44"/>
    <mergeCell ref="D230:E230"/>
    <mergeCell ref="P197:T197"/>
    <mergeCell ref="A254:O255"/>
    <mergeCell ref="P238:V238"/>
    <mergeCell ref="D1:F1"/>
    <mergeCell ref="P190:V190"/>
    <mergeCell ref="P230:T230"/>
    <mergeCell ref="P268:T268"/>
    <mergeCell ref="P47:T47"/>
    <mergeCell ref="P111:V111"/>
    <mergeCell ref="A234:Z234"/>
    <mergeCell ref="J17:J18"/>
    <mergeCell ref="D82:E82"/>
    <mergeCell ref="L17:L18"/>
    <mergeCell ref="A184:Z184"/>
    <mergeCell ref="P125:V125"/>
    <mergeCell ref="P112:V112"/>
    <mergeCell ref="D100:E100"/>
    <mergeCell ref="A173:Z173"/>
    <mergeCell ref="P17:T18"/>
    <mergeCell ref="P63:T63"/>
    <mergeCell ref="A148:Z148"/>
    <mergeCell ref="P194:T194"/>
    <mergeCell ref="P50:T50"/>
    <mergeCell ref="D31:E31"/>
    <mergeCell ref="D158:E158"/>
    <mergeCell ref="A167:O168"/>
    <mergeCell ref="D229:E229"/>
    <mergeCell ref="P273:T273"/>
    <mergeCell ref="D272:E272"/>
    <mergeCell ref="A46:Z46"/>
    <mergeCell ref="A89:Z89"/>
    <mergeCell ref="P166:T166"/>
    <mergeCell ref="P293:P294"/>
    <mergeCell ref="D274:E274"/>
    <mergeCell ref="P116:T116"/>
    <mergeCell ref="D122:E122"/>
    <mergeCell ref="P103:T103"/>
    <mergeCell ref="P59:V59"/>
    <mergeCell ref="P97:T97"/>
    <mergeCell ref="P130:V130"/>
    <mergeCell ref="D211:E211"/>
    <mergeCell ref="A117:O118"/>
    <mergeCell ref="P187:T187"/>
    <mergeCell ref="P258:T258"/>
    <mergeCell ref="A111:O112"/>
    <mergeCell ref="A182:O183"/>
    <mergeCell ref="P52:T52"/>
    <mergeCell ref="P223:T223"/>
    <mergeCell ref="P176:V176"/>
    <mergeCell ref="P281:T281"/>
    <mergeCell ref="A293:A294"/>
    <mergeCell ref="H1:Q1"/>
    <mergeCell ref="P38:V38"/>
    <mergeCell ref="P246:V246"/>
    <mergeCell ref="D259:E259"/>
    <mergeCell ref="A237:O238"/>
    <mergeCell ref="D28:E28"/>
    <mergeCell ref="A163:Z163"/>
    <mergeCell ref="D236:E236"/>
    <mergeCell ref="D92:E92"/>
    <mergeCell ref="D55:E55"/>
    <mergeCell ref="D30:E30"/>
    <mergeCell ref="P242:T242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D145:E145"/>
    <mergeCell ref="A26:Z26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100:T100"/>
    <mergeCell ref="P271:T271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P182:V182"/>
    <mergeCell ref="I17:I18"/>
    <mergeCell ref="A40:Z40"/>
    <mergeCell ref="D203:E203"/>
    <mergeCell ref="R1:T1"/>
    <mergeCell ref="P28:T28"/>
    <mergeCell ref="P150:T150"/>
    <mergeCell ref="A218:O219"/>
    <mergeCell ref="P165:T165"/>
    <mergeCell ref="F293:F294"/>
    <mergeCell ref="D98:E98"/>
    <mergeCell ref="P30:T30"/>
    <mergeCell ref="P77:V77"/>
    <mergeCell ref="P152:T152"/>
    <mergeCell ref="A76:O77"/>
    <mergeCell ref="P141:V141"/>
    <mergeCell ref="A140:O141"/>
    <mergeCell ref="A202:Z202"/>
    <mergeCell ref="P104:T104"/>
    <mergeCell ref="P168:V168"/>
    <mergeCell ref="P275:T275"/>
    <mergeCell ref="B17:B18"/>
    <mergeCell ref="A73:Z73"/>
    <mergeCell ref="A171:O172"/>
    <mergeCell ref="D258:E258"/>
    <mergeCell ref="P207:V207"/>
    <mergeCell ref="P81:T81"/>
    <mergeCell ref="P56:T56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V10:W10"/>
    <mergeCell ref="D195:E195"/>
    <mergeCell ref="P252:T252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disablePrompts="1"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21 X139 X145 X150:X151 X153 X157:X158 X170 X175 X181 X187:X188 X193 X195 X197 X203 X205 X211 X216:X217 X223 X230 X236 X253 X259 X263 X265 X267 X269:X270 X272:X273 X277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2:X123 X128 X133:X134 X166 X186 X194 X196 X198 X204 X206 X242:X244 X248 X257 X264 X266 X268 X274:X27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09:X110 X116 X152 X164:X165 X229 X252 X258 X271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2024-12-20T10:02:14Z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