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C4D27A-9EC9-4F02-884D-87453AC336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O276" i="1"/>
  <c r="BO275" i="1"/>
  <c r="BN275" i="1"/>
  <c r="BM275" i="1"/>
  <c r="BL275" i="1"/>
  <c r="Y275" i="1"/>
  <c r="X275" i="1"/>
  <c r="X279" i="1" s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X203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202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8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0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35" i="1" l="1"/>
  <c r="X39" i="1"/>
  <c r="X49" i="1"/>
  <c r="X57" i="1"/>
  <c r="X90" i="1"/>
  <c r="BO132" i="1"/>
  <c r="BM132" i="1"/>
  <c r="Y132" i="1"/>
  <c r="X136" i="1"/>
  <c r="BO152" i="1"/>
  <c r="BM152" i="1"/>
  <c r="Y152" i="1"/>
  <c r="BO156" i="1"/>
  <c r="BM156" i="1"/>
  <c r="Y156" i="1"/>
  <c r="BO192" i="1"/>
  <c r="BM192" i="1"/>
  <c r="Y192" i="1"/>
  <c r="BO201" i="1"/>
  <c r="BM201" i="1"/>
  <c r="Y201" i="1"/>
  <c r="X226" i="1"/>
  <c r="BO223" i="1"/>
  <c r="BM223" i="1"/>
  <c r="Y223" i="1"/>
  <c r="BO232" i="1"/>
  <c r="BM232" i="1"/>
  <c r="Y232" i="1"/>
  <c r="X236" i="1"/>
  <c r="BO241" i="1"/>
  <c r="BM241" i="1"/>
  <c r="Y241" i="1"/>
  <c r="X253" i="1"/>
  <c r="BO257" i="1"/>
  <c r="BM257" i="1"/>
  <c r="Y257" i="1"/>
  <c r="Y260" i="1" s="1"/>
  <c r="BO265" i="1"/>
  <c r="BM265" i="1"/>
  <c r="Y265" i="1"/>
  <c r="BO269" i="1"/>
  <c r="BM269" i="1"/>
  <c r="Y26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0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73" i="1"/>
  <c r="BO397" i="1"/>
  <c r="BM397" i="1"/>
  <c r="Y397" i="1"/>
  <c r="BO401" i="1"/>
  <c r="BM401" i="1"/>
  <c r="Y401" i="1"/>
  <c r="BO405" i="1"/>
  <c r="BM405" i="1"/>
  <c r="Y405" i="1"/>
  <c r="X25" i="1"/>
  <c r="X43" i="1"/>
  <c r="X82" i="1"/>
  <c r="X100" i="1"/>
  <c r="X117" i="1"/>
  <c r="X127" i="1"/>
  <c r="BO143" i="1"/>
  <c r="BM143" i="1"/>
  <c r="Y143" i="1"/>
  <c r="Y145" i="1" s="1"/>
  <c r="X181" i="1"/>
  <c r="BO172" i="1"/>
  <c r="BM172" i="1"/>
  <c r="Y172" i="1"/>
  <c r="BO175" i="1"/>
  <c r="BM175" i="1"/>
  <c r="Y175" i="1"/>
  <c r="BO178" i="1"/>
  <c r="BM178" i="1"/>
  <c r="Y178" i="1"/>
  <c r="BO187" i="1"/>
  <c r="BM187" i="1"/>
  <c r="Y187" i="1"/>
  <c r="BO197" i="1"/>
  <c r="BM197" i="1"/>
  <c r="Y197" i="1"/>
  <c r="X210" i="1"/>
  <c r="BO205" i="1"/>
  <c r="BM205" i="1"/>
  <c r="Y205" i="1"/>
  <c r="Y209" i="1" s="1"/>
  <c r="BO216" i="1"/>
  <c r="BM216" i="1"/>
  <c r="Y216" i="1"/>
  <c r="X220" i="1"/>
  <c r="BO245" i="1"/>
  <c r="BM245" i="1"/>
  <c r="Y245" i="1"/>
  <c r="BO249" i="1"/>
  <c r="BM249" i="1"/>
  <c r="Y249" i="1"/>
  <c r="H9" i="1"/>
  <c r="B566" i="1"/>
  <c r="W557" i="1"/>
  <c r="W558" i="1"/>
  <c r="Y23" i="1"/>
  <c r="Y24" i="1" s="1"/>
  <c r="BM23" i="1"/>
  <c r="X557" i="1" s="1"/>
  <c r="X24" i="1"/>
  <c r="W556" i="1"/>
  <c r="Y27" i="1"/>
  <c r="BM27" i="1"/>
  <c r="BO27" i="1"/>
  <c r="X558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66" i="1"/>
  <c r="X137" i="1"/>
  <c r="BO134" i="1"/>
  <c r="BM134" i="1"/>
  <c r="Y134" i="1"/>
  <c r="Y136" i="1" s="1"/>
  <c r="X145" i="1"/>
  <c r="BO150" i="1"/>
  <c r="BM150" i="1"/>
  <c r="Y150" i="1"/>
  <c r="Y158" i="1" s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9" i="1"/>
  <c r="BO214" i="1"/>
  <c r="BM214" i="1"/>
  <c r="Y214" i="1"/>
  <c r="Y220" i="1" s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Y253" i="1" s="1"/>
  <c r="BO247" i="1"/>
  <c r="BM247" i="1"/>
  <c r="Y247" i="1"/>
  <c r="BO251" i="1"/>
  <c r="BM251" i="1"/>
  <c r="Y251" i="1"/>
  <c r="BO259" i="1"/>
  <c r="BM259" i="1"/>
  <c r="Y259" i="1"/>
  <c r="BO338" i="1"/>
  <c r="BM338" i="1"/>
  <c r="Y338" i="1"/>
  <c r="Y342" i="1" s="1"/>
  <c r="X343" i="1"/>
  <c r="BO347" i="1"/>
  <c r="BM347" i="1"/>
  <c r="Y347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391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G566" i="1"/>
  <c r="X146" i="1"/>
  <c r="H566" i="1"/>
  <c r="X159" i="1"/>
  <c r="X164" i="1"/>
  <c r="J566" i="1"/>
  <c r="X221" i="1"/>
  <c r="N566" i="1"/>
  <c r="L566" i="1"/>
  <c r="X254" i="1"/>
  <c r="X260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Y279" i="1" s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Y349" i="1" s="1"/>
  <c r="X349" i="1"/>
  <c r="X355" i="1"/>
  <c r="BO352" i="1"/>
  <c r="BM352" i="1"/>
  <c r="Y352" i="1"/>
  <c r="Y355" i="1" s="1"/>
  <c r="BO365" i="1"/>
  <c r="BM365" i="1"/>
  <c r="Y365" i="1"/>
  <c r="BO377" i="1"/>
  <c r="BM377" i="1"/>
  <c r="Y377" i="1"/>
  <c r="Y380" i="1" s="1"/>
  <c r="BO395" i="1"/>
  <c r="BM395" i="1"/>
  <c r="Y395" i="1"/>
  <c r="Y407" i="1" s="1"/>
  <c r="BO399" i="1"/>
  <c r="BM399" i="1"/>
  <c r="Y399" i="1"/>
  <c r="BO403" i="1"/>
  <c r="BM403" i="1"/>
  <c r="Y403" i="1"/>
  <c r="X407" i="1"/>
  <c r="Y413" i="1"/>
  <c r="BO411" i="1"/>
  <c r="BM411" i="1"/>
  <c r="Y411" i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522" i="1"/>
  <c r="Y272" i="1"/>
  <c r="Y202" i="1"/>
  <c r="X556" i="1"/>
  <c r="Y291" i="1"/>
  <c r="Y226" i="1"/>
  <c r="Y547" i="1"/>
  <c r="Y498" i="1"/>
  <c r="Y484" i="1"/>
  <c r="Y302" i="1"/>
  <c r="Y236" i="1"/>
  <c r="Y34" i="1"/>
  <c r="Y561" i="1" s="1"/>
  <c r="X560" i="1"/>
  <c r="W559" i="1"/>
  <c r="Y180" i="1"/>
  <c r="Y368" i="1"/>
</calcChain>
</file>

<file path=xl/sharedStrings.xml><?xml version="1.0" encoding="utf-8"?>
<sst xmlns="http://schemas.openxmlformats.org/spreadsheetml/2006/main" count="2424" uniqueCount="797">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</sst>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3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0"/>
      <c r="S5" s="640" t="s">
        <v>11</v>
      </c>
      <c r="T5" s="442"/>
      <c r="U5" s="642" t="s">
        <v>12</v>
      </c>
      <c r="V5" s="560"/>
      <c r="AA5" s="51"/>
      <c r="AB5" s="51"/>
      <c r="AC5" s="51"/>
    </row>
    <row r="6" spans="1:30" s="384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0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1" t="s">
        <v>16</v>
      </c>
      <c r="T6" s="442"/>
      <c r="U6" s="697" t="s">
        <v>17</v>
      </c>
      <c r="V6" s="467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27"/>
      <c r="L7" s="598"/>
      <c r="M7" s="60"/>
      <c r="O7" s="24"/>
      <c r="P7" s="42"/>
      <c r="Q7" s="42"/>
      <c r="S7" s="397"/>
      <c r="T7" s="442"/>
      <c r="U7" s="698"/>
      <c r="V7" s="699"/>
      <c r="AA7" s="51"/>
      <c r="AB7" s="51"/>
      <c r="AC7" s="51"/>
    </row>
    <row r="8" spans="1:30" s="384" customFormat="1" ht="25.5" customHeight="1" x14ac:dyDescent="0.2">
      <c r="A8" s="778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7">
        <v>0.33333333333333331</v>
      </c>
      <c r="Q8" s="598"/>
      <c r="S8" s="397"/>
      <c r="T8" s="442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2"/>
      <c r="E9" s="406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386"/>
      <c r="O9" s="26" t="s">
        <v>20</v>
      </c>
      <c r="P9" s="554"/>
      <c r="Q9" s="555"/>
      <c r="S9" s="397"/>
      <c r="T9" s="442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2"/>
      <c r="E10" s="406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9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46"/>
      <c r="Q10" s="647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7"/>
      <c r="Q12" s="598"/>
      <c r="R12" s="23"/>
      <c r="T12" s="24"/>
      <c r="U12" s="516"/>
      <c r="V12" s="397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6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71" t="s">
        <v>37</v>
      </c>
      <c r="D17" s="437" t="s">
        <v>38</v>
      </c>
      <c r="E17" s="478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7"/>
      <c r="Q17" s="477"/>
      <c r="R17" s="477"/>
      <c r="S17" s="478"/>
      <c r="T17" s="763" t="s">
        <v>49</v>
      </c>
      <c r="U17" s="547"/>
      <c r="V17" s="437" t="s">
        <v>50</v>
      </c>
      <c r="W17" s="437" t="s">
        <v>51</v>
      </c>
      <c r="X17" s="793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1" t="s">
        <v>57</v>
      </c>
    </row>
    <row r="18" spans="1:67" ht="14.25" customHeight="1" x14ac:dyDescent="0.2">
      <c r="A18" s="438"/>
      <c r="B18" s="438"/>
      <c r="C18" s="438"/>
      <c r="D18" s="479"/>
      <c r="E18" s="481"/>
      <c r="F18" s="438"/>
      <c r="G18" s="438"/>
      <c r="H18" s="438"/>
      <c r="I18" s="438"/>
      <c r="J18" s="438"/>
      <c r="K18" s="438"/>
      <c r="L18" s="438"/>
      <c r="M18" s="438"/>
      <c r="N18" s="438"/>
      <c r="O18" s="479"/>
      <c r="P18" s="480"/>
      <c r="Q18" s="480"/>
      <c r="R18" s="480"/>
      <c r="S18" s="481"/>
      <c r="T18" s="385" t="s">
        <v>58</v>
      </c>
      <c r="U18" s="385" t="s">
        <v>59</v>
      </c>
      <c r="V18" s="438"/>
      <c r="W18" s="438"/>
      <c r="X18" s="794"/>
      <c r="Y18" s="438"/>
      <c r="Z18" s="662"/>
      <c r="AA18" s="662"/>
      <c r="AB18" s="496"/>
      <c r="AC18" s="497"/>
      <c r="AD18" s="498"/>
      <c r="AE18" s="507"/>
      <c r="BB18" s="397"/>
    </row>
    <row r="19" spans="1:67" ht="27.75" customHeight="1" x14ac:dyDescent="0.2">
      <c r="A19" s="445" t="s">
        <v>60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8"/>
      <c r="AA19" s="48"/>
    </row>
    <row r="20" spans="1:67" ht="16.5" customHeight="1" x14ac:dyDescent="0.25">
      <c r="A20" s="421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3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3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3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3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3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3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3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3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5" t="s">
        <v>95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8"/>
      <c r="AA44" s="48"/>
    </row>
    <row r="45" spans="1:67" ht="16.5" customHeight="1" x14ac:dyDescent="0.25">
      <c r="A45" s="421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150</v>
      </c>
      <c r="X47" s="389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180</v>
      </c>
      <c r="X48" s="389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22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3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80.555555555555543</v>
      </c>
      <c r="X49" s="390">
        <f>IFERROR(X47/H47,"0")+IFERROR(X48/H48,"0")</f>
        <v>81</v>
      </c>
      <c r="Y49" s="390">
        <f>IFERROR(IF(Y47="",0,Y47),"0")+IFERROR(IF(Y48="",0,Y48),"0")</f>
        <v>0.80901000000000001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3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330</v>
      </c>
      <c r="X50" s="390">
        <f>IFERROR(SUM(X47:X48),"0")</f>
        <v>332.1</v>
      </c>
      <c r="Y50" s="37"/>
      <c r="Z50" s="391"/>
      <c r="AA50" s="391"/>
    </row>
    <row r="51" spans="1:67" ht="16.5" customHeight="1" x14ac:dyDescent="0.25">
      <c r="A51" s="421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350</v>
      </c>
      <c r="X53" s="389">
        <f>IFERROR(IF(W53="",0,CEILING((W53/$H53),1)*$H53),"")</f>
        <v>356.40000000000003</v>
      </c>
      <c r="Y53" s="36">
        <f>IFERROR(IF(X53=0,"",ROUNDUP(X53/H53,0)*0.02175),"")</f>
        <v>0.71775</v>
      </c>
      <c r="Z53" s="56"/>
      <c r="AA53" s="57"/>
      <c r="AE53" s="64"/>
      <c r="BB53" s="78" t="s">
        <v>1</v>
      </c>
      <c r="BL53" s="64">
        <f>IFERROR(W53*I53/H53,"0")</f>
        <v>365.55555555555554</v>
      </c>
      <c r="BM53" s="64">
        <f>IFERROR(X53*I53/H53,"0")</f>
        <v>372.23999999999995</v>
      </c>
      <c r="BN53" s="64">
        <f>IFERROR(1/J53*(W53/H53),"0")</f>
        <v>0.57870370370370361</v>
      </c>
      <c r="BO53" s="64">
        <f>IFERROR(1/J53*(X53/H53),"0")</f>
        <v>0.5892857142857143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1440</v>
      </c>
      <c r="X55" s="389">
        <f>IFERROR(IF(W55="",0,CEILING((W55/$H55),1)*$H55),"")</f>
        <v>1440</v>
      </c>
      <c r="Y55" s="36">
        <f>IFERROR(IF(X55=0,"",ROUNDUP(X55/H55,0)*0.00937),"")</f>
        <v>2.9984000000000002</v>
      </c>
      <c r="Z55" s="56"/>
      <c r="AA55" s="57"/>
      <c r="AE55" s="64"/>
      <c r="BB55" s="80" t="s">
        <v>1</v>
      </c>
      <c r="BL55" s="64">
        <f>IFERROR(W55*I55/H55,"0")</f>
        <v>1516.8000000000002</v>
      </c>
      <c r="BM55" s="64">
        <f>IFERROR(X55*I55/H55,"0")</f>
        <v>1516.8000000000002</v>
      </c>
      <c r="BN55" s="64">
        <f>IFERROR(1/J55*(W55/H55),"0")</f>
        <v>2.6666666666666665</v>
      </c>
      <c r="BO55" s="64">
        <f>IFERROR(1/J55*(X55/H55),"0")</f>
        <v>2.6666666666666665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2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3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352.40740740740739</v>
      </c>
      <c r="X57" s="390">
        <f>IFERROR(X53/H53,"0")+IFERROR(X54/H54,"0")+IFERROR(X55/H55,"0")+IFERROR(X56/H56,"0")</f>
        <v>353</v>
      </c>
      <c r="Y57" s="390">
        <f>IFERROR(IF(Y53="",0,Y53),"0")+IFERROR(IF(Y54="",0,Y54),"0")+IFERROR(IF(Y55="",0,Y55),"0")+IFERROR(IF(Y56="",0,Y56),"0")</f>
        <v>3.7161500000000003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3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1790</v>
      </c>
      <c r="X58" s="390">
        <f>IFERROR(SUM(X53:X56),"0")</f>
        <v>1796.4</v>
      </c>
      <c r="Y58" s="37"/>
      <c r="Z58" s="391"/>
      <c r="AA58" s="391"/>
    </row>
    <row r="59" spans="1:67" ht="16.5" customHeight="1" x14ac:dyDescent="0.25">
      <c r="A59" s="421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200</v>
      </c>
      <c r="X63" s="389">
        <f t="shared" si="6"/>
        <v>201.6</v>
      </c>
      <c r="Y63" s="36">
        <f t="shared" si="7"/>
        <v>0.39149999999999996</v>
      </c>
      <c r="Z63" s="56"/>
      <c r="AA63" s="57"/>
      <c r="AE63" s="64"/>
      <c r="BB63" s="84" t="s">
        <v>1</v>
      </c>
      <c r="BL63" s="64">
        <f t="shared" si="8"/>
        <v>208.57142857142858</v>
      </c>
      <c r="BM63" s="64">
        <f t="shared" si="9"/>
        <v>210.24</v>
      </c>
      <c r="BN63" s="64">
        <f t="shared" si="10"/>
        <v>0.31887755102040816</v>
      </c>
      <c r="BO63" s="64">
        <f t="shared" si="11"/>
        <v>0.3214285714285714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200</v>
      </c>
      <c r="X65" s="389">
        <f t="shared" si="6"/>
        <v>205.20000000000002</v>
      </c>
      <c r="Y65" s="36">
        <f t="shared" si="7"/>
        <v>0.41324999999999995</v>
      </c>
      <c r="Z65" s="56"/>
      <c r="AA65" s="57"/>
      <c r="AE65" s="64"/>
      <c r="BB65" s="86" t="s">
        <v>1</v>
      </c>
      <c r="BL65" s="64">
        <f t="shared" si="8"/>
        <v>208.88888888888889</v>
      </c>
      <c r="BM65" s="64">
        <f t="shared" si="9"/>
        <v>214.32</v>
      </c>
      <c r="BN65" s="64">
        <f t="shared" si="10"/>
        <v>0.3306878306878307</v>
      </c>
      <c r="BO65" s="64">
        <f t="shared" si="11"/>
        <v>0.33928571428571425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50</v>
      </c>
      <c r="X66" s="389">
        <f t="shared" si="6"/>
        <v>56</v>
      </c>
      <c r="Y66" s="36">
        <f t="shared" si="7"/>
        <v>0.10874999999999999</v>
      </c>
      <c r="Z66" s="56"/>
      <c r="AA66" s="57"/>
      <c r="AE66" s="64"/>
      <c r="BB66" s="87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50</v>
      </c>
      <c r="X68" s="389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1120</v>
      </c>
      <c r="X69" s="389">
        <f t="shared" si="6"/>
        <v>1120</v>
      </c>
      <c r="Y69" s="36">
        <f t="shared" ref="Y69:Y75" si="12">IFERROR(IF(X69=0,"",ROUNDUP(X69/H69,0)*0.00937),"")</f>
        <v>2.6236000000000002</v>
      </c>
      <c r="Z69" s="56"/>
      <c r="AA69" s="57"/>
      <c r="AE69" s="64"/>
      <c r="BB69" s="90" t="s">
        <v>1</v>
      </c>
      <c r="BL69" s="64">
        <f t="shared" si="8"/>
        <v>1187.2</v>
      </c>
      <c r="BM69" s="64">
        <f t="shared" si="9"/>
        <v>1187.2</v>
      </c>
      <c r="BN69" s="64">
        <f t="shared" si="10"/>
        <v>2.3333333333333335</v>
      </c>
      <c r="BO69" s="64">
        <f t="shared" si="11"/>
        <v>2.3333333333333335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1305</v>
      </c>
      <c r="X75" s="389">
        <f t="shared" si="6"/>
        <v>1305</v>
      </c>
      <c r="Y75" s="36">
        <f t="shared" si="12"/>
        <v>2.7172999999999998</v>
      </c>
      <c r="Z75" s="56"/>
      <c r="AA75" s="57"/>
      <c r="AE75" s="64"/>
      <c r="BB75" s="96" t="s">
        <v>1</v>
      </c>
      <c r="BL75" s="64">
        <f t="shared" si="8"/>
        <v>1365.9</v>
      </c>
      <c r="BM75" s="64">
        <f t="shared" si="9"/>
        <v>1365.9</v>
      </c>
      <c r="BN75" s="64">
        <f t="shared" si="10"/>
        <v>2.4166666666666665</v>
      </c>
      <c r="BO75" s="64">
        <f t="shared" si="11"/>
        <v>2.4166666666666665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48</v>
      </c>
      <c r="X76" s="389">
        <f t="shared" si="6"/>
        <v>48</v>
      </c>
      <c r="Y76" s="36">
        <f>IFERROR(IF(X76=0,"",ROUNDUP(X76/H76,0)*0.00753),"")</f>
        <v>0.11295000000000001</v>
      </c>
      <c r="Z76" s="56"/>
      <c r="AA76" s="57"/>
      <c r="AE76" s="64"/>
      <c r="BB76" s="97" t="s">
        <v>1</v>
      </c>
      <c r="BL76" s="64">
        <f t="shared" si="8"/>
        <v>50.999999999999993</v>
      </c>
      <c r="BM76" s="64">
        <f t="shared" si="9"/>
        <v>50.999999999999993</v>
      </c>
      <c r="BN76" s="64">
        <f t="shared" si="10"/>
        <v>9.6153846153846145E-2</v>
      </c>
      <c r="BO76" s="64">
        <f t="shared" si="11"/>
        <v>9.6153846153846145E-2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684</v>
      </c>
      <c r="X80" s="389">
        <f t="shared" si="6"/>
        <v>684</v>
      </c>
      <c r="Y80" s="36">
        <f>IFERROR(IF(X80=0,"",ROUNDUP(X80/H80,0)*0.00937),"")</f>
        <v>1.42424</v>
      </c>
      <c r="Z80" s="56"/>
      <c r="AA80" s="57"/>
      <c r="AE80" s="64"/>
      <c r="BB80" s="101" t="s">
        <v>1</v>
      </c>
      <c r="BL80" s="64">
        <f t="shared" si="8"/>
        <v>720.48</v>
      </c>
      <c r="BM80" s="64">
        <f t="shared" si="9"/>
        <v>720.48</v>
      </c>
      <c r="BN80" s="64">
        <f t="shared" si="10"/>
        <v>1.2666666666666666</v>
      </c>
      <c r="BO80" s="64">
        <f t="shared" si="11"/>
        <v>1.2666666666666666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2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3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794.50661375661377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796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7.9196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3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3657</v>
      </c>
      <c r="X83" s="390">
        <f>IFERROR(SUM(X61:X81),"0")</f>
        <v>3670.8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2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3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3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17.5</v>
      </c>
      <c r="X98" s="389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22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3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6.25</v>
      </c>
      <c r="X99" s="390">
        <f>IFERROR(X92/H92,"0")+IFERROR(X93/H93,"0")+IFERROR(X94/H94,"0")+IFERROR(X95/H95,"0")+IFERROR(X96/H96,"0")+IFERROR(X97/H97,"0")+IFERROR(X98/H98,"0")</f>
        <v>7</v>
      </c>
      <c r="Y99" s="390">
        <f>IFERROR(IF(Y92="",0,Y92),"0")+IFERROR(IF(Y93="",0,Y93),"0")+IFERROR(IF(Y94="",0,Y94),"0")+IFERROR(IF(Y95="",0,Y95),"0")+IFERROR(IF(Y96="",0,Y96),"0")+IFERROR(IF(Y97="",0,Y97),"0")+IFERROR(IF(Y98="",0,Y98),"0")</f>
        <v>5.271E-2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3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17.5</v>
      </c>
      <c r="X100" s="390">
        <f>IFERROR(SUM(X92:X98),"0")</f>
        <v>19.599999999999998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120</v>
      </c>
      <c r="X103" s="389">
        <f t="shared" si="18"/>
        <v>126</v>
      </c>
      <c r="Y103" s="36">
        <f>IFERROR(IF(X103=0,"",ROUNDUP(X103/H103,0)*0.02175),"")</f>
        <v>0.32624999999999998</v>
      </c>
      <c r="Z103" s="56"/>
      <c r="AA103" s="57"/>
      <c r="AE103" s="64"/>
      <c r="BB103" s="115" t="s">
        <v>1</v>
      </c>
      <c r="BL103" s="64">
        <f t="shared" si="19"/>
        <v>128.05714285714285</v>
      </c>
      <c r="BM103" s="64">
        <f t="shared" si="20"/>
        <v>134.45999999999998</v>
      </c>
      <c r="BN103" s="64">
        <f t="shared" si="21"/>
        <v>0.25510204081632648</v>
      </c>
      <c r="BO103" s="64">
        <f t="shared" si="22"/>
        <v>0.26785714285714285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200</v>
      </c>
      <c r="X105" s="389">
        <f t="shared" si="18"/>
        <v>201.60000000000002</v>
      </c>
      <c r="Y105" s="36">
        <f>IFERROR(IF(X105=0,"",ROUNDUP(X105/H105,0)*0.02175),"")</f>
        <v>0.52200000000000002</v>
      </c>
      <c r="Z105" s="56"/>
      <c r="AA105" s="57"/>
      <c r="AE105" s="64"/>
      <c r="BB105" s="117" t="s">
        <v>1</v>
      </c>
      <c r="BL105" s="64">
        <f t="shared" si="19"/>
        <v>213.42857142857144</v>
      </c>
      <c r="BM105" s="64">
        <f t="shared" si="20"/>
        <v>215.13600000000002</v>
      </c>
      <c r="BN105" s="64">
        <f t="shared" si="21"/>
        <v>0.42517006802721086</v>
      </c>
      <c r="BO105" s="64">
        <f t="shared" si="22"/>
        <v>0.42857142857142855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62.7</v>
      </c>
      <c r="X108" s="389">
        <f t="shared" si="18"/>
        <v>63.36</v>
      </c>
      <c r="Y108" s="36">
        <f>IFERROR(IF(X108=0,"",ROUNDUP(X108/H108,0)*0.00753),"")</f>
        <v>0.18071999999999999</v>
      </c>
      <c r="Z108" s="56"/>
      <c r="AA108" s="57"/>
      <c r="AE108" s="64"/>
      <c r="BB108" s="120" t="s">
        <v>1</v>
      </c>
      <c r="BL108" s="64">
        <f t="shared" si="19"/>
        <v>69.539999999999992</v>
      </c>
      <c r="BM108" s="64">
        <f t="shared" si="20"/>
        <v>70.271999999999991</v>
      </c>
      <c r="BN108" s="64">
        <f t="shared" si="21"/>
        <v>0.15224358974358973</v>
      </c>
      <c r="BO108" s="64">
        <f t="shared" si="22"/>
        <v>0.15384615384615385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1035</v>
      </c>
      <c r="X109" s="389">
        <f t="shared" si="18"/>
        <v>1036.8000000000002</v>
      </c>
      <c r="Y109" s="36">
        <f>IFERROR(IF(X109=0,"",ROUNDUP(X109/H109,0)*0.00753),"")</f>
        <v>2.8915199999999999</v>
      </c>
      <c r="Z109" s="56"/>
      <c r="AA109" s="57"/>
      <c r="AE109" s="64"/>
      <c r="BB109" s="121" t="s">
        <v>1</v>
      </c>
      <c r="BL109" s="64">
        <f t="shared" si="19"/>
        <v>1139.2666666666667</v>
      </c>
      <c r="BM109" s="64">
        <f t="shared" si="20"/>
        <v>1141.248</v>
      </c>
      <c r="BN109" s="64">
        <f t="shared" si="21"/>
        <v>2.457264957264957</v>
      </c>
      <c r="BO109" s="64">
        <f t="shared" si="22"/>
        <v>2.4615384615384617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2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3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445.17857142857139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447.00000000000006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3.92049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3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1417.7</v>
      </c>
      <c r="X118" s="390">
        <f>IFERROR(SUM(X102:X116),"0")</f>
        <v>1427.7600000000002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60</v>
      </c>
      <c r="X121" s="389">
        <f t="shared" si="24"/>
        <v>67.2</v>
      </c>
      <c r="Y121" s="36">
        <f>IFERROR(IF(X121=0,"",ROUNDUP(X121/H121,0)*0.02175),"")</f>
        <v>0.17399999999999999</v>
      </c>
      <c r="Z121" s="56"/>
      <c r="AA121" s="57"/>
      <c r="AE121" s="64"/>
      <c r="BB121" s="130" t="s">
        <v>1</v>
      </c>
      <c r="BL121" s="64">
        <f t="shared" si="25"/>
        <v>64.028571428571425</v>
      </c>
      <c r="BM121" s="64">
        <f t="shared" si="26"/>
        <v>71.712000000000003</v>
      </c>
      <c r="BN121" s="64">
        <f t="shared" si="27"/>
        <v>0.12755102040816324</v>
      </c>
      <c r="BO121" s="64">
        <f t="shared" si="28"/>
        <v>0.14285714285714285</v>
      </c>
    </row>
    <row r="122" spans="1:67" ht="27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23.1</v>
      </c>
      <c r="X125" s="389">
        <f t="shared" si="24"/>
        <v>23.759999999999998</v>
      </c>
      <c r="Y125" s="36">
        <f>IFERROR(IF(X125=0,"",ROUNDUP(X125/H125,0)*0.00753),"")</f>
        <v>9.0359999999999996E-2</v>
      </c>
      <c r="Z125" s="56"/>
      <c r="AA125" s="57"/>
      <c r="AE125" s="64"/>
      <c r="BB125" s="134" t="s">
        <v>1</v>
      </c>
      <c r="BL125" s="64">
        <f t="shared" si="25"/>
        <v>26.343333333333337</v>
      </c>
      <c r="BM125" s="64">
        <f t="shared" si="26"/>
        <v>27.095999999999997</v>
      </c>
      <c r="BN125" s="64">
        <f t="shared" si="27"/>
        <v>7.4786324786324798E-2</v>
      </c>
      <c r="BO125" s="64">
        <f t="shared" si="28"/>
        <v>7.6923076923076913E-2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2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3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18.80952380952381</v>
      </c>
      <c r="X127" s="390">
        <f>IFERROR(X120/H120,"0")+IFERROR(X121/H121,"0")+IFERROR(X122/H122,"0")+IFERROR(X123/H123,"0")+IFERROR(X124/H124,"0")+IFERROR(X125/H125,"0")+IFERROR(X126/H126,"0")</f>
        <v>20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0.26435999999999998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3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83.1</v>
      </c>
      <c r="X128" s="390">
        <f>IFERROR(SUM(X120:X126),"0")</f>
        <v>90.960000000000008</v>
      </c>
      <c r="Y128" s="37"/>
      <c r="Z128" s="391"/>
      <c r="AA128" s="391"/>
    </row>
    <row r="129" spans="1:67" ht="16.5" customHeight="1" x14ac:dyDescent="0.25">
      <c r="A129" s="421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300</v>
      </c>
      <c r="X131" s="389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6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27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1089.9000000000001</v>
      </c>
      <c r="X134" s="389">
        <f>IFERROR(IF(W134="",0,CEILING((W134/$H134),1)*$H134),"")</f>
        <v>1090.8000000000002</v>
      </c>
      <c r="Y134" s="36">
        <f>IFERROR(IF(X134=0,"",ROUNDUP(X134/H134,0)*0.00753),"")</f>
        <v>3.0421200000000002</v>
      </c>
      <c r="Z134" s="56"/>
      <c r="AA134" s="57"/>
      <c r="AE134" s="64"/>
      <c r="BB134" s="139" t="s">
        <v>1</v>
      </c>
      <c r="BL134" s="64">
        <f>IFERROR(W134*I134/H134,"0")</f>
        <v>1199.6973333333333</v>
      </c>
      <c r="BM134" s="64">
        <f>IFERROR(X134*I134/H134,"0")</f>
        <v>1200.6880000000001</v>
      </c>
      <c r="BN134" s="64">
        <f>IFERROR(1/J134*(W134/H134),"0")</f>
        <v>2.5876068376068377</v>
      </c>
      <c r="BO134" s="64">
        <f>IFERROR(1/J134*(X134/H134),"0")</f>
        <v>2.5897435897435899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2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3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439.38095238095241</v>
      </c>
      <c r="X136" s="390">
        <f>IFERROR(X131/H131,"0")+IFERROR(X132/H132,"0")+IFERROR(X133/H133,"0")+IFERROR(X134/H134,"0")+IFERROR(X135/H135,"0")</f>
        <v>440.00000000000006</v>
      </c>
      <c r="Y136" s="390">
        <f>IFERROR(IF(Y131="",0,Y131),"0")+IFERROR(IF(Y132="",0,Y132),"0")+IFERROR(IF(Y133="",0,Y133),"0")+IFERROR(IF(Y134="",0,Y134),"0")+IFERROR(IF(Y135="",0,Y135),"0")</f>
        <v>3.8251200000000001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3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1389.9</v>
      </c>
      <c r="X137" s="390">
        <f>IFERROR(SUM(X131:X135),"0")</f>
        <v>1393.2000000000003</v>
      </c>
      <c r="Y137" s="37"/>
      <c r="Z137" s="391"/>
      <c r="AA137" s="391"/>
    </row>
    <row r="138" spans="1:67" ht="27.75" customHeight="1" x14ac:dyDescent="0.2">
      <c r="A138" s="445" t="s">
        <v>230</v>
      </c>
      <c r="B138" s="446"/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6"/>
      <c r="X138" s="446"/>
      <c r="Y138" s="446"/>
      <c r="Z138" s="48"/>
      <c r="AA138" s="48"/>
    </row>
    <row r="139" spans="1:67" ht="16.5" customHeight="1" x14ac:dyDescent="0.25">
      <c r="A139" s="421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2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3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3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1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20</v>
      </c>
      <c r="X150" s="389">
        <f t="shared" si="29"/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si="30"/>
        <v>21.238095238095237</v>
      </c>
      <c r="BM150" s="64">
        <f t="shared" si="31"/>
        <v>22.299999999999997</v>
      </c>
      <c r="BN150" s="64">
        <f t="shared" si="32"/>
        <v>3.0525030525030524E-2</v>
      </c>
      <c r="BO150" s="64">
        <f t="shared" si="33"/>
        <v>3.2051282051282048E-2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100</v>
      </c>
      <c r="X151" s="389">
        <f t="shared" si="29"/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7" t="s">
        <v>1</v>
      </c>
      <c r="BL151" s="64">
        <f t="shared" si="30"/>
        <v>104.76190476190477</v>
      </c>
      <c r="BM151" s="64">
        <f t="shared" si="31"/>
        <v>105.60000000000002</v>
      </c>
      <c r="BN151" s="64">
        <f t="shared" si="32"/>
        <v>0.15262515262515264</v>
      </c>
      <c r="BO151" s="64">
        <f t="shared" si="33"/>
        <v>0.15384615384615385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62.999999999999993</v>
      </c>
      <c r="X152" s="389">
        <f t="shared" si="29"/>
        <v>63</v>
      </c>
      <c r="Y152" s="36">
        <f>IFERROR(IF(X152=0,"",ROUNDUP(X152/H152,0)*0.00502),"")</f>
        <v>0.15060000000000001</v>
      </c>
      <c r="Z152" s="56"/>
      <c r="AA152" s="57"/>
      <c r="AE152" s="64"/>
      <c r="BB152" s="148" t="s">
        <v>1</v>
      </c>
      <c r="BL152" s="64">
        <f t="shared" si="30"/>
        <v>66.899999999999991</v>
      </c>
      <c r="BM152" s="64">
        <f t="shared" si="31"/>
        <v>66.900000000000006</v>
      </c>
      <c r="BN152" s="64">
        <f t="shared" si="32"/>
        <v>0.12820512820512819</v>
      </c>
      <c r="BO152" s="64">
        <f t="shared" si="33"/>
        <v>0.12820512820512822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70</v>
      </c>
      <c r="X154" s="389">
        <f t="shared" si="29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50" t="s">
        <v>1</v>
      </c>
      <c r="BL154" s="64">
        <f t="shared" si="30"/>
        <v>74.333333333333329</v>
      </c>
      <c r="BM154" s="64">
        <f t="shared" si="31"/>
        <v>75.820000000000007</v>
      </c>
      <c r="BN154" s="64">
        <f t="shared" si="32"/>
        <v>0.14245014245014245</v>
      </c>
      <c r="BO154" s="64">
        <f t="shared" si="33"/>
        <v>0.14529914529914531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70</v>
      </c>
      <c r="X155" s="389">
        <f t="shared" si="29"/>
        <v>71.400000000000006</v>
      </c>
      <c r="Y155" s="36">
        <f>IFERROR(IF(X155=0,"",ROUNDUP(X155/H155,0)*0.00502),"")</f>
        <v>0.17068</v>
      </c>
      <c r="Z155" s="56"/>
      <c r="AA155" s="57"/>
      <c r="AE155" s="64"/>
      <c r="BB155" s="151" t="s">
        <v>1</v>
      </c>
      <c r="BL155" s="64">
        <f t="shared" si="30"/>
        <v>73.333333333333329</v>
      </c>
      <c r="BM155" s="64">
        <f t="shared" si="31"/>
        <v>74.8</v>
      </c>
      <c r="BN155" s="64">
        <f t="shared" si="32"/>
        <v>0.14245014245014245</v>
      </c>
      <c r="BO155" s="64">
        <f t="shared" si="33"/>
        <v>0.14529914529914531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2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3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125.23809523809523</v>
      </c>
      <c r="X158" s="390">
        <f>IFERROR(X149/H149,"0")+IFERROR(X150/H150,"0")+IFERROR(X151/H151,"0")+IFERROR(X152/H152,"0")+IFERROR(X153/H153,"0")+IFERROR(X154/H154,"0")+IFERROR(X155/H155,"0")+IFERROR(X156/H156,"0")+IFERROR(X157/H157,"0")</f>
        <v>127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0.71032999999999991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3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323</v>
      </c>
      <c r="X159" s="390">
        <f>IFERROR(SUM(X149:X157),"0")</f>
        <v>327.60000000000002</v>
      </c>
      <c r="Y159" s="37"/>
      <c r="Z159" s="391"/>
      <c r="AA159" s="391"/>
    </row>
    <row r="160" spans="1:67" ht="16.5" customHeight="1" x14ac:dyDescent="0.25">
      <c r="A160" s="421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2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3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3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2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3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3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90</v>
      </c>
      <c r="X174" s="389">
        <f t="shared" si="34"/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60" t="s">
        <v>1</v>
      </c>
      <c r="BL174" s="64">
        <f t="shared" si="35"/>
        <v>93.5</v>
      </c>
      <c r="BM174" s="64">
        <f t="shared" si="36"/>
        <v>95.37</v>
      </c>
      <c r="BN174" s="64">
        <f t="shared" si="37"/>
        <v>0.13888888888888887</v>
      </c>
      <c r="BO174" s="64">
        <f t="shared" si="38"/>
        <v>0.14166666666666666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50</v>
      </c>
      <c r="X175" s="389">
        <f t="shared" si="34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61" t="s">
        <v>1</v>
      </c>
      <c r="BL175" s="64">
        <f t="shared" si="35"/>
        <v>51.944444444444443</v>
      </c>
      <c r="BM175" s="64">
        <f t="shared" si="36"/>
        <v>56.099999999999994</v>
      </c>
      <c r="BN175" s="64">
        <f t="shared" si="37"/>
        <v>7.716049382716049E-2</v>
      </c>
      <c r="BO175" s="64">
        <f t="shared" si="38"/>
        <v>8.3333333333333329E-2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130</v>
      </c>
      <c r="X176" s="389">
        <f t="shared" si="34"/>
        <v>135</v>
      </c>
      <c r="Y176" s="36">
        <f>IFERROR(IF(X176=0,"",ROUNDUP(X176/H176,0)*0.00937),"")</f>
        <v>0.23424999999999999</v>
      </c>
      <c r="Z176" s="56"/>
      <c r="AA176" s="57"/>
      <c r="AE176" s="64"/>
      <c r="BB176" s="162" t="s">
        <v>1</v>
      </c>
      <c r="BL176" s="64">
        <f t="shared" si="35"/>
        <v>135.05555555555557</v>
      </c>
      <c r="BM176" s="64">
        <f t="shared" si="36"/>
        <v>140.25</v>
      </c>
      <c r="BN176" s="64">
        <f t="shared" si="37"/>
        <v>0.20061728395061726</v>
      </c>
      <c r="BO176" s="64">
        <f t="shared" si="38"/>
        <v>0.20833333333333334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2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3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50</v>
      </c>
      <c r="X180" s="390">
        <f>IFERROR(X172/H172,"0")+IFERROR(X173/H173,"0")+IFERROR(X174/H174,"0")+IFERROR(X175/H175,"0")+IFERROR(X176/H176,"0")+IFERROR(X177/H177,"0")+IFERROR(X178/H178,"0")+IFERROR(X179/H179,"0")</f>
        <v>52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0.48724000000000001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3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270</v>
      </c>
      <c r="X181" s="390">
        <f>IFERROR(SUM(X172:X179),"0")</f>
        <v>280.8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100</v>
      </c>
      <c r="X190" s="389">
        <f t="shared" si="39"/>
        <v>104.39999999999999</v>
      </c>
      <c r="Y190" s="36">
        <f>IFERROR(IF(X190=0,"",ROUNDUP(X190/H190,0)*0.02175),"")</f>
        <v>0.26100000000000001</v>
      </c>
      <c r="Z190" s="56"/>
      <c r="AA190" s="57"/>
      <c r="AE190" s="64"/>
      <c r="BB190" s="173" t="s">
        <v>1</v>
      </c>
      <c r="BL190" s="64">
        <f t="shared" si="40"/>
        <v>106.48275862068967</v>
      </c>
      <c r="BM190" s="64">
        <f t="shared" si="41"/>
        <v>111.16799999999999</v>
      </c>
      <c r="BN190" s="64">
        <f t="shared" si="42"/>
        <v>0.20525451559934318</v>
      </c>
      <c r="BO190" s="64">
        <f t="shared" si="43"/>
        <v>0.21428571428571427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80</v>
      </c>
      <c r="X191" s="389">
        <f t="shared" si="39"/>
        <v>81.599999999999994</v>
      </c>
      <c r="Y191" s="36">
        <f>IFERROR(IF(X191=0,"",ROUNDUP(X191/H191,0)*0.00753),"")</f>
        <v>0.25602000000000003</v>
      </c>
      <c r="Z191" s="56"/>
      <c r="AA191" s="57"/>
      <c r="AE191" s="64"/>
      <c r="BB191" s="174" t="s">
        <v>1</v>
      </c>
      <c r="BL191" s="64">
        <f t="shared" si="40"/>
        <v>89.066666666666677</v>
      </c>
      <c r="BM191" s="64">
        <f t="shared" si="41"/>
        <v>90.847999999999999</v>
      </c>
      <c r="BN191" s="64">
        <f t="shared" si="42"/>
        <v>0.21367521367521369</v>
      </c>
      <c r="BO191" s="64">
        <f t="shared" si="43"/>
        <v>0.21794871794871795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120</v>
      </c>
      <c r="X193" s="389">
        <f t="shared" si="39"/>
        <v>120</v>
      </c>
      <c r="Y193" s="36">
        <f>IFERROR(IF(X193=0,"",ROUNDUP(X193/H193,0)*0.00753),"")</f>
        <v>0.3765</v>
      </c>
      <c r="Z193" s="56"/>
      <c r="AA193" s="57"/>
      <c r="AE193" s="64"/>
      <c r="BB193" s="176" t="s">
        <v>1</v>
      </c>
      <c r="BL193" s="64">
        <f t="shared" si="40"/>
        <v>130</v>
      </c>
      <c r="BM193" s="64">
        <f t="shared" si="41"/>
        <v>130</v>
      </c>
      <c r="BN193" s="64">
        <f t="shared" si="42"/>
        <v>0.32051282051282048</v>
      </c>
      <c r="BO193" s="64">
        <f t="shared" si="43"/>
        <v>0.32051282051282048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792</v>
      </c>
      <c r="X195" s="389">
        <f t="shared" si="39"/>
        <v>792</v>
      </c>
      <c r="Y195" s="36">
        <f t="shared" ref="Y195:Y201" si="44">IFERROR(IF(X195=0,"",ROUNDUP(X195/H195,0)*0.00753),"")</f>
        <v>2.4849000000000001</v>
      </c>
      <c r="Z195" s="56"/>
      <c r="AA195" s="57"/>
      <c r="AE195" s="64"/>
      <c r="BB195" s="178" t="s">
        <v>1</v>
      </c>
      <c r="BL195" s="64">
        <f t="shared" si="40"/>
        <v>887.7</v>
      </c>
      <c r="BM195" s="64">
        <f t="shared" si="41"/>
        <v>887.7</v>
      </c>
      <c r="BN195" s="64">
        <f t="shared" si="42"/>
        <v>2.1153846153846154</v>
      </c>
      <c r="BO195" s="64">
        <f t="shared" si="43"/>
        <v>2.1153846153846154</v>
      </c>
    </row>
    <row r="196" spans="1:67" ht="27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8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646.40000000000009</v>
      </c>
      <c r="X197" s="389">
        <f t="shared" si="39"/>
        <v>648</v>
      </c>
      <c r="Y197" s="36">
        <f t="shared" si="44"/>
        <v>2.0331000000000001</v>
      </c>
      <c r="Z197" s="56"/>
      <c r="AA197" s="57"/>
      <c r="AE197" s="64"/>
      <c r="BB197" s="180" t="s">
        <v>1</v>
      </c>
      <c r="BL197" s="64">
        <f t="shared" si="40"/>
        <v>719.65866666666682</v>
      </c>
      <c r="BM197" s="64">
        <f t="shared" si="41"/>
        <v>721.44</v>
      </c>
      <c r="BN197" s="64">
        <f t="shared" si="42"/>
        <v>1.7264957264957266</v>
      </c>
      <c r="BO197" s="64">
        <f t="shared" si="43"/>
        <v>1.7307692307692306</v>
      </c>
    </row>
    <row r="198" spans="1:67" ht="27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2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3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100</v>
      </c>
      <c r="X200" s="389">
        <f t="shared" si="39"/>
        <v>100.8</v>
      </c>
      <c r="Y200" s="36">
        <f t="shared" si="44"/>
        <v>0.31625999999999999</v>
      </c>
      <c r="Z200" s="56"/>
      <c r="AA200" s="57"/>
      <c r="AE200" s="64"/>
      <c r="BB200" s="183" t="s">
        <v>1</v>
      </c>
      <c r="BL200" s="64">
        <f t="shared" si="40"/>
        <v>111.33333333333333</v>
      </c>
      <c r="BM200" s="64">
        <f t="shared" si="41"/>
        <v>112.224</v>
      </c>
      <c r="BN200" s="64">
        <f t="shared" si="42"/>
        <v>0.26709401709401709</v>
      </c>
      <c r="BO200" s="64">
        <f t="shared" si="43"/>
        <v>0.26923076923076922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120</v>
      </c>
      <c r="X201" s="389">
        <f t="shared" si="39"/>
        <v>120</v>
      </c>
      <c r="Y201" s="36">
        <f t="shared" si="44"/>
        <v>0.3765</v>
      </c>
      <c r="Z201" s="56"/>
      <c r="AA201" s="57"/>
      <c r="AE201" s="64"/>
      <c r="BB201" s="184" t="s">
        <v>1</v>
      </c>
      <c r="BL201" s="64">
        <f t="shared" si="40"/>
        <v>133.9</v>
      </c>
      <c r="BM201" s="64">
        <f t="shared" si="41"/>
        <v>133.9</v>
      </c>
      <c r="BN201" s="64">
        <f t="shared" si="42"/>
        <v>0.32051282051282048</v>
      </c>
      <c r="BO201" s="64">
        <f t="shared" si="43"/>
        <v>0.32051282051282048</v>
      </c>
    </row>
    <row r="202" spans="1:67" x14ac:dyDescent="0.2">
      <c r="A202" s="422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3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785.82758620689663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788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6.1042800000000002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3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1958.4</v>
      </c>
      <c r="X203" s="390">
        <f>IFERROR(SUM(X183:X201),"0")</f>
        <v>1966.8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40</v>
      </c>
      <c r="X207" s="389">
        <f>IFERROR(IF(W207="",0,CEILING((W207/$H207),1)*$H207),"")</f>
        <v>40.799999999999997</v>
      </c>
      <c r="Y207" s="36">
        <f>IFERROR(IF(X207=0,"",ROUNDUP(X207/H207,0)*0.00753),"")</f>
        <v>0.12801000000000001</v>
      </c>
      <c r="Z207" s="56"/>
      <c r="AA207" s="57"/>
      <c r="AE207" s="64"/>
      <c r="BB207" s="187" t="s">
        <v>1</v>
      </c>
      <c r="BL207" s="64">
        <f>IFERROR(W207*I207/H207,"0")</f>
        <v>44.533333333333339</v>
      </c>
      <c r="BM207" s="64">
        <f>IFERROR(X207*I207/H207,"0")</f>
        <v>45.423999999999999</v>
      </c>
      <c r="BN207" s="64">
        <f>IFERROR(1/J207*(W207/H207),"0")</f>
        <v>0.10683760683760685</v>
      </c>
      <c r="BO207" s="64">
        <f>IFERROR(1/J207*(X207/H207),"0")</f>
        <v>0.10897435897435898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60</v>
      </c>
      <c r="X208" s="389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8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422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3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41.666666666666671</v>
      </c>
      <c r="X209" s="390">
        <f>IFERROR(X205/H205,"0")+IFERROR(X206/H206,"0")+IFERROR(X207/H207,"0")+IFERROR(X208/H208,"0")</f>
        <v>42</v>
      </c>
      <c r="Y209" s="390">
        <f>IFERROR(IF(Y205="",0,Y205),"0")+IFERROR(IF(Y206="",0,Y206),"0")+IFERROR(IF(Y207="",0,Y207),"0")+IFERROR(IF(Y208="",0,Y208),"0")</f>
        <v>0.31625999999999999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3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100</v>
      </c>
      <c r="X210" s="390">
        <f>IFERROR(SUM(X205:X208),"0")</f>
        <v>100.8</v>
      </c>
      <c r="Y210" s="37"/>
      <c r="Z210" s="391"/>
      <c r="AA210" s="391"/>
    </row>
    <row r="211" spans="1:67" ht="16.5" customHeight="1" x14ac:dyDescent="0.25">
      <c r="A211" s="421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50</v>
      </c>
      <c r="X215" s="389">
        <f t="shared" si="45"/>
        <v>58</v>
      </c>
      <c r="Y215" s="36">
        <f>IFERROR(IF(X215=0,"",ROUNDUP(X215/H215,0)*0.02175),"")</f>
        <v>0.10874999999999999</v>
      </c>
      <c r="Z215" s="56"/>
      <c r="AA215" s="57"/>
      <c r="AE215" s="64"/>
      <c r="BB215" s="191" t="s">
        <v>1</v>
      </c>
      <c r="BL215" s="64">
        <f t="shared" si="46"/>
        <v>52.068965517241381</v>
      </c>
      <c r="BM215" s="64">
        <f t="shared" si="47"/>
        <v>60.4</v>
      </c>
      <c r="BN215" s="64">
        <f t="shared" si="48"/>
        <v>7.6970443349753698E-2</v>
      </c>
      <c r="BO215" s="64">
        <f t="shared" si="49"/>
        <v>8.9285714285714274E-2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3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4.3103448275862073</v>
      </c>
      <c r="X220" s="390">
        <f>IFERROR(X213/H213,"0")+IFERROR(X214/H214,"0")+IFERROR(X215/H215,"0")+IFERROR(X216/H216,"0")+IFERROR(X217/H217,"0")+IFERROR(X218/H218,"0")+IFERROR(X219/H219,"0")</f>
        <v>5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0.10874999999999999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3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50</v>
      </c>
      <c r="X221" s="390">
        <f>IFERROR(SUM(X213:X219),"0")</f>
        <v>58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2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3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3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21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120</v>
      </c>
      <c r="X232" s="389">
        <f t="shared" si="50"/>
        <v>127.6</v>
      </c>
      <c r="Y232" s="36">
        <f>IFERROR(IF(X232=0,"",ROUNDUP(X232/H232,0)*0.02175),"")</f>
        <v>0.23924999999999999</v>
      </c>
      <c r="Z232" s="56"/>
      <c r="AA232" s="57"/>
      <c r="AE232" s="64"/>
      <c r="BB232" s="201" t="s">
        <v>1</v>
      </c>
      <c r="BL232" s="64">
        <f t="shared" si="51"/>
        <v>124.9655172413793</v>
      </c>
      <c r="BM232" s="64">
        <f t="shared" si="52"/>
        <v>132.88</v>
      </c>
      <c r="BN232" s="64">
        <f t="shared" si="53"/>
        <v>0.18472906403940886</v>
      </c>
      <c r="BO232" s="64">
        <f t="shared" si="54"/>
        <v>0.19642857142857142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60</v>
      </c>
      <c r="X235" s="389">
        <f t="shared" si="50"/>
        <v>60</v>
      </c>
      <c r="Y235" s="36">
        <f>IFERROR(IF(X235=0,"",ROUNDUP(X235/H235,0)*0.00937),"")</f>
        <v>0.14055000000000001</v>
      </c>
      <c r="Z235" s="56"/>
      <c r="AA235" s="57"/>
      <c r="AE235" s="64"/>
      <c r="BB235" s="204" t="s">
        <v>1</v>
      </c>
      <c r="BL235" s="64">
        <f t="shared" si="51"/>
        <v>63.6</v>
      </c>
      <c r="BM235" s="64">
        <f t="shared" si="52"/>
        <v>63.6</v>
      </c>
      <c r="BN235" s="64">
        <f t="shared" si="53"/>
        <v>0.125</v>
      </c>
      <c r="BO235" s="64">
        <f t="shared" si="54"/>
        <v>0.125</v>
      </c>
    </row>
    <row r="236" spans="1:67" x14ac:dyDescent="0.2">
      <c r="A236" s="422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3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25.344827586206897</v>
      </c>
      <c r="X236" s="390">
        <f>IFERROR(X230/H230,"0")+IFERROR(X231/H231,"0")+IFERROR(X232/H232,"0")+IFERROR(X233/H233,"0")+IFERROR(X234/H234,"0")+IFERROR(X235/H235,"0")</f>
        <v>26</v>
      </c>
      <c r="Y236" s="390">
        <f>IFERROR(IF(Y230="",0,Y230),"0")+IFERROR(IF(Y231="",0,Y231),"0")+IFERROR(IF(Y232="",0,Y232),"0")+IFERROR(IF(Y233="",0,Y233),"0")+IFERROR(IF(Y234="",0,Y234),"0")+IFERROR(IF(Y235="",0,Y235),"0")</f>
        <v>0.37980000000000003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3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180</v>
      </c>
      <c r="X237" s="390">
        <f>IFERROR(SUM(X230:X235),"0")</f>
        <v>187.6</v>
      </c>
      <c r="Y237" s="37"/>
      <c r="Z237" s="391"/>
      <c r="AA237" s="391"/>
    </row>
    <row r="238" spans="1:67" ht="16.5" customHeight="1" x14ac:dyDescent="0.25">
      <c r="A238" s="421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2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3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3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28</v>
      </c>
      <c r="X259" s="389">
        <f>IFERROR(IF(W259="",0,CEILING((W259/$H259),1)*$H259),"")</f>
        <v>28.56</v>
      </c>
      <c r="Y259" s="36">
        <f>IFERROR(IF(X259=0,"",ROUNDUP(X259/H259,0)*0.00502),"")</f>
        <v>8.5339999999999999E-2</v>
      </c>
      <c r="Z259" s="56"/>
      <c r="AA259" s="57"/>
      <c r="AE259" s="64"/>
      <c r="BB259" s="221" t="s">
        <v>1</v>
      </c>
      <c r="BL259" s="64">
        <f>IFERROR(W259*I259/H259,"0")</f>
        <v>29.666666666666671</v>
      </c>
      <c r="BM259" s="64">
        <f>IFERROR(X259*I259/H259,"0")</f>
        <v>30.259999999999998</v>
      </c>
      <c r="BN259" s="64">
        <f>IFERROR(1/J259*(W259/H259),"0")</f>
        <v>7.122507122507124E-2</v>
      </c>
      <c r="BO259" s="64">
        <f>IFERROR(1/J259*(X259/H259),"0")</f>
        <v>7.2649572649572655E-2</v>
      </c>
    </row>
    <row r="260" spans="1:67" x14ac:dyDescent="0.2">
      <c r="A260" s="422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3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16.666666666666668</v>
      </c>
      <c r="X260" s="390">
        <f>IFERROR(X256/H256,"0")+IFERROR(X257/H257,"0")+IFERROR(X258/H258,"0")+IFERROR(X259/H259,"0")</f>
        <v>17</v>
      </c>
      <c r="Y260" s="390">
        <f>IFERROR(IF(Y256="",0,Y256),"0")+IFERROR(IF(Y257="",0,Y257),"0")+IFERROR(IF(Y258="",0,Y258),"0")+IFERROR(IF(Y259="",0,Y259),"0")</f>
        <v>8.5339999999999999E-2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3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28</v>
      </c>
      <c r="X261" s="390">
        <f>IFERROR(SUM(X256:X259),"0")</f>
        <v>28.56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49.5</v>
      </c>
      <c r="X270" s="389">
        <f t="shared" si="61"/>
        <v>49.5</v>
      </c>
      <c r="Y270" s="36">
        <f>IFERROR(IF(X270=0,"",ROUNDUP(X270/H270,0)*0.00753),"")</f>
        <v>0.18825</v>
      </c>
      <c r="Z270" s="56"/>
      <c r="AA270" s="57"/>
      <c r="AE270" s="64"/>
      <c r="BB270" s="229" t="s">
        <v>1</v>
      </c>
      <c r="BL270" s="64">
        <f t="shared" si="62"/>
        <v>54.500000000000007</v>
      </c>
      <c r="BM270" s="64">
        <f t="shared" si="63"/>
        <v>54.500000000000007</v>
      </c>
      <c r="BN270" s="64">
        <f t="shared" si="64"/>
        <v>0.16025641025641024</v>
      </c>
      <c r="BO270" s="64">
        <f t="shared" si="65"/>
        <v>0.16025641025641024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23.1</v>
      </c>
      <c r="X271" s="389">
        <f t="shared" si="61"/>
        <v>23.759999999999998</v>
      </c>
      <c r="Y271" s="36">
        <f>IFERROR(IF(X271=0,"",ROUNDUP(X271/H271,0)*0.00753),"")</f>
        <v>9.0359999999999996E-2</v>
      </c>
      <c r="Z271" s="56"/>
      <c r="AA271" s="57"/>
      <c r="AE271" s="64"/>
      <c r="BB271" s="230" t="s">
        <v>1</v>
      </c>
      <c r="BL271" s="64">
        <f t="shared" si="62"/>
        <v>26.203333333333337</v>
      </c>
      <c r="BM271" s="64">
        <f t="shared" si="63"/>
        <v>26.951999999999998</v>
      </c>
      <c r="BN271" s="64">
        <f t="shared" si="64"/>
        <v>7.4786324786324798E-2</v>
      </c>
      <c r="BO271" s="64">
        <f t="shared" si="65"/>
        <v>7.6923076923076913E-2</v>
      </c>
    </row>
    <row r="272" spans="1:67" x14ac:dyDescent="0.2">
      <c r="A272" s="422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3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36.666666666666671</v>
      </c>
      <c r="X272" s="390">
        <f>IFERROR(X263/H263,"0")+IFERROR(X264/H264,"0")+IFERROR(X265/H265,"0")+IFERROR(X266/H266,"0")+IFERROR(X267/H267,"0")+IFERROR(X268/H268,"0")+IFERROR(X269/H269,"0")+IFERROR(X270/H270,"0")+IFERROR(X271/H271,"0")</f>
        <v>37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0.27861000000000002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3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72.599999999999994</v>
      </c>
      <c r="X273" s="390">
        <f>IFERROR(SUM(X263:X271),"0")</f>
        <v>73.259999999999991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9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350</v>
      </c>
      <c r="X277" s="389">
        <f>IFERROR(IF(W277="",0,CEILING((W277/$H277),1)*$H277),"")</f>
        <v>351</v>
      </c>
      <c r="Y277" s="36">
        <f>IFERROR(IF(X277=0,"",ROUNDUP(X277/H277,0)*0.02175),"")</f>
        <v>0.9787499999999999</v>
      </c>
      <c r="Z277" s="56"/>
      <c r="AA277" s="57"/>
      <c r="AE277" s="64"/>
      <c r="BB277" s="233" t="s">
        <v>1</v>
      </c>
      <c r="BL277" s="64">
        <f>IFERROR(W277*I277/H277,"0")</f>
        <v>375.30769230769232</v>
      </c>
      <c r="BM277" s="64">
        <f>IFERROR(X277*I277/H277,"0")</f>
        <v>376.38000000000005</v>
      </c>
      <c r="BN277" s="64">
        <f>IFERROR(1/J277*(W277/H277),"0")</f>
        <v>0.80128205128205132</v>
      </c>
      <c r="BO277" s="64">
        <f>IFERROR(1/J277*(X277/H277),"0")</f>
        <v>0.80357142857142849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50</v>
      </c>
      <c r="X278" s="389">
        <f>IFERROR(IF(W278="",0,CEILING((W278/$H278),1)*$H278),"")</f>
        <v>50.400000000000006</v>
      </c>
      <c r="Y278" s="36">
        <f>IFERROR(IF(X278=0,"",ROUNDUP(X278/H278,0)*0.02175),"")</f>
        <v>0.1305</v>
      </c>
      <c r="Z278" s="56"/>
      <c r="AA278" s="57"/>
      <c r="AE278" s="64"/>
      <c r="BB278" s="234" t="s">
        <v>1</v>
      </c>
      <c r="BL278" s="64">
        <f>IFERROR(W278*I278/H278,"0")</f>
        <v>53.357142857142861</v>
      </c>
      <c r="BM278" s="64">
        <f>IFERROR(X278*I278/H278,"0")</f>
        <v>53.784000000000006</v>
      </c>
      <c r="BN278" s="64">
        <f>IFERROR(1/J278*(W278/H278),"0")</f>
        <v>0.10629251700680271</v>
      </c>
      <c r="BO278" s="64">
        <f>IFERROR(1/J278*(X278/H278),"0")</f>
        <v>0.10714285714285714</v>
      </c>
    </row>
    <row r="279" spans="1:67" x14ac:dyDescent="0.2">
      <c r="A279" s="422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3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50.824175824175825</v>
      </c>
      <c r="X279" s="390">
        <f>IFERROR(X275/H275,"0")+IFERROR(X276/H276,"0")+IFERROR(X277/H277,"0")+IFERROR(X278/H278,"0")</f>
        <v>51</v>
      </c>
      <c r="Y279" s="390">
        <f>IFERROR(IF(Y275="",0,Y275),"0")+IFERROR(IF(Y276="",0,Y276),"0")+IFERROR(IF(Y277="",0,Y277),"0")+IFERROR(IF(Y278="",0,Y278),"0")</f>
        <v>1.1092499999999998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3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400</v>
      </c>
      <c r="X280" s="390">
        <f>IFERROR(SUM(X275:X278),"0")</f>
        <v>401.4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7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22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3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3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2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3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3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1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2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3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3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2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3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3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1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18</v>
      </c>
      <c r="X311" s="389">
        <f>IFERROR(IF(W311="",0,CEILING((W311/$H311),1)*$H311),"")</f>
        <v>18</v>
      </c>
      <c r="Y311" s="36">
        <f>IFERROR(IF(X311=0,"",ROUNDUP(X311/H311,0)*0.00753),"")</f>
        <v>7.5300000000000006E-2</v>
      </c>
      <c r="Z311" s="56"/>
      <c r="AA311" s="57"/>
      <c r="AE311" s="64"/>
      <c r="BB311" s="250" t="s">
        <v>1</v>
      </c>
      <c r="BL311" s="64">
        <f>IFERROR(W311*I311/H311,"0")</f>
        <v>20.48</v>
      </c>
      <c r="BM311" s="64">
        <f>IFERROR(X311*I311/H311,"0")</f>
        <v>20.48</v>
      </c>
      <c r="BN311" s="64">
        <f>IFERROR(1/J311*(W311/H311),"0")</f>
        <v>6.4102564102564097E-2</v>
      </c>
      <c r="BO311" s="64">
        <f>IFERROR(1/J311*(X311/H311),"0")</f>
        <v>6.4102564102564097E-2</v>
      </c>
    </row>
    <row r="312" spans="1:67" x14ac:dyDescent="0.2">
      <c r="A312" s="422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3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10</v>
      </c>
      <c r="X312" s="390">
        <f>IFERROR(X311/H311,"0")</f>
        <v>10</v>
      </c>
      <c r="Y312" s="390">
        <f>IFERROR(IF(Y311="",0,Y311),"0")</f>
        <v>7.5300000000000006E-2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3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18</v>
      </c>
      <c r="X313" s="390">
        <f>IFERROR(SUM(X311:X311),"0")</f>
        <v>18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641.9</v>
      </c>
      <c r="X316" s="389">
        <f>IFERROR(IF(W316="",0,CEILING((W316/$H316),1)*$H316),"")</f>
        <v>642.6</v>
      </c>
      <c r="Y316" s="36">
        <f>IFERROR(IF(X316=0,"",ROUNDUP(X316/H316,0)*0.00753),"")</f>
        <v>2.3041800000000001</v>
      </c>
      <c r="Z316" s="56"/>
      <c r="AA316" s="57"/>
      <c r="AE316" s="64"/>
      <c r="BB316" s="252" t="s">
        <v>1</v>
      </c>
      <c r="BL316" s="64">
        <f>IFERROR(W316*I316/H316,"0")</f>
        <v>725.04133333333323</v>
      </c>
      <c r="BM316" s="64">
        <f>IFERROR(X316*I316/H316,"0")</f>
        <v>725.83199999999999</v>
      </c>
      <c r="BN316" s="64">
        <f>IFERROR(1/J316*(W316/H316),"0")</f>
        <v>1.9594017094017091</v>
      </c>
      <c r="BO316" s="64">
        <f>IFERROR(1/J316*(X316/H316),"0")</f>
        <v>1.9615384615384615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357.7</v>
      </c>
      <c r="X317" s="389">
        <f>IFERROR(IF(W317="",0,CEILING((W317/$H317),1)*$H317),"")</f>
        <v>359.1</v>
      </c>
      <c r="Y317" s="36">
        <f>IFERROR(IF(X317=0,"",ROUNDUP(X317/H317,0)*0.00753),"")</f>
        <v>1.2876300000000001</v>
      </c>
      <c r="Z317" s="56"/>
      <c r="AA317" s="57"/>
      <c r="AE317" s="64"/>
      <c r="BB317" s="253" t="s">
        <v>1</v>
      </c>
      <c r="BL317" s="64">
        <f>IFERROR(W317*I317/H317,"0")</f>
        <v>401.98666666666662</v>
      </c>
      <c r="BM317" s="64">
        <f>IFERROR(X317*I317/H317,"0")</f>
        <v>403.56</v>
      </c>
      <c r="BN317" s="64">
        <f>IFERROR(1/J317*(W317/H317),"0")</f>
        <v>1.0918803418803418</v>
      </c>
      <c r="BO317" s="64">
        <f>IFERROR(1/J317*(X317/H317),"0")</f>
        <v>1.096153846153846</v>
      </c>
    </row>
    <row r="318" spans="1:67" x14ac:dyDescent="0.2">
      <c r="A318" s="422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3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475.99999999999994</v>
      </c>
      <c r="X318" s="390">
        <f>IFERROR(X315/H315,"0")+IFERROR(X316/H316,"0")+IFERROR(X317/H317,"0")</f>
        <v>477</v>
      </c>
      <c r="Y318" s="390">
        <f>IFERROR(IF(Y315="",0,Y315),"0")+IFERROR(IF(Y316="",0,Y316),"0")+IFERROR(IF(Y317="",0,Y317),"0")</f>
        <v>3.5918100000000002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3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999.59999999999991</v>
      </c>
      <c r="X319" s="390">
        <f>IFERROR(SUM(X315:X317),"0")</f>
        <v>1001.7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26.6</v>
      </c>
      <c r="X321" s="389">
        <f>IFERROR(IF(W321="",0,CEILING((W321/$H321),1)*$H321),"")</f>
        <v>27.36</v>
      </c>
      <c r="Y321" s="36">
        <f>IFERROR(IF(X321=0,"",ROUNDUP(X321/H321,0)*0.00753),"")</f>
        <v>9.0359999999999996E-2</v>
      </c>
      <c r="Z321" s="56"/>
      <c r="AA321" s="57"/>
      <c r="AE321" s="64"/>
      <c r="BB321" s="254" t="s">
        <v>1</v>
      </c>
      <c r="BL321" s="64">
        <f>IFERROR(W321*I321/H321,"0")</f>
        <v>29.773333333333337</v>
      </c>
      <c r="BM321" s="64">
        <f>IFERROR(X321*I321/H321,"0")</f>
        <v>30.624000000000006</v>
      </c>
      <c r="BN321" s="64">
        <f>IFERROR(1/J321*(W321/H321),"0")</f>
        <v>7.4786324786324798E-2</v>
      </c>
      <c r="BO321" s="64">
        <f>IFERROR(1/J321*(X321/H321),"0")</f>
        <v>7.6923076923076927E-2</v>
      </c>
    </row>
    <row r="322" spans="1:67" x14ac:dyDescent="0.2">
      <c r="A322" s="422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3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11.666666666666668</v>
      </c>
      <c r="X322" s="390">
        <f>IFERROR(X321/H321,"0")</f>
        <v>12</v>
      </c>
      <c r="Y322" s="390">
        <f>IFERROR(IF(Y321="",0,Y321),"0")</f>
        <v>9.0359999999999996E-2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3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26.6</v>
      </c>
      <c r="X323" s="390">
        <f>IFERROR(SUM(X321:X321),"0")</f>
        <v>27.36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25.5</v>
      </c>
      <c r="X325" s="389">
        <f>IFERROR(IF(W325="",0,CEILING((W325/$H325),1)*$H325),"")</f>
        <v>25.5</v>
      </c>
      <c r="Y325" s="36">
        <f>IFERROR(IF(X325=0,"",ROUNDUP(X325/H325,0)*0.00753),"")</f>
        <v>7.5300000000000006E-2</v>
      </c>
      <c r="Z325" s="56"/>
      <c r="AA325" s="57"/>
      <c r="AE325" s="64"/>
      <c r="BB325" s="255" t="s">
        <v>1</v>
      </c>
      <c r="BL325" s="64">
        <f>IFERROR(W325*I325/H325,"0")</f>
        <v>29.75</v>
      </c>
      <c r="BM325" s="64">
        <f>IFERROR(X325*I325/H325,"0")</f>
        <v>29.75</v>
      </c>
      <c r="BN325" s="64">
        <f>IFERROR(1/J325*(W325/H325),"0")</f>
        <v>6.4102564102564097E-2</v>
      </c>
      <c r="BO325" s="64">
        <f>IFERROR(1/J325*(X325/H325),"0")</f>
        <v>6.4102564102564097E-2</v>
      </c>
    </row>
    <row r="326" spans="1:67" x14ac:dyDescent="0.2">
      <c r="A326" s="422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3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10</v>
      </c>
      <c r="X326" s="390">
        <f>IFERROR(X325/H325,"0")</f>
        <v>10</v>
      </c>
      <c r="Y326" s="390">
        <f>IFERROR(IF(Y325="",0,Y325),"0")</f>
        <v>7.5300000000000006E-2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3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25.5</v>
      </c>
      <c r="X327" s="390">
        <f>IFERROR(SUM(X325:X325),"0")</f>
        <v>25.5</v>
      </c>
      <c r="Y327" s="37"/>
      <c r="Z327" s="391"/>
      <c r="AA327" s="391"/>
    </row>
    <row r="328" spans="1:67" ht="27.75" customHeight="1" x14ac:dyDescent="0.2">
      <c r="A328" s="445" t="s">
        <v>478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8"/>
      <c r="AA328" s="48"/>
    </row>
    <row r="329" spans="1:67" ht="16.5" customHeight="1" x14ac:dyDescent="0.25">
      <c r="A329" s="421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1000</v>
      </c>
      <c r="X331" s="389">
        <f t="shared" ref="X331:X341" si="71">IFERROR(IF(W331="",0,CEILING((W331/$H331),1)*$H331),"")</f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1032</v>
      </c>
      <c r="BM331" s="64">
        <f t="shared" ref="BM331:BM341" si="73">IFERROR(X331*I331/H331,"0")</f>
        <v>1037.1600000000001</v>
      </c>
      <c r="BN331" s="64">
        <f t="shared" ref="BN331:BN341" si="74">IFERROR(1/J331*(W331/H331),"0")</f>
        <v>1.3888888888888888</v>
      </c>
      <c r="BO331" s="64">
        <f t="shared" ref="BO331:BO341" si="75">IFERROR(1/J331*(X331/H331),"0")</f>
        <v>1.3958333333333333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8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9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300</v>
      </c>
      <c r="X335" s="389">
        <f t="shared" si="71"/>
        <v>300</v>
      </c>
      <c r="Y335" s="36">
        <f>IFERROR(IF(X335=0,"",ROUNDUP(X335/H335,0)*0.02175),"")</f>
        <v>0.43499999999999994</v>
      </c>
      <c r="Z335" s="56"/>
      <c r="AA335" s="57"/>
      <c r="AE335" s="64"/>
      <c r="BB335" s="260" t="s">
        <v>1</v>
      </c>
      <c r="BL335" s="64">
        <f t="shared" si="72"/>
        <v>309.60000000000002</v>
      </c>
      <c r="BM335" s="64">
        <f t="shared" si="73"/>
        <v>309.60000000000002</v>
      </c>
      <c r="BN335" s="64">
        <f t="shared" si="74"/>
        <v>0.41666666666666663</v>
      </c>
      <c r="BO335" s="64">
        <f t="shared" si="75"/>
        <v>0.41666666666666663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2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300</v>
      </c>
      <c r="X337" s="389">
        <f t="shared" si="71"/>
        <v>300</v>
      </c>
      <c r="Y337" s="36">
        <f>IFERROR(IF(X337=0,"",ROUNDUP(X337/H337,0)*0.02175),"")</f>
        <v>0.43499999999999994</v>
      </c>
      <c r="Z337" s="56"/>
      <c r="AA337" s="57"/>
      <c r="AE337" s="64"/>
      <c r="BB337" s="262" t="s">
        <v>1</v>
      </c>
      <c r="BL337" s="64">
        <f t="shared" si="72"/>
        <v>309.60000000000002</v>
      </c>
      <c r="BM337" s="64">
        <f t="shared" si="73"/>
        <v>309.60000000000002</v>
      </c>
      <c r="BN337" s="64">
        <f t="shared" si="74"/>
        <v>0.41666666666666663</v>
      </c>
      <c r="BO337" s="64">
        <f t="shared" si="75"/>
        <v>0.41666666666666663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25</v>
      </c>
      <c r="X339" s="389">
        <f t="shared" si="71"/>
        <v>25</v>
      </c>
      <c r="Y339" s="36">
        <f>IFERROR(IF(X339=0,"",ROUNDUP(X339/H339,0)*0.00937),"")</f>
        <v>4.6850000000000003E-2</v>
      </c>
      <c r="Z339" s="56"/>
      <c r="AA339" s="57"/>
      <c r="AE339" s="64"/>
      <c r="BB339" s="264" t="s">
        <v>1</v>
      </c>
      <c r="BL339" s="64">
        <f t="shared" si="72"/>
        <v>26.05</v>
      </c>
      <c r="BM339" s="64">
        <f t="shared" si="73"/>
        <v>26.05</v>
      </c>
      <c r="BN339" s="64">
        <f t="shared" si="74"/>
        <v>4.1666666666666664E-2</v>
      </c>
      <c r="BO339" s="64">
        <f t="shared" si="75"/>
        <v>4.1666666666666664E-2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2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3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111.66666666666667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112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2.3740999999999999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3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1625</v>
      </c>
      <c r="X343" s="390">
        <f>IFERROR(SUM(X331:X341),"0")</f>
        <v>1630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12</v>
      </c>
      <c r="X347" s="389">
        <f>IFERROR(IF(W347="",0,CEILING((W347/$H347),1)*$H347),"")</f>
        <v>12</v>
      </c>
      <c r="Y347" s="36">
        <f>IFERROR(IF(X347=0,"",ROUNDUP(X347/H347,0)*0.00937),"")</f>
        <v>2.811E-2</v>
      </c>
      <c r="Z347" s="56"/>
      <c r="AA347" s="57"/>
      <c r="AE347" s="64"/>
      <c r="BB347" s="269" t="s">
        <v>1</v>
      </c>
      <c r="BL347" s="64">
        <f>IFERROR(W347*I347/H347,"0")</f>
        <v>12.72</v>
      </c>
      <c r="BM347" s="64">
        <f>IFERROR(X347*I347/H347,"0")</f>
        <v>12.72</v>
      </c>
      <c r="BN347" s="64">
        <f>IFERROR(1/J347*(W347/H347),"0")</f>
        <v>2.5000000000000001E-2</v>
      </c>
      <c r="BO347" s="64">
        <f>IFERROR(1/J347*(X347/H347),"0")</f>
        <v>2.5000000000000001E-2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2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3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3</v>
      </c>
      <c r="X349" s="390">
        <f>IFERROR(X345/H345,"0")+IFERROR(X346/H346,"0")+IFERROR(X347/H347,"0")+IFERROR(X348/H348,"0")</f>
        <v>3</v>
      </c>
      <c r="Y349" s="390">
        <f>IFERROR(IF(Y345="",0,Y345),"0")+IFERROR(IF(Y346="",0,Y346),"0")+IFERROR(IF(Y347="",0,Y347),"0")+IFERROR(IF(Y348="",0,Y348),"0")</f>
        <v>2.811E-2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3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12</v>
      </c>
      <c r="X350" s="390">
        <f>IFERROR(SUM(X345:X348),"0")</f>
        <v>12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50</v>
      </c>
      <c r="X354" s="389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73" t="s">
        <v>1</v>
      </c>
      <c r="BL354" s="64">
        <f>IFERROR(W354*I354/H354,"0")</f>
        <v>53.61538461538462</v>
      </c>
      <c r="BM354" s="64">
        <f>IFERROR(X354*I354/H354,"0")</f>
        <v>58.548000000000009</v>
      </c>
      <c r="BN354" s="64">
        <f>IFERROR(1/J354*(W354/H354),"0")</f>
        <v>0.11446886446886446</v>
      </c>
      <c r="BO354" s="64">
        <f>IFERROR(1/J354*(X354/H354),"0")</f>
        <v>0.125</v>
      </c>
    </row>
    <row r="355" spans="1:67" x14ac:dyDescent="0.2">
      <c r="A355" s="422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3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6.4102564102564106</v>
      </c>
      <c r="X355" s="390">
        <f>IFERROR(X352/H352,"0")+IFERROR(X353/H353,"0")+IFERROR(X354/H354,"0")</f>
        <v>7</v>
      </c>
      <c r="Y355" s="390">
        <f>IFERROR(IF(Y352="",0,Y352),"0")+IFERROR(IF(Y353="",0,Y353),"0")+IFERROR(IF(Y354="",0,Y354),"0")</f>
        <v>0.15225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3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50</v>
      </c>
      <c r="X356" s="390">
        <f>IFERROR(SUM(X352:X354),"0")</f>
        <v>54.6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50</v>
      </c>
      <c r="X358" s="389">
        <f>IFERROR(IF(W358="",0,CEILING((W358/$H358),1)*$H358),"")</f>
        <v>54.6</v>
      </c>
      <c r="Y358" s="36">
        <f>IFERROR(IF(X358=0,"",ROUNDUP(X358/H358,0)*0.02175),"")</f>
        <v>0.15225</v>
      </c>
      <c r="Z358" s="56"/>
      <c r="AA358" s="57"/>
      <c r="AE358" s="64"/>
      <c r="BB358" s="274" t="s">
        <v>1</v>
      </c>
      <c r="BL358" s="64">
        <f>IFERROR(W358*I358/H358,"0")</f>
        <v>53.61538461538462</v>
      </c>
      <c r="BM358" s="64">
        <f>IFERROR(X358*I358/H358,"0")</f>
        <v>58.548000000000009</v>
      </c>
      <c r="BN358" s="64">
        <f>IFERROR(1/J358*(W358/H358),"0")</f>
        <v>0.11446886446886446</v>
      </c>
      <c r="BO358" s="64">
        <f>IFERROR(1/J358*(X358/H358),"0")</f>
        <v>0.125</v>
      </c>
    </row>
    <row r="359" spans="1:67" x14ac:dyDescent="0.2">
      <c r="A359" s="422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3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6.4102564102564106</v>
      </c>
      <c r="X359" s="390">
        <f>IFERROR(X358/H358,"0")</f>
        <v>7</v>
      </c>
      <c r="Y359" s="390">
        <f>IFERROR(IF(Y358="",0,Y358),"0")</f>
        <v>0.15225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3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50</v>
      </c>
      <c r="X360" s="390">
        <f>IFERROR(SUM(X358:X358),"0")</f>
        <v>54.6</v>
      </c>
      <c r="Y360" s="37"/>
      <c r="Z360" s="391"/>
      <c r="AA360" s="391"/>
    </row>
    <row r="361" spans="1:67" ht="16.5" customHeight="1" x14ac:dyDescent="0.25">
      <c r="A361" s="421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50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</v>
      </c>
      <c r="BM363" s="64">
        <f>IFERROR(X363*I363/H363,"0")</f>
        <v>62.400000000000006</v>
      </c>
      <c r="BN363" s="64">
        <f>IFERROR(1/J363*(W363/H363),"0")</f>
        <v>7.4404761904761904E-2</v>
      </c>
      <c r="BO363" s="64">
        <f>IFERROR(1/J363*(X363/H363),"0")</f>
        <v>8.9285714285714274E-2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2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3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4.166666666666667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3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50</v>
      </c>
      <c r="X369" s="390">
        <f>IFERROR(SUM(X363:X367),"0")</f>
        <v>60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2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3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3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50</v>
      </c>
      <c r="X376" s="389">
        <f>IFERROR(IF(W376="",0,CEILING((W376/$H376),1)*$H376),"")</f>
        <v>54.6</v>
      </c>
      <c r="Y376" s="36">
        <f>IFERROR(IF(X376=0,"",ROUNDUP(X376/H376,0)*0.02175),"")</f>
        <v>0.15225</v>
      </c>
      <c r="Z376" s="56"/>
      <c r="AA376" s="57"/>
      <c r="AE376" s="64"/>
      <c r="BB376" s="282" t="s">
        <v>1</v>
      </c>
      <c r="BL376" s="64">
        <f>IFERROR(W376*I376/H376,"0")</f>
        <v>53.61538461538462</v>
      </c>
      <c r="BM376" s="64">
        <f>IFERROR(X376*I376/H376,"0")</f>
        <v>58.548000000000009</v>
      </c>
      <c r="BN376" s="64">
        <f>IFERROR(1/J376*(W376/H376),"0")</f>
        <v>0.11446886446886446</v>
      </c>
      <c r="BO376" s="64">
        <f>IFERROR(1/J376*(X376/H376),"0")</f>
        <v>0.125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3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6.4102564102564106</v>
      </c>
      <c r="X380" s="390">
        <f>IFERROR(X376/H376,"0")+IFERROR(X377/H377,"0")+IFERROR(X378/H378,"0")+IFERROR(X379/H379,"0")</f>
        <v>7</v>
      </c>
      <c r="Y380" s="390">
        <f>IFERROR(IF(Y376="",0,Y376),"0")+IFERROR(IF(Y377="",0,Y377),"0")+IFERROR(IF(Y378="",0,Y378),"0")+IFERROR(IF(Y379="",0,Y379),"0")</f>
        <v>0.15225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3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50</v>
      </c>
      <c r="X381" s="390">
        <f>IFERROR(SUM(X376:X379),"0")</f>
        <v>54.6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2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3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3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5" t="s">
        <v>544</v>
      </c>
      <c r="B386" s="446"/>
      <c r="C386" s="446"/>
      <c r="D386" s="446"/>
      <c r="E386" s="446"/>
      <c r="F386" s="446"/>
      <c r="G386" s="446"/>
      <c r="H386" s="446"/>
      <c r="I386" s="446"/>
      <c r="J386" s="446"/>
      <c r="K386" s="446"/>
      <c r="L386" s="446"/>
      <c r="M386" s="446"/>
      <c r="N386" s="446"/>
      <c r="O386" s="446"/>
      <c r="P386" s="446"/>
      <c r="Q386" s="446"/>
      <c r="R386" s="446"/>
      <c r="S386" s="446"/>
      <c r="T386" s="446"/>
      <c r="U386" s="446"/>
      <c r="V386" s="446"/>
      <c r="W386" s="446"/>
      <c r="X386" s="446"/>
      <c r="Y386" s="446"/>
      <c r="Z386" s="48"/>
      <c r="AA386" s="48"/>
    </row>
    <row r="387" spans="1:67" ht="16.5" customHeight="1" x14ac:dyDescent="0.25">
      <c r="A387" s="421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22.5</v>
      </c>
      <c r="X390" s="389">
        <f>IFERROR(IF(W390="",0,CEILING((W390/$H390),1)*$H390),"")</f>
        <v>24.3</v>
      </c>
      <c r="Y390" s="36">
        <f>IFERROR(IF(X390=0,"",ROUNDUP(X390/H390,0)*0.00753),"")</f>
        <v>6.7769999999999997E-2</v>
      </c>
      <c r="Z390" s="56"/>
      <c r="AA390" s="57"/>
      <c r="AE390" s="64"/>
      <c r="BB390" s="288" t="s">
        <v>1</v>
      </c>
      <c r="BL390" s="64">
        <f>IFERROR(W390*I390/H390,"0")</f>
        <v>24.166666666666664</v>
      </c>
      <c r="BM390" s="64">
        <f>IFERROR(X390*I390/H390,"0")</f>
        <v>26.099999999999998</v>
      </c>
      <c r="BN390" s="64">
        <f>IFERROR(1/J390*(W390/H390),"0")</f>
        <v>5.3418803418803409E-2</v>
      </c>
      <c r="BO390" s="64">
        <f>IFERROR(1/J390*(X390/H390),"0")</f>
        <v>5.7692307692307689E-2</v>
      </c>
    </row>
    <row r="391" spans="1:67" x14ac:dyDescent="0.2">
      <c r="A391" s="422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3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8.3333333333333321</v>
      </c>
      <c r="X391" s="390">
        <f>IFERROR(X389/H389,"0")+IFERROR(X390/H390,"0")</f>
        <v>9</v>
      </c>
      <c r="Y391" s="390">
        <f>IFERROR(IF(Y389="",0,Y389),"0")+IFERROR(IF(Y390="",0,Y390),"0")</f>
        <v>6.7769999999999997E-2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3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22.5</v>
      </c>
      <c r="X392" s="390">
        <f>IFERROR(SUM(X389:X390),"0")</f>
        <v>24.3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50</v>
      </c>
      <c r="X394" s="389">
        <f t="shared" ref="X394:X406" si="76">IFERROR(IF(W394="",0,CEILING((W394/$H394),1)*$H394),"")</f>
        <v>50.400000000000006</v>
      </c>
      <c r="Y394" s="36">
        <f>IFERROR(IF(X394=0,"",ROUNDUP(X394/H394,0)*0.00753),"")</f>
        <v>9.0359999999999996E-2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52.738095238095234</v>
      </c>
      <c r="BM394" s="64">
        <f t="shared" ref="BM394:BM406" si="78">IFERROR(X394*I394/H394,"0")</f>
        <v>53.160000000000004</v>
      </c>
      <c r="BN394" s="64">
        <f t="shared" ref="BN394:BN406" si="79">IFERROR(1/J394*(W394/H394),"0")</f>
        <v>7.6312576312576319E-2</v>
      </c>
      <c r="BO394" s="64">
        <f t="shared" ref="BO394:BO406" si="80">IFERROR(1/J394*(X394/H394),"0")</f>
        <v>7.6923076923076927E-2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80</v>
      </c>
      <c r="X396" s="389">
        <f t="shared" si="76"/>
        <v>84</v>
      </c>
      <c r="Y396" s="36">
        <f>IFERROR(IF(X396=0,"",ROUNDUP(X396/H396,0)*0.00753),"")</f>
        <v>0.15060000000000001</v>
      </c>
      <c r="Z396" s="56"/>
      <c r="AA396" s="57"/>
      <c r="AE396" s="64"/>
      <c r="BB396" s="291" t="s">
        <v>1</v>
      </c>
      <c r="BL396" s="64">
        <f t="shared" si="77"/>
        <v>84.380952380952365</v>
      </c>
      <c r="BM396" s="64">
        <f t="shared" si="78"/>
        <v>88.6</v>
      </c>
      <c r="BN396" s="64">
        <f t="shared" si="79"/>
        <v>0.1221001221001221</v>
      </c>
      <c r="BO396" s="64">
        <f t="shared" si="80"/>
        <v>0.12820512820512819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84.000000000000014</v>
      </c>
      <c r="X397" s="389">
        <f t="shared" si="76"/>
        <v>84</v>
      </c>
      <c r="Y397" s="36">
        <f>IFERROR(IF(X397=0,"",ROUNDUP(X397/H397,0)*0.00753),"")</f>
        <v>0.3765</v>
      </c>
      <c r="Z397" s="56"/>
      <c r="AA397" s="57"/>
      <c r="AE397" s="64"/>
      <c r="BB397" s="292" t="s">
        <v>1</v>
      </c>
      <c r="BL397" s="64">
        <f t="shared" si="77"/>
        <v>130.00000000000003</v>
      </c>
      <c r="BM397" s="64">
        <f t="shared" si="78"/>
        <v>130</v>
      </c>
      <c r="BN397" s="64">
        <f t="shared" si="79"/>
        <v>0.32051282051282054</v>
      </c>
      <c r="BO397" s="64">
        <f t="shared" si="80"/>
        <v>0.32051282051282048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14.7</v>
      </c>
      <c r="X401" s="389">
        <f t="shared" si="76"/>
        <v>14.700000000000001</v>
      </c>
      <c r="Y401" s="36">
        <f t="shared" si="81"/>
        <v>3.5140000000000005E-2</v>
      </c>
      <c r="Z401" s="56"/>
      <c r="AA401" s="57"/>
      <c r="AE401" s="64"/>
      <c r="BB401" s="296" t="s">
        <v>1</v>
      </c>
      <c r="BL401" s="64">
        <f t="shared" si="77"/>
        <v>15.61</v>
      </c>
      <c r="BM401" s="64">
        <f t="shared" si="78"/>
        <v>15.61</v>
      </c>
      <c r="BN401" s="64">
        <f t="shared" si="79"/>
        <v>2.9914529914529912E-2</v>
      </c>
      <c r="BO401" s="64">
        <f t="shared" si="80"/>
        <v>2.9914529914529919E-2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2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3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87.952380952380963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89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0.65260000000000007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3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228.7</v>
      </c>
      <c r="X408" s="390">
        <f>IFERROR(SUM(X394:X406),"0")</f>
        <v>233.1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3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3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2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3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3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6</v>
      </c>
      <c r="X420" s="389">
        <f>IFERROR(IF(W420="",0,CEILING((W420/$H420),1)*$H420),"")</f>
        <v>6</v>
      </c>
      <c r="Y420" s="36">
        <f>IFERROR(IF(X420=0,"",ROUNDUP(X420/H420,0)*0.00627),"")</f>
        <v>3.1350000000000003E-2</v>
      </c>
      <c r="Z420" s="56"/>
      <c r="AA420" s="57"/>
      <c r="AE420" s="64"/>
      <c r="BB420" s="306" t="s">
        <v>1</v>
      </c>
      <c r="BL420" s="64">
        <f>IFERROR(W420*I420/H420,"0")</f>
        <v>9.0000000000000018</v>
      </c>
      <c r="BM420" s="64">
        <f>IFERROR(X420*I420/H420,"0")</f>
        <v>9.0000000000000018</v>
      </c>
      <c r="BN420" s="64">
        <f>IFERROR(1/J420*(W420/H420),"0")</f>
        <v>2.5000000000000001E-2</v>
      </c>
      <c r="BO420" s="64">
        <f>IFERROR(1/J420*(X420/H420),"0")</f>
        <v>2.5000000000000001E-2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5.5</v>
      </c>
      <c r="X422" s="389">
        <f>IFERROR(IF(W422="",0,CEILING((W422/$H422),1)*$H422),"")</f>
        <v>6.6000000000000005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7.833333333333333</v>
      </c>
      <c r="BM422" s="64">
        <f>IFERROR(X422*I422/H422,"0")</f>
        <v>9.3999999999999986</v>
      </c>
      <c r="BN422" s="64">
        <f>IFERROR(1/J422*(W422/H422),"0")</f>
        <v>2.0833333333333332E-2</v>
      </c>
      <c r="BO422" s="64">
        <f>IFERROR(1/J422*(X422/H422),"0")</f>
        <v>2.5000000000000001E-2</v>
      </c>
    </row>
    <row r="423" spans="1:67" x14ac:dyDescent="0.2">
      <c r="A423" s="422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3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9.1666666666666661</v>
      </c>
      <c r="X423" s="390">
        <f>IFERROR(X420/H420,"0")+IFERROR(X421/H421,"0")+IFERROR(X422/H422,"0")</f>
        <v>10</v>
      </c>
      <c r="Y423" s="390">
        <f>IFERROR(IF(Y420="",0,Y420),"0")+IFERROR(IF(Y421="",0,Y421),"0")+IFERROR(IF(Y422="",0,Y422),"0")</f>
        <v>6.2700000000000006E-2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3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11.5</v>
      </c>
      <c r="X424" s="390">
        <f>IFERROR(SUM(X420:X422),"0")</f>
        <v>12.600000000000001</v>
      </c>
      <c r="Y424" s="37"/>
      <c r="Z424" s="391"/>
      <c r="AA424" s="391"/>
    </row>
    <row r="425" spans="1:67" ht="16.5" customHeight="1" x14ac:dyDescent="0.25">
      <c r="A425" s="421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2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3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3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50</v>
      </c>
      <c r="X432" s="389">
        <f t="shared" ref="X432:X437" si="82">IFERROR(IF(W432="",0,CEILING((W432/$H432),1)*$H432),"")</f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1" t="s">
        <v>1</v>
      </c>
      <c r="BL432" s="64">
        <f t="shared" ref="BL432:BL437" si="83">IFERROR(W432*I432/H432,"0")</f>
        <v>52.738095238095234</v>
      </c>
      <c r="BM432" s="64">
        <f t="shared" ref="BM432:BM437" si="84">IFERROR(X432*I432/H432,"0")</f>
        <v>53.160000000000004</v>
      </c>
      <c r="BN432" s="64">
        <f t="shared" ref="BN432:BN437" si="85">IFERROR(1/J432*(W432/H432),"0")</f>
        <v>7.6312576312576319E-2</v>
      </c>
      <c r="BO432" s="64">
        <f t="shared" ref="BO432:BO437" si="86">IFERROR(1/J432*(X432/H432),"0")</f>
        <v>7.6923076923076927E-2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210</v>
      </c>
      <c r="X436" s="389">
        <f t="shared" si="82"/>
        <v>210</v>
      </c>
      <c r="Y436" s="36">
        <f>IFERROR(IF(X436=0,"",ROUNDUP(X436/H436,0)*0.00502),"")</f>
        <v>0.502</v>
      </c>
      <c r="Z436" s="56"/>
      <c r="AA436" s="57"/>
      <c r="AE436" s="64"/>
      <c r="BB436" s="315" t="s">
        <v>1</v>
      </c>
      <c r="BL436" s="64">
        <f t="shared" si="83"/>
        <v>223</v>
      </c>
      <c r="BM436" s="64">
        <f t="shared" si="84"/>
        <v>223</v>
      </c>
      <c r="BN436" s="64">
        <f t="shared" si="85"/>
        <v>0.42735042735042739</v>
      </c>
      <c r="BO436" s="64">
        <f t="shared" si="86"/>
        <v>0.42735042735042739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2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3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111.9047619047619</v>
      </c>
      <c r="X438" s="390">
        <f>IFERROR(X432/H432,"0")+IFERROR(X433/H433,"0")+IFERROR(X434/H434,"0")+IFERROR(X435/H435,"0")+IFERROR(X436/H436,"0")+IFERROR(X437/H437,"0")</f>
        <v>112</v>
      </c>
      <c r="Y438" s="390">
        <f>IFERROR(IF(Y432="",0,Y432),"0")+IFERROR(IF(Y433="",0,Y433),"0")+IFERROR(IF(Y434="",0,Y434),"0")+IFERROR(IF(Y435="",0,Y435),"0")+IFERROR(IF(Y436="",0,Y436),"0")+IFERROR(IF(Y437="",0,Y437),"0")</f>
        <v>0.59236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3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260</v>
      </c>
      <c r="X439" s="390">
        <f>IFERROR(SUM(X432:X437),"0")</f>
        <v>260.39999999999998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6</v>
      </c>
      <c r="X441" s="389">
        <f>IFERROR(IF(W441="",0,CEILING((W441/$H441),1)*$H441),"")</f>
        <v>6</v>
      </c>
      <c r="Y441" s="36">
        <f>IFERROR(IF(X441=0,"",ROUNDUP(X441/H441,0)*0.00627),"")</f>
        <v>3.1350000000000003E-2</v>
      </c>
      <c r="Z441" s="56"/>
      <c r="AA441" s="57"/>
      <c r="AE441" s="64"/>
      <c r="BB441" s="317" t="s">
        <v>1</v>
      </c>
      <c r="BL441" s="64">
        <f>IFERROR(W441*I441/H441,"0")</f>
        <v>9.0000000000000018</v>
      </c>
      <c r="BM441" s="64">
        <f>IFERROR(X441*I441/H441,"0")</f>
        <v>9.0000000000000018</v>
      </c>
      <c r="BN441" s="64">
        <f>IFERROR(1/J441*(W441/H441),"0")</f>
        <v>2.5000000000000001E-2</v>
      </c>
      <c r="BO441" s="64">
        <f>IFERROR(1/J441*(X441/H441),"0")</f>
        <v>2.5000000000000001E-2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2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3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5</v>
      </c>
      <c r="X443" s="390">
        <f>IFERROR(X441/H441,"0")+IFERROR(X442/H442,"0")</f>
        <v>5</v>
      </c>
      <c r="Y443" s="390">
        <f>IFERROR(IF(Y441="",0,Y441),"0")+IFERROR(IF(Y442="",0,Y442),"0")</f>
        <v>3.1350000000000003E-2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3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6</v>
      </c>
      <c r="X444" s="390">
        <f>IFERROR(SUM(X441:X442),"0")</f>
        <v>6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5.5</v>
      </c>
      <c r="X446" s="389">
        <f>IFERROR(IF(W446="",0,CEILING((W446/$H446),1)*$H446),"")</f>
        <v>6.6000000000000005</v>
      </c>
      <c r="Y446" s="36">
        <f>IFERROR(IF(X446=0,"",ROUNDUP(X446/H446,0)*0.00627),"")</f>
        <v>3.1350000000000003E-2</v>
      </c>
      <c r="Z446" s="56"/>
      <c r="AA446" s="57"/>
      <c r="AE446" s="64"/>
      <c r="BB446" s="319" t="s">
        <v>1</v>
      </c>
      <c r="BL446" s="64">
        <f>IFERROR(W446*I446/H446,"0")</f>
        <v>7.833333333333333</v>
      </c>
      <c r="BM446" s="64">
        <f>IFERROR(X446*I446/H446,"0")</f>
        <v>9.3999999999999986</v>
      </c>
      <c r="BN446" s="64">
        <f>IFERROR(1/J446*(W446/H446),"0")</f>
        <v>2.0833333333333332E-2</v>
      </c>
      <c r="BO446" s="64">
        <f>IFERROR(1/J446*(X446/H446),"0")</f>
        <v>2.5000000000000001E-2</v>
      </c>
    </row>
    <row r="447" spans="1:67" x14ac:dyDescent="0.2">
      <c r="A447" s="422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3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4.1666666666666661</v>
      </c>
      <c r="X447" s="390">
        <f>IFERROR(X446/H446,"0")</f>
        <v>5</v>
      </c>
      <c r="Y447" s="390">
        <f>IFERROR(IF(Y446="",0,Y446),"0")</f>
        <v>3.1350000000000003E-2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3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5.5</v>
      </c>
      <c r="X448" s="390">
        <f>IFERROR(SUM(X446:X446),"0")</f>
        <v>6.6000000000000005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15</v>
      </c>
      <c r="X450" s="389">
        <f>IFERROR(IF(W450="",0,CEILING((W450/$H450),1)*$H450),"")</f>
        <v>15</v>
      </c>
      <c r="Y450" s="36">
        <f>IFERROR(IF(X450=0,"",ROUNDUP(X450/H450,0)*0.00627),"")</f>
        <v>3.1350000000000003E-2</v>
      </c>
      <c r="Z450" s="56"/>
      <c r="AA450" s="57"/>
      <c r="AE450" s="64"/>
      <c r="BB450" s="320" t="s">
        <v>1</v>
      </c>
      <c r="BL450" s="64">
        <f>IFERROR(W450*I450/H450,"0")</f>
        <v>18</v>
      </c>
      <c r="BM450" s="64">
        <f>IFERROR(X450*I450/H450,"0")</f>
        <v>18</v>
      </c>
      <c r="BN450" s="64">
        <f>IFERROR(1/J450*(W450/H450),"0")</f>
        <v>2.5000000000000001E-2</v>
      </c>
      <c r="BO450" s="64">
        <f>IFERROR(1/J450*(X450/H450),"0")</f>
        <v>2.5000000000000001E-2</v>
      </c>
    </row>
    <row r="451" spans="1:67" x14ac:dyDescent="0.2">
      <c r="A451" s="422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3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5</v>
      </c>
      <c r="X451" s="390">
        <f>IFERROR(X450/H450,"0")</f>
        <v>5</v>
      </c>
      <c r="Y451" s="390">
        <f>IFERROR(IF(Y450="",0,Y450),"0")</f>
        <v>3.1350000000000003E-2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3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15</v>
      </c>
      <c r="X452" s="390">
        <f>IFERROR(SUM(X450:X450),"0")</f>
        <v>15</v>
      </c>
      <c r="Y452" s="37"/>
      <c r="Z452" s="391"/>
      <c r="AA452" s="391"/>
    </row>
    <row r="453" spans="1:67" ht="16.5" customHeight="1" x14ac:dyDescent="0.25">
      <c r="A453" s="421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10</v>
      </c>
      <c r="X455" s="389">
        <f>IFERROR(IF(W455="",0,CEILING((W455/$H455),1)*$H455),"")</f>
        <v>10.799999999999999</v>
      </c>
      <c r="Y455" s="36">
        <f>IFERROR(IF(X455=0,"",ROUNDUP(X455/H455,0)*0.00502),"")</f>
        <v>4.5179999999999998E-2</v>
      </c>
      <c r="Z455" s="56"/>
      <c r="AA455" s="57"/>
      <c r="AE455" s="64"/>
      <c r="BB455" s="321" t="s">
        <v>1</v>
      </c>
      <c r="BL455" s="64">
        <f>IFERROR(W455*I455/H455,"0")</f>
        <v>11.433333333333334</v>
      </c>
      <c r="BM455" s="64">
        <f>IFERROR(X455*I455/H455,"0")</f>
        <v>12.348000000000001</v>
      </c>
      <c r="BN455" s="64">
        <f>IFERROR(1/J455*(W455/H455),"0")</f>
        <v>3.561253561253562E-2</v>
      </c>
      <c r="BO455" s="64">
        <f>IFERROR(1/J455*(X455/H455),"0")</f>
        <v>3.8461538461538464E-2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10</v>
      </c>
      <c r="X456" s="389">
        <f>IFERROR(IF(W456="",0,CEILING((W456/$H456),1)*$H456),"")</f>
        <v>10.799999999999999</v>
      </c>
      <c r="Y456" s="36">
        <f>IFERROR(IF(X456=0,"",ROUNDUP(X456/H456,0)*0.00502),"")</f>
        <v>4.5179999999999998E-2</v>
      </c>
      <c r="Z456" s="56"/>
      <c r="AA456" s="57"/>
      <c r="AE456" s="64"/>
      <c r="BB456" s="322" t="s">
        <v>1</v>
      </c>
      <c r="BL456" s="64">
        <f>IFERROR(W456*I456/H456,"0")</f>
        <v>10.833333333333334</v>
      </c>
      <c r="BM456" s="64">
        <f>IFERROR(X456*I456/H456,"0")</f>
        <v>11.7</v>
      </c>
      <c r="BN456" s="64">
        <f>IFERROR(1/J456*(W456/H456),"0")</f>
        <v>3.561253561253562E-2</v>
      </c>
      <c r="BO456" s="64">
        <f>IFERROR(1/J456*(X456/H456),"0")</f>
        <v>3.8461538461538464E-2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10</v>
      </c>
      <c r="X457" s="389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16.833333333333332</v>
      </c>
      <c r="BM457" s="64">
        <f>IFERROR(X457*I457/H457,"0")</f>
        <v>18.18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x14ac:dyDescent="0.2">
      <c r="A458" s="422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3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25</v>
      </c>
      <c r="X458" s="390">
        <f>IFERROR(X455/H455,"0")+IFERROR(X456/H456,"0")+IFERROR(X457/H457,"0")</f>
        <v>27</v>
      </c>
      <c r="Y458" s="390">
        <f>IFERROR(IF(Y455="",0,Y455),"0")+IFERROR(IF(Y456="",0,Y456),"0")+IFERROR(IF(Y457="",0,Y457),"0")</f>
        <v>0.13553999999999999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3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30</v>
      </c>
      <c r="X459" s="390">
        <f>IFERROR(SUM(X455:X457),"0")</f>
        <v>32.4</v>
      </c>
      <c r="Y459" s="37"/>
      <c r="Z459" s="391"/>
      <c r="AA459" s="391"/>
    </row>
    <row r="460" spans="1:67" ht="16.5" customHeight="1" x14ac:dyDescent="0.25">
      <c r="A460" s="421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2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3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3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2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3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3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5" t="s">
        <v>632</v>
      </c>
      <c r="B469" s="446"/>
      <c r="C469" s="446"/>
      <c r="D469" s="446"/>
      <c r="E469" s="446"/>
      <c r="F469" s="446"/>
      <c r="G469" s="446"/>
      <c r="H469" s="446"/>
      <c r="I469" s="446"/>
      <c r="J469" s="446"/>
      <c r="K469" s="446"/>
      <c r="L469" s="446"/>
      <c r="M469" s="446"/>
      <c r="N469" s="446"/>
      <c r="O469" s="446"/>
      <c r="P469" s="446"/>
      <c r="Q469" s="446"/>
      <c r="R469" s="446"/>
      <c r="S469" s="446"/>
      <c r="T469" s="446"/>
      <c r="U469" s="446"/>
      <c r="V469" s="446"/>
      <c r="W469" s="446"/>
      <c r="X469" s="446"/>
      <c r="Y469" s="446"/>
      <c r="Z469" s="48"/>
      <c r="AA469" s="48"/>
    </row>
    <row r="470" spans="1:67" ht="16.5" customHeight="1" x14ac:dyDescent="0.25">
      <c r="A470" s="421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100</v>
      </c>
      <c r="X473" s="389">
        <f t="shared" si="87"/>
        <v>100.32000000000001</v>
      </c>
      <c r="Y473" s="36">
        <f t="shared" si="88"/>
        <v>0.22724</v>
      </c>
      <c r="Z473" s="56"/>
      <c r="AA473" s="57"/>
      <c r="AE473" s="64"/>
      <c r="BB473" s="327" t="s">
        <v>1</v>
      </c>
      <c r="BL473" s="64">
        <f t="shared" si="89"/>
        <v>106.81818181818181</v>
      </c>
      <c r="BM473" s="64">
        <f t="shared" si="90"/>
        <v>107.16</v>
      </c>
      <c r="BN473" s="64">
        <f t="shared" si="91"/>
        <v>0.18210955710955709</v>
      </c>
      <c r="BO473" s="64">
        <f t="shared" si="92"/>
        <v>0.18269230769230771</v>
      </c>
    </row>
    <row r="474" spans="1:67" ht="27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130</v>
      </c>
      <c r="X477" s="389">
        <f t="shared" si="87"/>
        <v>132</v>
      </c>
      <c r="Y477" s="36">
        <f t="shared" si="88"/>
        <v>0.29899999999999999</v>
      </c>
      <c r="Z477" s="56"/>
      <c r="AA477" s="57"/>
      <c r="AE477" s="64"/>
      <c r="BB477" s="331" t="s">
        <v>1</v>
      </c>
      <c r="BL477" s="64">
        <f t="shared" si="89"/>
        <v>138.86363636363635</v>
      </c>
      <c r="BM477" s="64">
        <f t="shared" si="90"/>
        <v>140.99999999999997</v>
      </c>
      <c r="BN477" s="64">
        <f t="shared" si="91"/>
        <v>0.23674242424242425</v>
      </c>
      <c r="BO477" s="64">
        <f t="shared" si="92"/>
        <v>0.24038461538461539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60</v>
      </c>
      <c r="X479" s="389">
        <f t="shared" si="87"/>
        <v>61.2</v>
      </c>
      <c r="Y479" s="36">
        <f>IFERROR(IF(X479=0,"",ROUNDUP(X479/H479,0)*0.00937),"")</f>
        <v>0.15928999999999999</v>
      </c>
      <c r="Z479" s="56"/>
      <c r="AA479" s="57"/>
      <c r="AE479" s="64"/>
      <c r="BB479" s="333" t="s">
        <v>1</v>
      </c>
      <c r="BL479" s="64">
        <f t="shared" si="89"/>
        <v>63.999999999999993</v>
      </c>
      <c r="BM479" s="64">
        <f t="shared" si="90"/>
        <v>65.28</v>
      </c>
      <c r="BN479" s="64">
        <f t="shared" si="91"/>
        <v>0.1388888888888889</v>
      </c>
      <c r="BO479" s="64">
        <f t="shared" si="92"/>
        <v>0.14166666666666666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4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90</v>
      </c>
      <c r="X483" s="389">
        <f t="shared" si="87"/>
        <v>90</v>
      </c>
      <c r="Y483" s="36">
        <f>IFERROR(IF(X483=0,"",ROUNDUP(X483/H483,0)*0.00937),"")</f>
        <v>0.23424999999999999</v>
      </c>
      <c r="Z483" s="56"/>
      <c r="AA483" s="57"/>
      <c r="AE483" s="64"/>
      <c r="BB483" s="337" t="s">
        <v>1</v>
      </c>
      <c r="BL483" s="64">
        <f t="shared" si="89"/>
        <v>95.999999999999986</v>
      </c>
      <c r="BM483" s="64">
        <f t="shared" si="90"/>
        <v>95.999999999999986</v>
      </c>
      <c r="BN483" s="64">
        <f t="shared" si="91"/>
        <v>0.20833333333333334</v>
      </c>
      <c r="BO483" s="64">
        <f t="shared" si="92"/>
        <v>0.20833333333333334</v>
      </c>
    </row>
    <row r="484" spans="1:67" x14ac:dyDescent="0.2">
      <c r="A484" s="422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3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104.16666666666667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105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1.1470199999999999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3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480</v>
      </c>
      <c r="X485" s="390">
        <f>IFERROR(SUM(X472:X483),"0")</f>
        <v>483.84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100</v>
      </c>
      <c r="X487" s="389">
        <f>IFERROR(IF(W487="",0,CEILING((W487/$H487),1)*$H487),"")</f>
        <v>100.32000000000001</v>
      </c>
      <c r="Y487" s="36">
        <f>IFERROR(IF(X487=0,"",ROUNDUP(X487/H487,0)*0.01196),"")</f>
        <v>0.22724</v>
      </c>
      <c r="Z487" s="56"/>
      <c r="AA487" s="57"/>
      <c r="AE487" s="64"/>
      <c r="BB487" s="338" t="s">
        <v>1</v>
      </c>
      <c r="BL487" s="64">
        <f>IFERROR(W487*I487/H487,"0")</f>
        <v>106.81818181818181</v>
      </c>
      <c r="BM487" s="64">
        <f>IFERROR(X487*I487/H487,"0")</f>
        <v>107.16</v>
      </c>
      <c r="BN487" s="64">
        <f>IFERROR(1/J487*(W487/H487),"0")</f>
        <v>0.18210955710955709</v>
      </c>
      <c r="BO487" s="64">
        <f>IFERROR(1/J487*(X487/H487),"0")</f>
        <v>0.18269230769230771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2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3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18.939393939393938</v>
      </c>
      <c r="X489" s="390">
        <f>IFERROR(X487/H487,"0")+IFERROR(X488/H488,"0")</f>
        <v>19</v>
      </c>
      <c r="Y489" s="390">
        <f>IFERROR(IF(Y487="",0,Y487),"0")+IFERROR(IF(Y488="",0,Y488),"0")</f>
        <v>0.22724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3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100</v>
      </c>
      <c r="X490" s="390">
        <f>IFERROR(SUM(X487:X488),"0")</f>
        <v>100.32000000000001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60</v>
      </c>
      <c r="X492" s="389">
        <f t="shared" ref="X492:X497" si="93">IFERROR(IF(W492="",0,CEILING((W492/$H492),1)*$H492),"")</f>
        <v>63.36</v>
      </c>
      <c r="Y492" s="36">
        <f>IFERROR(IF(X492=0,"",ROUNDUP(X492/H492,0)*0.01196),"")</f>
        <v>0.14352000000000001</v>
      </c>
      <c r="Z492" s="56"/>
      <c r="AA492" s="57"/>
      <c r="AE492" s="64"/>
      <c r="BB492" s="340" t="s">
        <v>1</v>
      </c>
      <c r="BL492" s="64">
        <f t="shared" ref="BL492:BL497" si="94">IFERROR(W492*I492/H492,"0")</f>
        <v>64.090909090909079</v>
      </c>
      <c r="BM492" s="64">
        <f t="shared" ref="BM492:BM497" si="95">IFERROR(X492*I492/H492,"0")</f>
        <v>67.679999999999993</v>
      </c>
      <c r="BN492" s="64">
        <f t="shared" ref="BN492:BN497" si="96">IFERROR(1/J492*(W492/H492),"0")</f>
        <v>0.10926573426573427</v>
      </c>
      <c r="BO492" s="64">
        <f t="shared" ref="BO492:BO497" si="97">IFERROR(1/J492*(X492/H492),"0")</f>
        <v>0.11538461538461539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70</v>
      </c>
      <c r="X493" s="389">
        <f t="shared" si="93"/>
        <v>73.92</v>
      </c>
      <c r="Y493" s="36">
        <f>IFERROR(IF(X493=0,"",ROUNDUP(X493/H493,0)*0.01196),"")</f>
        <v>0.16744000000000001</v>
      </c>
      <c r="Z493" s="56"/>
      <c r="AA493" s="57"/>
      <c r="AE493" s="64"/>
      <c r="BB493" s="341" t="s">
        <v>1</v>
      </c>
      <c r="BL493" s="64">
        <f t="shared" si="94"/>
        <v>74.772727272727266</v>
      </c>
      <c r="BM493" s="64">
        <f t="shared" si="95"/>
        <v>78.959999999999994</v>
      </c>
      <c r="BN493" s="64">
        <f t="shared" si="96"/>
        <v>0.12747668997668998</v>
      </c>
      <c r="BO493" s="64">
        <f t="shared" si="97"/>
        <v>0.13461538461538464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150</v>
      </c>
      <c r="X494" s="389">
        <f t="shared" si="93"/>
        <v>153.12</v>
      </c>
      <c r="Y494" s="36">
        <f>IFERROR(IF(X494=0,"",ROUNDUP(X494/H494,0)*0.01196),"")</f>
        <v>0.34683999999999998</v>
      </c>
      <c r="Z494" s="56"/>
      <c r="AA494" s="57"/>
      <c r="AE494" s="64"/>
      <c r="BB494" s="342" t="s">
        <v>1</v>
      </c>
      <c r="BL494" s="64">
        <f t="shared" si="94"/>
        <v>160.22727272727272</v>
      </c>
      <c r="BM494" s="64">
        <f t="shared" si="95"/>
        <v>163.56</v>
      </c>
      <c r="BN494" s="64">
        <f t="shared" si="96"/>
        <v>0.27316433566433568</v>
      </c>
      <c r="BO494" s="64">
        <f t="shared" si="97"/>
        <v>0.27884615384615385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48</v>
      </c>
      <c r="X495" s="389">
        <f t="shared" si="93"/>
        <v>50.4</v>
      </c>
      <c r="Y495" s="36">
        <f>IFERROR(IF(X495=0,"",ROUNDUP(X495/H495,0)*0.00937),"")</f>
        <v>0.13117999999999999</v>
      </c>
      <c r="Z495" s="56"/>
      <c r="AA495" s="57"/>
      <c r="AE495" s="64"/>
      <c r="BB495" s="343" t="s">
        <v>1</v>
      </c>
      <c r="BL495" s="64">
        <f t="shared" si="94"/>
        <v>51.199999999999996</v>
      </c>
      <c r="BM495" s="64">
        <f t="shared" si="95"/>
        <v>53.76</v>
      </c>
      <c r="BN495" s="64">
        <f t="shared" si="96"/>
        <v>0.1111111111111111</v>
      </c>
      <c r="BO495" s="64">
        <f t="shared" si="97"/>
        <v>0.11666666666666667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12</v>
      </c>
      <c r="X496" s="389">
        <f t="shared" si="93"/>
        <v>14.4</v>
      </c>
      <c r="Y496" s="36">
        <f>IFERROR(IF(X496=0,"",ROUNDUP(X496/H496,0)*0.00937),"")</f>
        <v>3.7479999999999999E-2</v>
      </c>
      <c r="Z496" s="56"/>
      <c r="AA496" s="57"/>
      <c r="AE496" s="64"/>
      <c r="BB496" s="344" t="s">
        <v>1</v>
      </c>
      <c r="BL496" s="64">
        <f t="shared" si="94"/>
        <v>12.7</v>
      </c>
      <c r="BM496" s="64">
        <f t="shared" si="95"/>
        <v>15.24</v>
      </c>
      <c r="BN496" s="64">
        <f t="shared" si="96"/>
        <v>2.7777777777777776E-2</v>
      </c>
      <c r="BO496" s="64">
        <f t="shared" si="97"/>
        <v>3.3333333333333333E-2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2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3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69.696969696969688</v>
      </c>
      <c r="X498" s="390">
        <f>IFERROR(X492/H492,"0")+IFERROR(X493/H493,"0")+IFERROR(X494/H494,"0")+IFERROR(X495/H495,"0")+IFERROR(X496/H496,"0")+IFERROR(X497/H497,"0")</f>
        <v>73</v>
      </c>
      <c r="Y498" s="390">
        <f>IFERROR(IF(Y492="",0,Y492),"0")+IFERROR(IF(Y493="",0,Y493),"0")+IFERROR(IF(Y494="",0,Y494),"0")+IFERROR(IF(Y495="",0,Y495),"0")+IFERROR(IF(Y496="",0,Y496),"0")+IFERROR(IF(Y497="",0,Y497),"0")</f>
        <v>0.82645999999999986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3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340</v>
      </c>
      <c r="X499" s="390">
        <f>IFERROR(SUM(X492:X497),"0")</f>
        <v>355.19999999999993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2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3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3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2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3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3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5" t="s">
        <v>681</v>
      </c>
      <c r="B510" s="446"/>
      <c r="C510" s="446"/>
      <c r="D510" s="446"/>
      <c r="E510" s="446"/>
      <c r="F510" s="446"/>
      <c r="G510" s="446"/>
      <c r="H510" s="446"/>
      <c r="I510" s="446"/>
      <c r="J510" s="446"/>
      <c r="K510" s="446"/>
      <c r="L510" s="446"/>
      <c r="M510" s="446"/>
      <c r="N510" s="446"/>
      <c r="O510" s="446"/>
      <c r="P510" s="446"/>
      <c r="Q510" s="446"/>
      <c r="R510" s="446"/>
      <c r="S510" s="446"/>
      <c r="T510" s="446"/>
      <c r="U510" s="446"/>
      <c r="V510" s="446"/>
      <c r="W510" s="446"/>
      <c r="X510" s="446"/>
      <c r="Y510" s="446"/>
      <c r="Z510" s="48"/>
      <c r="AA510" s="48"/>
    </row>
    <row r="511" spans="1:67" ht="16.5" customHeight="1" x14ac:dyDescent="0.25">
      <c r="A511" s="421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2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3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2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3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3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482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5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2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2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3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3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7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1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2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3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3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500</v>
      </c>
      <c r="X542" s="389">
        <f>IFERROR(IF(W542="",0,CEILING((W542/$H542),1)*$H542),"")</f>
        <v>507</v>
      </c>
      <c r="Y542" s="36">
        <f>IFERROR(IF(X542=0,"",ROUNDUP(X542/H542,0)*0.02175),"")</f>
        <v>1.4137499999999998</v>
      </c>
      <c r="Z542" s="56"/>
      <c r="AA542" s="57"/>
      <c r="AE542" s="64"/>
      <c r="BB542" s="370" t="s">
        <v>1</v>
      </c>
      <c r="BL542" s="64">
        <f>IFERROR(W542*I542/H542,"0")</f>
        <v>536.15384615384619</v>
      </c>
      <c r="BM542" s="64">
        <f>IFERROR(X542*I542/H542,"0")</f>
        <v>543.66000000000008</v>
      </c>
      <c r="BN542" s="64">
        <f>IFERROR(1/J542*(W542/H542),"0")</f>
        <v>1.1446886446886446</v>
      </c>
      <c r="BO542" s="64">
        <f>IFERROR(1/J542*(X542/H542),"0")</f>
        <v>1.1607142857142856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4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2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3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64.102564102564102</v>
      </c>
      <c r="X547" s="390">
        <f>IFERROR(X542/H542,"0")+IFERROR(X543/H543,"0")+IFERROR(X544/H544,"0")+IFERROR(X545/H545,"0")+IFERROR(X546/H546,"0")</f>
        <v>65</v>
      </c>
      <c r="Y547" s="390">
        <f>IFERROR(IF(Y542="",0,Y542),"0")+IFERROR(IF(Y543="",0,Y543),"0")+IFERROR(IF(Y544="",0,Y544),"0")+IFERROR(IF(Y545="",0,Y545),"0")+IFERROR(IF(Y546="",0,Y546),"0")</f>
        <v>1.4137499999999998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3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500</v>
      </c>
      <c r="X548" s="390">
        <f>IFERROR(SUM(X542:X546),"0")</f>
        <v>507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2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3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3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3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2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16973.100000000002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17130.760000000002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2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18251.383897611955</v>
      </c>
      <c r="X557" s="390">
        <f>IFERROR(SUM(BM22:BM553),"0")</f>
        <v>18420.014000000003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2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36</v>
      </c>
      <c r="X558" s="38">
        <f>ROUNDUP(SUM(BO22:BO553),0)</f>
        <v>37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2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19151.383897611955</v>
      </c>
      <c r="X559" s="390">
        <f>GrossWeightTotalR+PalletQtyTotalR*25</f>
        <v>19345.014000000003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2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4432.7938271817584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4463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2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42.107270000000007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96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0"/>
      <c r="L564" s="454" t="s">
        <v>371</v>
      </c>
      <c r="M564" s="380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0"/>
    </row>
    <row r="565" spans="1:30" ht="13.5" customHeight="1" thickBot="1" x14ac:dyDescent="0.25">
      <c r="A565" s="797"/>
      <c r="B565" s="455"/>
      <c r="C565" s="455"/>
      <c r="D565" s="455"/>
      <c r="E565" s="455"/>
      <c r="F565" s="455"/>
      <c r="G565" s="455"/>
      <c r="H565" s="455"/>
      <c r="I565" s="455"/>
      <c r="J565" s="455"/>
      <c r="K565" s="380"/>
      <c r="L565" s="455"/>
      <c r="M565" s="380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332.1</v>
      </c>
      <c r="D566" s="46">
        <f>IFERROR(X53*1,"0")+IFERROR(X54*1,"0")+IFERROR(X55*1,"0")+IFERROR(X56*1,"0")</f>
        <v>1796.4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5209.12</v>
      </c>
      <c r="F566" s="46">
        <f>IFERROR(X131*1,"0")+IFERROR(X132*1,"0")+IFERROR(X133*1,"0")+IFERROR(X134*1,"0")+IFERROR(X135*1,"0")</f>
        <v>1393.2000000000003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327.60000000000002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2348.4</v>
      </c>
      <c r="J566" s="46">
        <f>IFERROR(X213*1,"0")+IFERROR(X214*1,"0")+IFERROR(X215*1,"0")+IFERROR(X216*1,"0")+IFERROR(X217*1,"0")+IFERROR(X218*1,"0")+IFERROR(X219*1,"0")+IFERROR(X223*1,"0")+IFERROR(X224*1,"0")+IFERROR(X225*1,"0")</f>
        <v>58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503.22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503.22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1072.56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1751.1999999999998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114.6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270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288</v>
      </c>
      <c r="U566" s="46">
        <f>IFERROR(X455*1,"0")+IFERROR(X456*1,"0")+IFERROR(X457*1,"0")</f>
        <v>32.4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939.3599999999999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507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D515:E515"/>
    <mergeCell ref="D542:E542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A504:N505"/>
    <mergeCell ref="D478:E478"/>
    <mergeCell ref="D107:E107"/>
    <mergeCell ref="D163:E163"/>
    <mergeCell ref="D278:E278"/>
    <mergeCell ref="D234:E234"/>
    <mergeCell ref="D405:E405"/>
    <mergeCell ref="O556:U556"/>
    <mergeCell ref="A130:Y130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D550:E550"/>
    <mergeCell ref="O178:S178"/>
    <mergeCell ref="O249:S249"/>
    <mergeCell ref="O105:S105"/>
    <mergeCell ref="D218:E218"/>
    <mergeCell ref="D247:E247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D257:E257"/>
    <mergeCell ref="D213:E213"/>
    <mergeCell ref="D151:E151"/>
    <mergeCell ref="O175:S175"/>
    <mergeCell ref="D150:E150"/>
    <mergeCell ref="O246:S246"/>
    <mergeCell ref="O306:S306"/>
    <mergeCell ref="D321:E321"/>
    <mergeCell ref="O162:S162"/>
    <mergeCell ref="D215:E215"/>
    <mergeCell ref="H10:L1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O312:U312"/>
    <mergeCell ref="A161:Y161"/>
    <mergeCell ref="D288:E288"/>
    <mergeCell ref="O156:S156"/>
    <mergeCell ref="O398:S398"/>
    <mergeCell ref="O323:U323"/>
    <mergeCell ref="D434:E434"/>
    <mergeCell ref="D86:E86"/>
    <mergeCell ref="O233:S233"/>
    <mergeCell ref="D513:E513"/>
    <mergeCell ref="A182:Y182"/>
    <mergeCell ref="A304:Y304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G17:G18"/>
    <mergeCell ref="A160:Y160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295:E295"/>
    <mergeCell ref="D178:E178"/>
    <mergeCell ref="O513:S513"/>
    <mergeCell ref="D172:E172"/>
    <mergeCell ref="O352:S352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O288:S288"/>
    <mergeCell ref="A532:Y532"/>
    <mergeCell ref="O533:S533"/>
    <mergeCell ref="O70:S70"/>
    <mergeCell ref="O241:S241"/>
    <mergeCell ref="O399:S399"/>
    <mergeCell ref="A272:N273"/>
    <mergeCell ref="O406:S406"/>
    <mergeCell ref="A443:N444"/>
    <mergeCell ref="D190:E190"/>
    <mergeCell ref="D246:E246"/>
    <mergeCell ref="D488:E488"/>
    <mergeCell ref="A89:N90"/>
    <mergeCell ref="D111:E111"/>
    <mergeCell ref="D233:E233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D93:E93"/>
    <mergeCell ref="D264:E264"/>
    <mergeCell ref="O311:S311"/>
    <mergeCell ref="O213:S213"/>
    <mergeCell ref="O188:S188"/>
    <mergeCell ref="O126:S126"/>
    <mergeCell ref="D157:E157"/>
    <mergeCell ref="P12:Q12"/>
    <mergeCell ref="O240:S240"/>
    <mergeCell ref="O411:S411"/>
    <mergeCell ref="D251:E251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O17:S18"/>
    <mergeCell ref="O526:S526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28:E28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D195:E195"/>
    <mergeCell ref="S6:T9"/>
    <mergeCell ref="O482:S482"/>
    <mergeCell ref="D189:E18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