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C51274A-7B38-43F2-A525-1E1C8E3786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O534" i="1"/>
  <c r="BN533" i="1"/>
  <c r="BL533" i="1"/>
  <c r="X533" i="1"/>
  <c r="W531" i="1"/>
  <c r="X530" i="1"/>
  <c r="W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Y530" i="1" s="1"/>
  <c r="X525" i="1"/>
  <c r="X531" i="1" s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X508" i="1"/>
  <c r="W508" i="1"/>
  <c r="BO507" i="1"/>
  <c r="BN507" i="1"/>
  <c r="BM507" i="1"/>
  <c r="BL507" i="1"/>
  <c r="Y507" i="1"/>
  <c r="Y508" i="1" s="1"/>
  <c r="X507" i="1"/>
  <c r="X509" i="1" s="1"/>
  <c r="O507" i="1"/>
  <c r="W505" i="1"/>
  <c r="X504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O501" i="1"/>
  <c r="BN501" i="1"/>
  <c r="BM501" i="1"/>
  <c r="BL501" i="1"/>
  <c r="Y501" i="1"/>
  <c r="X501" i="1"/>
  <c r="X505" i="1" s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O487" i="1"/>
  <c r="BN487" i="1"/>
  <c r="BM487" i="1"/>
  <c r="BL487" i="1"/>
  <c r="Y487" i="1"/>
  <c r="X487" i="1"/>
  <c r="X489" i="1" s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X463" i="1"/>
  <c r="W463" i="1"/>
  <c r="BO462" i="1"/>
  <c r="BN462" i="1"/>
  <c r="BM462" i="1"/>
  <c r="BL462" i="1"/>
  <c r="Y462" i="1"/>
  <c r="Y463" i="1" s="1"/>
  <c r="X462" i="1"/>
  <c r="O462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X438" i="1" s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O421" i="1"/>
  <c r="BN421" i="1"/>
  <c r="BM421" i="1"/>
  <c r="BL421" i="1"/>
  <c r="Y421" i="1"/>
  <c r="X421" i="1"/>
  <c r="O421" i="1"/>
  <c r="BN420" i="1"/>
  <c r="BL420" i="1"/>
  <c r="X420" i="1"/>
  <c r="O420" i="1"/>
  <c r="W418" i="1"/>
  <c r="X417" i="1"/>
  <c r="W417" i="1"/>
  <c r="BO416" i="1"/>
  <c r="BN416" i="1"/>
  <c r="BM416" i="1"/>
  <c r="BL416" i="1"/>
  <c r="Y416" i="1"/>
  <c r="Y417" i="1" s="1"/>
  <c r="X416" i="1"/>
  <c r="X418" i="1" s="1"/>
  <c r="O416" i="1"/>
  <c r="W414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BO410" i="1"/>
  <c r="BN410" i="1"/>
  <c r="BM410" i="1"/>
  <c r="BL410" i="1"/>
  <c r="Y410" i="1"/>
  <c r="X410" i="1"/>
  <c r="O410" i="1"/>
  <c r="W408" i="1"/>
  <c r="W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W392" i="1"/>
  <c r="X391" i="1"/>
  <c r="W391" i="1"/>
  <c r="BO390" i="1"/>
  <c r="BN390" i="1"/>
  <c r="BM390" i="1"/>
  <c r="BL390" i="1"/>
  <c r="Y390" i="1"/>
  <c r="X390" i="1"/>
  <c r="O390" i="1"/>
  <c r="BN389" i="1"/>
  <c r="BL389" i="1"/>
  <c r="X389" i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O378" i="1"/>
  <c r="BN378" i="1"/>
  <c r="BM378" i="1"/>
  <c r="BL378" i="1"/>
  <c r="Y378" i="1"/>
  <c r="X378" i="1"/>
  <c r="O378" i="1"/>
  <c r="BN377" i="1"/>
  <c r="BL377" i="1"/>
  <c r="X377" i="1"/>
  <c r="O377" i="1"/>
  <c r="BO376" i="1"/>
  <c r="BN376" i="1"/>
  <c r="BM376" i="1"/>
  <c r="BL376" i="1"/>
  <c r="Y376" i="1"/>
  <c r="X376" i="1"/>
  <c r="O376" i="1"/>
  <c r="W374" i="1"/>
  <c r="X373" i="1"/>
  <c r="W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O339" i="1"/>
  <c r="BN338" i="1"/>
  <c r="BL338" i="1"/>
  <c r="X338" i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O331" i="1"/>
  <c r="W327" i="1"/>
  <c r="X326" i="1"/>
  <c r="W326" i="1"/>
  <c r="BO325" i="1"/>
  <c r="BN325" i="1"/>
  <c r="BM325" i="1"/>
  <c r="BL325" i="1"/>
  <c r="Y325" i="1"/>
  <c r="Y326" i="1" s="1"/>
  <c r="X325" i="1"/>
  <c r="X327" i="1" s="1"/>
  <c r="O325" i="1"/>
  <c r="W323" i="1"/>
  <c r="X322" i="1"/>
  <c r="W322" i="1"/>
  <c r="BO321" i="1"/>
  <c r="BN321" i="1"/>
  <c r="BM321" i="1"/>
  <c r="BL321" i="1"/>
  <c r="Y321" i="1"/>
  <c r="Y322" i="1" s="1"/>
  <c r="X321" i="1"/>
  <c r="X323" i="1" s="1"/>
  <c r="O321" i="1"/>
  <c r="W319" i="1"/>
  <c r="W318" i="1"/>
  <c r="BO317" i="1"/>
  <c r="BN317" i="1"/>
  <c r="BM317" i="1"/>
  <c r="BL317" i="1"/>
  <c r="Y317" i="1"/>
  <c r="X317" i="1"/>
  <c r="O317" i="1"/>
  <c r="BN316" i="1"/>
  <c r="BL316" i="1"/>
  <c r="X316" i="1"/>
  <c r="O316" i="1"/>
  <c r="BO315" i="1"/>
  <c r="BN315" i="1"/>
  <c r="BM315" i="1"/>
  <c r="BL315" i="1"/>
  <c r="Y315" i="1"/>
  <c r="X315" i="1"/>
  <c r="O315" i="1"/>
  <c r="W313" i="1"/>
  <c r="X312" i="1"/>
  <c r="W312" i="1"/>
  <c r="BO311" i="1"/>
  <c r="BN311" i="1"/>
  <c r="BM311" i="1"/>
  <c r="BL311" i="1"/>
  <c r="Y311" i="1"/>
  <c r="Y312" i="1" s="1"/>
  <c r="X311" i="1"/>
  <c r="O311" i="1"/>
  <c r="W308" i="1"/>
  <c r="X307" i="1"/>
  <c r="W307" i="1"/>
  <c r="BO306" i="1"/>
  <c r="BN306" i="1"/>
  <c r="BM306" i="1"/>
  <c r="BL306" i="1"/>
  <c r="Y306" i="1"/>
  <c r="X306" i="1"/>
  <c r="O306" i="1"/>
  <c r="BN305" i="1"/>
  <c r="BL305" i="1"/>
  <c r="X305" i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X285" i="1" s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O277" i="1"/>
  <c r="BN276" i="1"/>
  <c r="BL276" i="1"/>
  <c r="X276" i="1"/>
  <c r="O276" i="1"/>
  <c r="BO275" i="1"/>
  <c r="BN275" i="1"/>
  <c r="BM275" i="1"/>
  <c r="BL275" i="1"/>
  <c r="Y275" i="1"/>
  <c r="X275" i="1"/>
  <c r="W273" i="1"/>
  <c r="W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W261" i="1"/>
  <c r="W260" i="1"/>
  <c r="BN259" i="1"/>
  <c r="BL259" i="1"/>
  <c r="Y259" i="1"/>
  <c r="X259" i="1"/>
  <c r="O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X260" i="1" s="1"/>
  <c r="O256" i="1"/>
  <c r="W254" i="1"/>
  <c r="W253" i="1"/>
  <c r="BN252" i="1"/>
  <c r="BL252" i="1"/>
  <c r="X252" i="1"/>
  <c r="BO252" i="1" s="1"/>
  <c r="O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W237" i="1"/>
  <c r="W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X236" i="1" s="1"/>
  <c r="O230" i="1"/>
  <c r="W227" i="1"/>
  <c r="W226" i="1"/>
  <c r="BO225" i="1"/>
  <c r="BN225" i="1"/>
  <c r="BM225" i="1"/>
  <c r="BL225" i="1"/>
  <c r="Y225" i="1"/>
  <c r="X225" i="1"/>
  <c r="O225" i="1"/>
  <c r="BN224" i="1"/>
  <c r="BL224" i="1"/>
  <c r="X224" i="1"/>
  <c r="BO224" i="1" s="1"/>
  <c r="O224" i="1"/>
  <c r="BO223" i="1"/>
  <c r="BN223" i="1"/>
  <c r="BM223" i="1"/>
  <c r="BL223" i="1"/>
  <c r="Y223" i="1"/>
  <c r="X223" i="1"/>
  <c r="X227" i="1" s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J566" i="1" s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X209" i="1" s="1"/>
  <c r="O205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O200" i="1" s="1"/>
  <c r="BN199" i="1"/>
  <c r="BL199" i="1"/>
  <c r="X199" i="1"/>
  <c r="BO199" i="1" s="1"/>
  <c r="O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X203" i="1" s="1"/>
  <c r="O183" i="1"/>
  <c r="W181" i="1"/>
  <c r="W180" i="1"/>
  <c r="BN179" i="1"/>
  <c r="BL179" i="1"/>
  <c r="X179" i="1"/>
  <c r="BO179" i="1" s="1"/>
  <c r="O179" i="1"/>
  <c r="BO178" i="1"/>
  <c r="BN178" i="1"/>
  <c r="BM178" i="1"/>
  <c r="BL178" i="1"/>
  <c r="Y178" i="1"/>
  <c r="X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BO172" i="1"/>
  <c r="BN172" i="1"/>
  <c r="BM172" i="1"/>
  <c r="BL172" i="1"/>
  <c r="Y172" i="1"/>
  <c r="X172" i="1"/>
  <c r="X180" i="1" s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X169" i="1" s="1"/>
  <c r="O167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O143" i="1"/>
  <c r="BN142" i="1"/>
  <c r="BL142" i="1"/>
  <c r="X142" i="1"/>
  <c r="BO142" i="1" s="1"/>
  <c r="BN141" i="1"/>
  <c r="BL141" i="1"/>
  <c r="X141" i="1"/>
  <c r="G566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F566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X117" i="1" s="1"/>
  <c r="W100" i="1"/>
  <c r="W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X100" i="1" s="1"/>
  <c r="O92" i="1"/>
  <c r="W90" i="1"/>
  <c r="W89" i="1"/>
  <c r="BO88" i="1"/>
  <c r="BN88" i="1"/>
  <c r="BM88" i="1"/>
  <c r="BL88" i="1"/>
  <c r="Y88" i="1"/>
  <c r="X88" i="1"/>
  <c r="O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90" i="1" s="1"/>
  <c r="O85" i="1"/>
  <c r="W83" i="1"/>
  <c r="W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6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F10" i="1" s="1"/>
  <c r="D7" i="1"/>
  <c r="P6" i="1"/>
  <c r="O2" i="1"/>
  <c r="X24" i="1" l="1"/>
  <c r="X89" i="1"/>
  <c r="X99" i="1"/>
  <c r="X137" i="1"/>
  <c r="X146" i="1"/>
  <c r="X159" i="1"/>
  <c r="X164" i="1"/>
  <c r="X170" i="1"/>
  <c r="X181" i="1"/>
  <c r="X202" i="1"/>
  <c r="X210" i="1"/>
  <c r="X221" i="1"/>
  <c r="X226" i="1"/>
  <c r="X237" i="1"/>
  <c r="N566" i="1"/>
  <c r="L566" i="1"/>
  <c r="X254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BO276" i="1"/>
  <c r="BM276" i="1"/>
  <c r="Y276" i="1"/>
  <c r="Y279" i="1" s="1"/>
  <c r="BO290" i="1"/>
  <c r="BM290" i="1"/>
  <c r="Y290" i="1"/>
  <c r="X292" i="1"/>
  <c r="O566" i="1"/>
  <c r="X302" i="1"/>
  <c r="BO295" i="1"/>
  <c r="BM295" i="1"/>
  <c r="Y295" i="1"/>
  <c r="BO299" i="1"/>
  <c r="BM299" i="1"/>
  <c r="Y299" i="1"/>
  <c r="BO316" i="1"/>
  <c r="BM316" i="1"/>
  <c r="Y316" i="1"/>
  <c r="Y318" i="1" s="1"/>
  <c r="BO341" i="1"/>
  <c r="BM341" i="1"/>
  <c r="Y341" i="1"/>
  <c r="X343" i="1"/>
  <c r="X350" i="1"/>
  <c r="BO345" i="1"/>
  <c r="BM345" i="1"/>
  <c r="Y345" i="1"/>
  <c r="X349" i="1"/>
  <c r="X355" i="1"/>
  <c r="BO352" i="1"/>
  <c r="BM352" i="1"/>
  <c r="Y352" i="1"/>
  <c r="BO365" i="1"/>
  <c r="BM365" i="1"/>
  <c r="Y365" i="1"/>
  <c r="BO377" i="1"/>
  <c r="BM377" i="1"/>
  <c r="Y377" i="1"/>
  <c r="Y380" i="1" s="1"/>
  <c r="BO395" i="1"/>
  <c r="BM395" i="1"/>
  <c r="Y395" i="1"/>
  <c r="BO399" i="1"/>
  <c r="BM399" i="1"/>
  <c r="Y399" i="1"/>
  <c r="BO403" i="1"/>
  <c r="BM403" i="1"/>
  <c r="Y403" i="1"/>
  <c r="X407" i="1"/>
  <c r="BO411" i="1"/>
  <c r="BM411" i="1"/>
  <c r="Y411" i="1"/>
  <c r="Y413" i="1" s="1"/>
  <c r="BO435" i="1"/>
  <c r="BM435" i="1"/>
  <c r="Y435" i="1"/>
  <c r="Y458" i="1"/>
  <c r="BO456" i="1"/>
  <c r="BM456" i="1"/>
  <c r="Y456" i="1"/>
  <c r="X458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Y539" i="1" s="1"/>
  <c r="X539" i="1"/>
  <c r="I566" i="1"/>
  <c r="H9" i="1"/>
  <c r="A10" i="1"/>
  <c r="X34" i="1"/>
  <c r="X50" i="1"/>
  <c r="X58" i="1"/>
  <c r="X83" i="1"/>
  <c r="X118" i="1"/>
  <c r="X128" i="1"/>
  <c r="F9" i="1"/>
  <c r="J9" i="1"/>
  <c r="Y22" i="1"/>
  <c r="Y24" i="1" s="1"/>
  <c r="BM22" i="1"/>
  <c r="BO22" i="1"/>
  <c r="W560" i="1"/>
  <c r="X25" i="1"/>
  <c r="Y28" i="1"/>
  <c r="Y34" i="1" s="1"/>
  <c r="BM28" i="1"/>
  <c r="Y30" i="1"/>
  <c r="BM30" i="1"/>
  <c r="Y32" i="1"/>
  <c r="BM32" i="1"/>
  <c r="C566" i="1"/>
  <c r="Y48" i="1"/>
  <c r="Y49" i="1" s="1"/>
  <c r="BM48" i="1"/>
  <c r="X49" i="1"/>
  <c r="Y53" i="1"/>
  <c r="Y57" i="1" s="1"/>
  <c r="BM53" i="1"/>
  <c r="BO53" i="1"/>
  <c r="Y55" i="1"/>
  <c r="BM55" i="1"/>
  <c r="Y56" i="1"/>
  <c r="BM56" i="1"/>
  <c r="X57" i="1"/>
  <c r="Y61" i="1"/>
  <c r="Y82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Y89" i="1" s="1"/>
  <c r="BM85" i="1"/>
  <c r="BO85" i="1"/>
  <c r="Y87" i="1"/>
  <c r="BM87" i="1"/>
  <c r="Y93" i="1"/>
  <c r="Y99" i="1" s="1"/>
  <c r="BM93" i="1"/>
  <c r="Y95" i="1"/>
  <c r="BM95" i="1"/>
  <c r="Y97" i="1"/>
  <c r="BM97" i="1"/>
  <c r="Y102" i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Y127" i="1" s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Y135" i="1"/>
  <c r="BM135" i="1"/>
  <c r="X136" i="1"/>
  <c r="Y141" i="1"/>
  <c r="BM141" i="1"/>
  <c r="BO141" i="1"/>
  <c r="Y142" i="1"/>
  <c r="BM142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Y168" i="1"/>
  <c r="Y169" i="1" s="1"/>
  <c r="BM168" i="1"/>
  <c r="Y174" i="1"/>
  <c r="Y180" i="1" s="1"/>
  <c r="BM174" i="1"/>
  <c r="Y176" i="1"/>
  <c r="BM176" i="1"/>
  <c r="Y179" i="1"/>
  <c r="BM179" i="1"/>
  <c r="Y183" i="1"/>
  <c r="Y202" i="1" s="1"/>
  <c r="BM183" i="1"/>
  <c r="BO183" i="1"/>
  <c r="Y185" i="1"/>
  <c r="BM185" i="1"/>
  <c r="Y186" i="1"/>
  <c r="BM186" i="1"/>
  <c r="Y188" i="1"/>
  <c r="BM188" i="1"/>
  <c r="Y189" i="1"/>
  <c r="BM189" i="1"/>
  <c r="Y191" i="1"/>
  <c r="BM191" i="1"/>
  <c r="Y193" i="1"/>
  <c r="BM193" i="1"/>
  <c r="Y195" i="1"/>
  <c r="BM195" i="1"/>
  <c r="Y196" i="1"/>
  <c r="BM196" i="1"/>
  <c r="Y199" i="1"/>
  <c r="BM199" i="1"/>
  <c r="Y200" i="1"/>
  <c r="BM200" i="1"/>
  <c r="Y206" i="1"/>
  <c r="Y209" i="1" s="1"/>
  <c r="BM206" i="1"/>
  <c r="Y207" i="1"/>
  <c r="BM207" i="1"/>
  <c r="Y208" i="1"/>
  <c r="BM208" i="1"/>
  <c r="Y213" i="1"/>
  <c r="BM213" i="1"/>
  <c r="BO213" i="1"/>
  <c r="Y215" i="1"/>
  <c r="BM215" i="1"/>
  <c r="Y217" i="1"/>
  <c r="BM217" i="1"/>
  <c r="Y219" i="1"/>
  <c r="BM219" i="1"/>
  <c r="X220" i="1"/>
  <c r="Y224" i="1"/>
  <c r="Y226" i="1" s="1"/>
  <c r="BM224" i="1"/>
  <c r="Y231" i="1"/>
  <c r="Y236" i="1" s="1"/>
  <c r="BM231" i="1"/>
  <c r="Y233" i="1"/>
  <c r="BM233" i="1"/>
  <c r="Y235" i="1"/>
  <c r="BM235" i="1"/>
  <c r="Y240" i="1"/>
  <c r="BM240" i="1"/>
  <c r="BO240" i="1"/>
  <c r="Y242" i="1"/>
  <c r="BM242" i="1"/>
  <c r="Y244" i="1"/>
  <c r="BM244" i="1"/>
  <c r="Y246" i="1"/>
  <c r="BM246" i="1"/>
  <c r="Y248" i="1"/>
  <c r="BM248" i="1"/>
  <c r="Y250" i="1"/>
  <c r="BM250" i="1"/>
  <c r="Y252" i="1"/>
  <c r="BM252" i="1"/>
  <c r="X253" i="1"/>
  <c r="Y256" i="1"/>
  <c r="BM256" i="1"/>
  <c r="BO256" i="1"/>
  <c r="Y258" i="1"/>
  <c r="BM258" i="1"/>
  <c r="BO259" i="1"/>
  <c r="BM259" i="1"/>
  <c r="BO265" i="1"/>
  <c r="BM265" i="1"/>
  <c r="Y265" i="1"/>
  <c r="BO269" i="1"/>
  <c r="BM269" i="1"/>
  <c r="Y269" i="1"/>
  <c r="X279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Y291" i="1" s="1"/>
  <c r="BO297" i="1"/>
  <c r="BM297" i="1"/>
  <c r="Y297" i="1"/>
  <c r="BO301" i="1"/>
  <c r="BM301" i="1"/>
  <c r="Y301" i="1"/>
  <c r="X303" i="1"/>
  <c r="X308" i="1"/>
  <c r="BO305" i="1"/>
  <c r="BM305" i="1"/>
  <c r="Y305" i="1"/>
  <c r="Y307" i="1" s="1"/>
  <c r="X319" i="1"/>
  <c r="X318" i="1"/>
  <c r="BO338" i="1"/>
  <c r="BM338" i="1"/>
  <c r="Y338" i="1"/>
  <c r="Y342" i="1" s="1"/>
  <c r="BO347" i="1"/>
  <c r="BM347" i="1"/>
  <c r="Y347" i="1"/>
  <c r="BO354" i="1"/>
  <c r="BM354" i="1"/>
  <c r="Y354" i="1"/>
  <c r="X356" i="1"/>
  <c r="X359" i="1"/>
  <c r="BO358" i="1"/>
  <c r="BM358" i="1"/>
  <c r="Y358" i="1"/>
  <c r="Y359" i="1" s="1"/>
  <c r="X360" i="1"/>
  <c r="R566" i="1"/>
  <c r="X368" i="1"/>
  <c r="BO363" i="1"/>
  <c r="BM363" i="1"/>
  <c r="Y363" i="1"/>
  <c r="BO367" i="1"/>
  <c r="BM367" i="1"/>
  <c r="Y367" i="1"/>
  <c r="X369" i="1"/>
  <c r="X374" i="1"/>
  <c r="BO371" i="1"/>
  <c r="BM371" i="1"/>
  <c r="Y371" i="1"/>
  <c r="Y373" i="1" s="1"/>
  <c r="X380" i="1"/>
  <c r="BO379" i="1"/>
  <c r="BM379" i="1"/>
  <c r="Y379" i="1"/>
  <c r="X381" i="1"/>
  <c r="X384" i="1"/>
  <c r="BO383" i="1"/>
  <c r="BM383" i="1"/>
  <c r="Y383" i="1"/>
  <c r="Y384" i="1" s="1"/>
  <c r="X385" i="1"/>
  <c r="X392" i="1"/>
  <c r="BO389" i="1"/>
  <c r="BM389" i="1"/>
  <c r="Y389" i="1"/>
  <c r="Y391" i="1" s="1"/>
  <c r="X408" i="1"/>
  <c r="BO397" i="1"/>
  <c r="BM397" i="1"/>
  <c r="Y397" i="1"/>
  <c r="Y407" i="1" s="1"/>
  <c r="BO401" i="1"/>
  <c r="BM401" i="1"/>
  <c r="Y401" i="1"/>
  <c r="BO405" i="1"/>
  <c r="BM405" i="1"/>
  <c r="Y405" i="1"/>
  <c r="X414" i="1"/>
  <c r="X413" i="1"/>
  <c r="BO422" i="1"/>
  <c r="BM422" i="1"/>
  <c r="Y422" i="1"/>
  <c r="X424" i="1"/>
  <c r="T566" i="1"/>
  <c r="X430" i="1"/>
  <c r="BO427" i="1"/>
  <c r="BM427" i="1"/>
  <c r="Y427" i="1"/>
  <c r="Y429" i="1" s="1"/>
  <c r="X429" i="1"/>
  <c r="BO474" i="1"/>
  <c r="BM474" i="1"/>
  <c r="Y474" i="1"/>
  <c r="BO478" i="1"/>
  <c r="BM478" i="1"/>
  <c r="Y478" i="1"/>
  <c r="BO482" i="1"/>
  <c r="BM482" i="1"/>
  <c r="Y482" i="1"/>
  <c r="S566" i="1"/>
  <c r="P566" i="1"/>
  <c r="X313" i="1"/>
  <c r="Q566" i="1"/>
  <c r="X342" i="1"/>
  <c r="X423" i="1"/>
  <c r="BO420" i="1"/>
  <c r="BM420" i="1"/>
  <c r="Y420" i="1"/>
  <c r="BO433" i="1"/>
  <c r="BM433" i="1"/>
  <c r="Y433" i="1"/>
  <c r="Y438" i="1" s="1"/>
  <c r="BO437" i="1"/>
  <c r="BM437" i="1"/>
  <c r="Y437" i="1"/>
  <c r="X439" i="1"/>
  <c r="X444" i="1"/>
  <c r="BO441" i="1"/>
  <c r="BM441" i="1"/>
  <c r="Y441" i="1"/>
  <c r="Y443" i="1" s="1"/>
  <c r="U566" i="1"/>
  <c r="X467" i="1"/>
  <c r="BO466" i="1"/>
  <c r="BM466" i="1"/>
  <c r="Y466" i="1"/>
  <c r="Y467" i="1" s="1"/>
  <c r="X468" i="1"/>
  <c r="X485" i="1"/>
  <c r="BO472" i="1"/>
  <c r="BM472" i="1"/>
  <c r="Y472" i="1"/>
  <c r="Y484" i="1" s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BO502" i="1"/>
  <c r="BM502" i="1"/>
  <c r="Y502" i="1"/>
  <c r="Y504" i="1" s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Y423" i="1" l="1"/>
  <c r="Y368" i="1"/>
  <c r="Y260" i="1"/>
  <c r="Y253" i="1"/>
  <c r="Y220" i="1"/>
  <c r="Y158" i="1"/>
  <c r="Y145" i="1"/>
  <c r="Y136" i="1"/>
  <c r="Y117" i="1"/>
  <c r="X556" i="1"/>
  <c r="X558" i="1"/>
  <c r="Y522" i="1"/>
  <c r="Y355" i="1"/>
  <c r="Y302" i="1"/>
  <c r="X560" i="1"/>
  <c r="Y547" i="1"/>
  <c r="Y498" i="1"/>
  <c r="X557" i="1"/>
  <c r="X559" i="1" s="1"/>
  <c r="Y349" i="1"/>
  <c r="Y272" i="1"/>
  <c r="Y561" i="1" s="1"/>
</calcChain>
</file>

<file path=xl/sharedStrings.xml><?xml version="1.0" encoding="utf-8"?>
<sst xmlns="http://schemas.openxmlformats.org/spreadsheetml/2006/main" count="2424" uniqueCount="797">
  <si>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</si>
  <si>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</si>
  <si>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</si>
  <si>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</si>
  <si>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</si>
  <si>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</si>
  <si>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</si>
  <si>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</si>
  <si>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</si>
  <si>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</si>
  <si>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</si>
  <si>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</si>
  <si>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</si>
  <si>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</si>
  <si>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</si>
  <si>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</si>
  <si>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</si>
  <si>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</si>
  <si>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</si>
  <si>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</si>
  <si>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</si>
  <si>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</si>
  <si>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</si>
  <si>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</si>
  <si>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</si>
  <si>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</si>
  <si>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</si>
  <si>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</si>
  <si>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</si>
  <si>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</si>
  <si>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</si>
  <si>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</si>
  <si>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</si>
  <si>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</si>
  <si>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</si>
  <si>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</si>
  <si>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</si>
  <si>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</si>
  <si>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</si>
  <si>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</si>
  <si>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</si>
  <si>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</si>
  <si>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</si>
  <si>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</si>
  <si>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</si>
  <si>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</si>
  <si>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</si>
  <si>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</si>
  <si>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</si>
  <si>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</si>
  <si>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</si>
  <si>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</si>
  <si>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</si>
  <si>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</si>
  <si>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</si>
  <si>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</si>
  <si>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</si>
  <si>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</si>
  <si>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</si>
  <si>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</si>
  <si>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</si>
  <si>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</si>
  <si>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</si>
  <si>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</si>
  <si>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</si>
  <si>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</si>
  <si>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</si>
  <si>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</si>
  <si>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</si>
  <si>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</si>
  <si>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</si>
  <si>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</si>
  <si>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</si>
  <si>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</si>
  <si>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</si>
  <si>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</si>
  <si>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</si>
  <si>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</si>
  <si>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</si>
  <si>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</si>
  <si>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</si>
  <si>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</si>
  <si>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</si>
  <si>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</si>
  <si>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</si>
  <si>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</si>
  <si>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</si>
  <si>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</si>
  <si>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</si>
  <si>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</si>
  <si>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</si>
  <si>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</si>
  <si>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</si>
  <si>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</si>
  <si>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</si>
  <si>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</si>
  <si>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</si>
  <si>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</si>
  <si>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</si>
  <si>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</si>
  <si>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</si>
  <si>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</si>
  <si>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</si>
  <si>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</si>
  <si>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</si>
  <si>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</si>
  <si>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</si>
  <si>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</si>
  <si>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</si>
  <si>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</si>
  <si>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</si>
  <si>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</si>
  <si>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</si>
  <si>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</si>
  <si>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</si>
  <si>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</si>
  <si>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</si>
  <si>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</si>
  <si>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</si>
  <si>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</si>
  <si>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</si>
  <si>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</si>
  <si>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</si>
  <si>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</si>
  <si>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</si>
  <si>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</si>
  <si>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</si>
  <si>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</si>
  <si>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</si>
  <si>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</si>
  <si>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</si>
  <si>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</si>
  <si>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</si>
  <si>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</si>
  <si>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</si>
  <si>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</si>
  <si>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</si>
  <si>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</si>
  <si>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</si>
  <si>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</si>
  <si>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</si>
  <si>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</si>
  <si>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</si>
  <si>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</si>
  <si>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</si>
  <si>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</si>
  <si>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</si>
  <si>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</si>
  <si>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</si>
  <si>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</si>
  <si>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</si>
  <si>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</si>
  <si>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</si>
  <si>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</si>
  <si>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</si>
  <si>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</si>
  <si>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</si>
  <si>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</si>
  <si>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</si>
  <si>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</si>
  <si>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</si>
  <si>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</si>
  <si>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</si>
  <si>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</si>
  <si>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</si>
  <si>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</si>
  <si>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</si>
  <si>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</si>
  <si>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</si>
  <si>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</si>
  <si>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</si>
  <si>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</si>
  <si>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</si>
  <si>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</si>
  <si>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</si>
  <si>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</si>
  <si>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</si>
  <si>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</si>
  <si>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</si>
  <si>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</si>
  <si>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</si>
  <si>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</si>
  <si>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</si>
  <si>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</si>
  <si>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</si>
  <si>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</si>
  <si>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</si>
  <si>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</si>
  <si>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</si>
  <si>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</si>
  <si>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</si>
  <si>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</si>
  <si>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</si>
  <si>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</si>
  <si>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</si>
  <si>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</si>
  <si>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</si>
  <si>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</si>
  <si>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</si>
  <si>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</si>
  <si>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</si>
  <si>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</si>
  <si>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</si>
  <si>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</si>
  <si>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</si>
  <si>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</si>
  <si>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</si>
  <si>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</si>
  <si>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</si>
  <si>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</si>
  <si>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</si>
  <si>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</si>
  <si>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</si>
  <si>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</si>
  <si>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</si>
  <si>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</si>
  <si>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</si>
  <si>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</si>
  <si>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</si>
  <si>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</si>
  <si>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</si>
  <si>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</si>
  <si>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</si>
  <si>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</si>
  <si>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</si>
  <si>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</si>
  <si>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</si>
  <si>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</si>
  <si>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</si>
  <si>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</si>
  <si>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</si>
  <si>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</si>
  <si>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</si>
  <si>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</si>
  <si>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</si>
  <si>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</si>
  <si>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</si>
  <si>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</si>
  <si>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</si>
  <si>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</si>
  <si>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</si>
  <si>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</si>
  <si>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</si>
  <si>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</si>
  <si>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</si>
  <si>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</si>
  <si>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</si>
  <si>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</si>
  <si>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</si>
  <si>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</si>
  <si>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</si>
  <si>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</si>
  <si>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</si>
  <si>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</si>
  <si>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</si>
  <si>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</si>
  <si>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</si>
  <si>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</si>
  <si>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</si>
  <si>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</si>
  <si>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</si>
  <si>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</si>
  <si>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</si>
  <si>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</si>
  <si>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</si>
  <si>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</si>
  <si>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</si>
  <si>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</si>
  <si>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</si>
  <si>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</si>
  <si>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</si>
  <si>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</si>
  <si>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</si>
  <si>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</si>
  <si>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</si>
  <si>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</si>
  <si>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</si>
  <si>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</si>
  <si>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</si>
  <si>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</si>
  <si>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</si>
  <si>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</si>
  <si>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</si>
  <si>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</si>
  <si>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</si>
  <si>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</si>
  <si>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</si>
  <si>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</si>
  <si>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</si>
  <si>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</si>
  <si>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</si>
  <si>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</si>
  <si>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</si>
  <si>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</si>
  <si>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</si>
  <si>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</si>
  <si>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</si>
  <si>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P003203</t>
  </si>
  <si>
    <t>SU002845</t>
  </si>
  <si>
    <t>P003266</t>
  </si>
  <si>
    <t>SU002725</t>
  </si>
  <si>
    <t>P003959</t>
  </si>
  <si>
    <t>Сосиски «Сочинки» Весовой п/а ТМ «Стародворье»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</si>
  <si>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</si>
  <si>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</si>
  <si>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</si>
  <si>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</si>
  <si>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</si>
  <si>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</si>
  <si>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</si>
  <si>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</si>
  <si>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</si>
  <si>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</si>
  <si>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</si>
  <si>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</si>
  <si>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</si>
  <si>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</si>
  <si>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P003398</t>
  </si>
  <si>
    <t>SU002621</t>
  </si>
  <si>
    <t>P003958</t>
  </si>
  <si>
    <t>Сосиски «Сочинки с сочным окороком» Фикс.вес 0,4 П/а мгс ТМ «Стародворье»</t>
  </si>
  <si>
    <t>P003399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</si>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</sst>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6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6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45" t="s">
        <v>8</v>
      </c>
      <c r="B5" s="546"/>
      <c r="C5" s="547"/>
      <c r="D5" s="431"/>
      <c r="E5" s="433"/>
      <c r="F5" s="735" t="s">
        <v>9</v>
      </c>
      <c r="G5" s="547"/>
      <c r="H5" s="431"/>
      <c r="I5" s="432"/>
      <c r="J5" s="432"/>
      <c r="K5" s="432"/>
      <c r="L5" s="433"/>
      <c r="M5" s="58"/>
      <c r="O5" s="24" t="s">
        <v>10</v>
      </c>
      <c r="P5" s="773">
        <v>45455</v>
      </c>
      <c r="Q5" s="560"/>
      <c r="S5" s="640" t="s">
        <v>11</v>
      </c>
      <c r="T5" s="442"/>
      <c r="U5" s="642" t="s">
        <v>12</v>
      </c>
      <c r="V5" s="560"/>
      <c r="AA5" s="51"/>
      <c r="AB5" s="51"/>
      <c r="AC5" s="51"/>
    </row>
    <row r="6" spans="1:30" s="384" customFormat="1" ht="24" customHeight="1" x14ac:dyDescent="0.2">
      <c r="A6" s="545" t="s">
        <v>13</v>
      </c>
      <c r="B6" s="546"/>
      <c r="C6" s="547"/>
      <c r="D6" s="704" t="s">
        <v>14</v>
      </c>
      <c r="E6" s="705"/>
      <c r="F6" s="705"/>
      <c r="G6" s="705"/>
      <c r="H6" s="705"/>
      <c r="I6" s="705"/>
      <c r="J6" s="705"/>
      <c r="K6" s="705"/>
      <c r="L6" s="560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Среда</v>
      </c>
      <c r="Q6" s="393"/>
      <c r="S6" s="441" t="s">
        <v>16</v>
      </c>
      <c r="T6" s="442"/>
      <c r="U6" s="697" t="s">
        <v>17</v>
      </c>
      <c r="V6" s="467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26" t="str">
        <f>IFERROR(VLOOKUP(DeliveryAddress,Table,3,0),1)</f>
        <v>1</v>
      </c>
      <c r="E7" s="627"/>
      <c r="F7" s="627"/>
      <c r="G7" s="627"/>
      <c r="H7" s="627"/>
      <c r="I7" s="627"/>
      <c r="J7" s="627"/>
      <c r="K7" s="627"/>
      <c r="L7" s="598"/>
      <c r="M7" s="60"/>
      <c r="O7" s="24"/>
      <c r="P7" s="42"/>
      <c r="Q7" s="42"/>
      <c r="S7" s="397"/>
      <c r="T7" s="442"/>
      <c r="U7" s="698"/>
      <c r="V7" s="699"/>
      <c r="AA7" s="51"/>
      <c r="AB7" s="51"/>
      <c r="AC7" s="51"/>
    </row>
    <row r="8" spans="1:30" s="384" customFormat="1" ht="25.5" customHeight="1" x14ac:dyDescent="0.2">
      <c r="A8" s="778" t="s">
        <v>18</v>
      </c>
      <c r="B8" s="418"/>
      <c r="C8" s="419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7">
        <v>0.33333333333333331</v>
      </c>
      <c r="Q8" s="598"/>
      <c r="S8" s="397"/>
      <c r="T8" s="442"/>
      <c r="U8" s="698"/>
      <c r="V8" s="699"/>
      <c r="AA8" s="51"/>
      <c r="AB8" s="51"/>
      <c r="AC8" s="51"/>
    </row>
    <row r="9" spans="1:30" s="384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72"/>
      <c r="E9" s="406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386"/>
      <c r="O9" s="26" t="s">
        <v>20</v>
      </c>
      <c r="P9" s="554"/>
      <c r="Q9" s="555"/>
      <c r="S9" s="397"/>
      <c r="T9" s="442"/>
      <c r="U9" s="700"/>
      <c r="V9" s="701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72"/>
      <c r="E10" s="406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79" t="str">
        <f>IFERROR(VLOOKUP($D$10,Proxy,2,FALSE),"")</f>
        <v/>
      </c>
      <c r="I10" s="397"/>
      <c r="J10" s="397"/>
      <c r="K10" s="397"/>
      <c r="L10" s="397"/>
      <c r="M10" s="383"/>
      <c r="O10" s="26" t="s">
        <v>21</v>
      </c>
      <c r="P10" s="646"/>
      <c r="Q10" s="647"/>
      <c r="T10" s="24" t="s">
        <v>22</v>
      </c>
      <c r="U10" s="466" t="s">
        <v>23</v>
      </c>
      <c r="V10" s="467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7" t="s">
        <v>27</v>
      </c>
      <c r="V11" s="555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2" t="s">
        <v>28</v>
      </c>
      <c r="B12" s="546"/>
      <c r="C12" s="546"/>
      <c r="D12" s="546"/>
      <c r="E12" s="546"/>
      <c r="F12" s="546"/>
      <c r="G12" s="546"/>
      <c r="H12" s="546"/>
      <c r="I12" s="546"/>
      <c r="J12" s="546"/>
      <c r="K12" s="546"/>
      <c r="L12" s="547"/>
      <c r="M12" s="62"/>
      <c r="O12" s="24" t="s">
        <v>29</v>
      </c>
      <c r="P12" s="597"/>
      <c r="Q12" s="598"/>
      <c r="R12" s="23"/>
      <c r="T12" s="24"/>
      <c r="U12" s="516"/>
      <c r="V12" s="397"/>
      <c r="AA12" s="51"/>
      <c r="AB12" s="51"/>
      <c r="AC12" s="51"/>
    </row>
    <row r="13" spans="1:30" s="384" customFormat="1" ht="23.25" customHeight="1" x14ac:dyDescent="0.2">
      <c r="A13" s="732" t="s">
        <v>30</v>
      </c>
      <c r="B13" s="546"/>
      <c r="C13" s="546"/>
      <c r="D13" s="546"/>
      <c r="E13" s="546"/>
      <c r="F13" s="546"/>
      <c r="G13" s="546"/>
      <c r="H13" s="546"/>
      <c r="I13" s="546"/>
      <c r="J13" s="546"/>
      <c r="K13" s="546"/>
      <c r="L13" s="547"/>
      <c r="M13" s="62"/>
      <c r="N13" s="26"/>
      <c r="O13" s="26" t="s">
        <v>31</v>
      </c>
      <c r="P13" s="637"/>
      <c r="Q13" s="555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2" t="s">
        <v>32</v>
      </c>
      <c r="B14" s="546"/>
      <c r="C14" s="546"/>
      <c r="D14" s="546"/>
      <c r="E14" s="546"/>
      <c r="F14" s="546"/>
      <c r="G14" s="546"/>
      <c r="H14" s="546"/>
      <c r="I14" s="546"/>
      <c r="J14" s="546"/>
      <c r="K14" s="546"/>
      <c r="L14" s="547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66" t="s">
        <v>33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6"/>
      <c r="L15" s="547"/>
      <c r="M15" s="63"/>
      <c r="O15" s="539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0"/>
      <c r="P16" s="540"/>
      <c r="Q16" s="540"/>
      <c r="R16" s="540"/>
      <c r="S16" s="54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35</v>
      </c>
      <c r="B17" s="437" t="s">
        <v>36</v>
      </c>
      <c r="C17" s="571" t="s">
        <v>37</v>
      </c>
      <c r="D17" s="437" t="s">
        <v>38</v>
      </c>
      <c r="E17" s="478"/>
      <c r="F17" s="437" t="s">
        <v>39</v>
      </c>
      <c r="G17" s="437" t="s">
        <v>40</v>
      </c>
      <c r="H17" s="437" t="s">
        <v>41</v>
      </c>
      <c r="I17" s="437" t="s">
        <v>42</v>
      </c>
      <c r="J17" s="437" t="s">
        <v>43</v>
      </c>
      <c r="K17" s="437" t="s">
        <v>44</v>
      </c>
      <c r="L17" s="437" t="s">
        <v>45</v>
      </c>
      <c r="M17" s="437" t="s">
        <v>46</v>
      </c>
      <c r="N17" s="437" t="s">
        <v>47</v>
      </c>
      <c r="O17" s="437" t="s">
        <v>48</v>
      </c>
      <c r="P17" s="477"/>
      <c r="Q17" s="477"/>
      <c r="R17" s="477"/>
      <c r="S17" s="478"/>
      <c r="T17" s="763" t="s">
        <v>49</v>
      </c>
      <c r="U17" s="547"/>
      <c r="V17" s="437" t="s">
        <v>50</v>
      </c>
      <c r="W17" s="437" t="s">
        <v>51</v>
      </c>
      <c r="X17" s="793" t="s">
        <v>52</v>
      </c>
      <c r="Y17" s="437" t="s">
        <v>53</v>
      </c>
      <c r="Z17" s="493" t="s">
        <v>54</v>
      </c>
      <c r="AA17" s="493" t="s">
        <v>55</v>
      </c>
      <c r="AB17" s="493" t="s">
        <v>56</v>
      </c>
      <c r="AC17" s="494"/>
      <c r="AD17" s="495"/>
      <c r="AE17" s="506"/>
      <c r="BB17" s="761" t="s">
        <v>57</v>
      </c>
    </row>
    <row r="18" spans="1:67" ht="14.25" customHeight="1" x14ac:dyDescent="0.2">
      <c r="A18" s="438"/>
      <c r="B18" s="438"/>
      <c r="C18" s="438"/>
      <c r="D18" s="479"/>
      <c r="E18" s="481"/>
      <c r="F18" s="438"/>
      <c r="G18" s="438"/>
      <c r="H18" s="438"/>
      <c r="I18" s="438"/>
      <c r="J18" s="438"/>
      <c r="K18" s="438"/>
      <c r="L18" s="438"/>
      <c r="M18" s="438"/>
      <c r="N18" s="438"/>
      <c r="O18" s="479"/>
      <c r="P18" s="480"/>
      <c r="Q18" s="480"/>
      <c r="R18" s="480"/>
      <c r="S18" s="481"/>
      <c r="T18" s="385" t="s">
        <v>58</v>
      </c>
      <c r="U18" s="385" t="s">
        <v>59</v>
      </c>
      <c r="V18" s="438"/>
      <c r="W18" s="438"/>
      <c r="X18" s="794"/>
      <c r="Y18" s="438"/>
      <c r="Z18" s="662"/>
      <c r="AA18" s="662"/>
      <c r="AB18" s="496"/>
      <c r="AC18" s="497"/>
      <c r="AD18" s="498"/>
      <c r="AE18" s="507"/>
      <c r="BB18" s="397"/>
    </row>
    <row r="19" spans="1:67" ht="27.75" customHeight="1" x14ac:dyDescent="0.2">
      <c r="A19" s="445" t="s">
        <v>60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48"/>
      <c r="AA19" s="48"/>
    </row>
    <row r="20" spans="1:67" ht="16.5" customHeight="1" x14ac:dyDescent="0.25">
      <c r="A20" s="421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2"/>
      <c r="AA20" s="382"/>
    </row>
    <row r="21" spans="1:67" ht="14.25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1"/>
      <c r="AA21" s="381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22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23"/>
      <c r="O24" s="417" t="s">
        <v>70</v>
      </c>
      <c r="P24" s="418"/>
      <c r="Q24" s="418"/>
      <c r="R24" s="418"/>
      <c r="S24" s="418"/>
      <c r="T24" s="418"/>
      <c r="U24" s="41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23"/>
      <c r="O25" s="417" t="s">
        <v>70</v>
      </c>
      <c r="P25" s="418"/>
      <c r="Q25" s="418"/>
      <c r="R25" s="418"/>
      <c r="S25" s="418"/>
      <c r="T25" s="418"/>
      <c r="U25" s="41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1"/>
      <c r="AA26" s="381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22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23"/>
      <c r="O34" s="417" t="s">
        <v>70</v>
      </c>
      <c r="P34" s="418"/>
      <c r="Q34" s="418"/>
      <c r="R34" s="418"/>
      <c r="S34" s="418"/>
      <c r="T34" s="418"/>
      <c r="U34" s="41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23"/>
      <c r="O35" s="417" t="s">
        <v>70</v>
      </c>
      <c r="P35" s="418"/>
      <c r="Q35" s="418"/>
      <c r="R35" s="418"/>
      <c r="S35" s="418"/>
      <c r="T35" s="418"/>
      <c r="U35" s="41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1"/>
      <c r="AA36" s="381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22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23"/>
      <c r="O38" s="417" t="s">
        <v>70</v>
      </c>
      <c r="P38" s="418"/>
      <c r="Q38" s="418"/>
      <c r="R38" s="418"/>
      <c r="S38" s="418"/>
      <c r="T38" s="418"/>
      <c r="U38" s="41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23"/>
      <c r="O39" s="417" t="s">
        <v>70</v>
      </c>
      <c r="P39" s="418"/>
      <c r="Q39" s="418"/>
      <c r="R39" s="418"/>
      <c r="S39" s="418"/>
      <c r="T39" s="418"/>
      <c r="U39" s="41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1"/>
      <c r="AA40" s="381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22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23"/>
      <c r="O42" s="417" t="s">
        <v>70</v>
      </c>
      <c r="P42" s="418"/>
      <c r="Q42" s="418"/>
      <c r="R42" s="418"/>
      <c r="S42" s="418"/>
      <c r="T42" s="418"/>
      <c r="U42" s="41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23"/>
      <c r="O43" s="417" t="s">
        <v>70</v>
      </c>
      <c r="P43" s="418"/>
      <c r="Q43" s="418"/>
      <c r="R43" s="418"/>
      <c r="S43" s="418"/>
      <c r="T43" s="418"/>
      <c r="U43" s="41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45" t="s">
        <v>95</v>
      </c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48"/>
      <c r="AA44" s="48"/>
    </row>
    <row r="45" spans="1:67" ht="16.5" customHeight="1" x14ac:dyDescent="0.25">
      <c r="A45" s="421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2"/>
      <c r="AA45" s="382"/>
    </row>
    <row r="46" spans="1:67" ht="14.25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100</v>
      </c>
      <c r="X47" s="389">
        <f>IFERROR(IF(W47="",0,CEILING((W47/$H47),1)*$H47),"")</f>
        <v>108</v>
      </c>
      <c r="Y47" s="36">
        <f>IFERROR(IF(X47=0,"",ROUNDUP(X47/H47,0)*0.02175),"")</f>
        <v>0.21749999999999997</v>
      </c>
      <c r="Z47" s="56"/>
      <c r="AA47" s="57"/>
      <c r="AE47" s="64"/>
      <c r="BB47" s="76" t="s">
        <v>1</v>
      </c>
      <c r="BL47" s="64">
        <f>IFERROR(W47*I47/H47,"0")</f>
        <v>104.44444444444444</v>
      </c>
      <c r="BM47" s="64">
        <f>IFERROR(X47*I47/H47,"0")</f>
        <v>112.8</v>
      </c>
      <c r="BN47" s="64">
        <f>IFERROR(1/J47*(W47/H47),"0")</f>
        <v>0.16534391534391535</v>
      </c>
      <c r="BO47" s="64">
        <f>IFERROR(1/J47*(X47/H47),"0")</f>
        <v>0.17857142857142855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202.5</v>
      </c>
      <c r="X48" s="389">
        <f>IFERROR(IF(W48="",0,CEILING((W48/$H48),1)*$H48),"")</f>
        <v>202.5</v>
      </c>
      <c r="Y48" s="36">
        <f>IFERROR(IF(X48=0,"",ROUNDUP(X48/H48,0)*0.00753),"")</f>
        <v>0.56474999999999997</v>
      </c>
      <c r="Z48" s="56"/>
      <c r="AA48" s="57"/>
      <c r="AE48" s="64"/>
      <c r="BB48" s="77" t="s">
        <v>1</v>
      </c>
      <c r="BL48" s="64">
        <f>IFERROR(W48*I48/H48,"0")</f>
        <v>217.49999999999997</v>
      </c>
      <c r="BM48" s="64">
        <f>IFERROR(X48*I48/H48,"0")</f>
        <v>217.49999999999997</v>
      </c>
      <c r="BN48" s="64">
        <f>IFERROR(1/J48*(W48/H48),"0")</f>
        <v>0.48076923076923073</v>
      </c>
      <c r="BO48" s="64">
        <f>IFERROR(1/J48*(X48/H48),"0")</f>
        <v>0.48076923076923073</v>
      </c>
    </row>
    <row r="49" spans="1:67" x14ac:dyDescent="0.2">
      <c r="A49" s="422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23"/>
      <c r="O49" s="417" t="s">
        <v>70</v>
      </c>
      <c r="P49" s="418"/>
      <c r="Q49" s="418"/>
      <c r="R49" s="418"/>
      <c r="S49" s="418"/>
      <c r="T49" s="418"/>
      <c r="U49" s="419"/>
      <c r="V49" s="37" t="s">
        <v>71</v>
      </c>
      <c r="W49" s="390">
        <f>IFERROR(W47/H47,"0")+IFERROR(W48/H48,"0")</f>
        <v>84.259259259259267</v>
      </c>
      <c r="X49" s="390">
        <f>IFERROR(X47/H47,"0")+IFERROR(X48/H48,"0")</f>
        <v>85</v>
      </c>
      <c r="Y49" s="390">
        <f>IFERROR(IF(Y47="",0,Y47),"0")+IFERROR(IF(Y48="",0,Y48),"0")</f>
        <v>0.78224999999999989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23"/>
      <c r="O50" s="417" t="s">
        <v>70</v>
      </c>
      <c r="P50" s="418"/>
      <c r="Q50" s="418"/>
      <c r="R50" s="418"/>
      <c r="S50" s="418"/>
      <c r="T50" s="418"/>
      <c r="U50" s="419"/>
      <c r="V50" s="37" t="s">
        <v>66</v>
      </c>
      <c r="W50" s="390">
        <f>IFERROR(SUM(W47:W48),"0")</f>
        <v>302.5</v>
      </c>
      <c r="X50" s="390">
        <f>IFERROR(SUM(X47:X48),"0")</f>
        <v>310.5</v>
      </c>
      <c r="Y50" s="37"/>
      <c r="Z50" s="391"/>
      <c r="AA50" s="391"/>
    </row>
    <row r="51" spans="1:67" ht="16.5" customHeight="1" x14ac:dyDescent="0.25">
      <c r="A51" s="421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2"/>
      <c r="AA51" s="382"/>
    </row>
    <row r="52" spans="1:67" ht="14.25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600</v>
      </c>
      <c r="X53" s="389">
        <f>IFERROR(IF(W53="",0,CEILING((W53/$H53),1)*$H53),"")</f>
        <v>604.80000000000007</v>
      </c>
      <c r="Y53" s="36">
        <f>IFERROR(IF(X53=0,"",ROUNDUP(X53/H53,0)*0.02175),"")</f>
        <v>1.218</v>
      </c>
      <c r="Z53" s="56"/>
      <c r="AA53" s="57"/>
      <c r="AE53" s="64"/>
      <c r="BB53" s="78" t="s">
        <v>1</v>
      </c>
      <c r="BL53" s="64">
        <f>IFERROR(W53*I53/H53,"0")</f>
        <v>626.66666666666663</v>
      </c>
      <c r="BM53" s="64">
        <f>IFERROR(X53*I53/H53,"0")</f>
        <v>631.67999999999995</v>
      </c>
      <c r="BN53" s="64">
        <f>IFERROR(1/J53*(W53/H53),"0")</f>
        <v>0.99206349206349187</v>
      </c>
      <c r="BO53" s="64">
        <f>IFERROR(1/J53*(X53/H53),"0")</f>
        <v>1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450</v>
      </c>
      <c r="X55" s="389">
        <f>IFERROR(IF(W55="",0,CEILING((W55/$H55),1)*$H55),"")</f>
        <v>450</v>
      </c>
      <c r="Y55" s="36">
        <f>IFERROR(IF(X55=0,"",ROUNDUP(X55/H55,0)*0.00937),"")</f>
        <v>0.93699999999999994</v>
      </c>
      <c r="Z55" s="56"/>
      <c r="AA55" s="57"/>
      <c r="AE55" s="64"/>
      <c r="BB55" s="80" t="s">
        <v>1</v>
      </c>
      <c r="BL55" s="64">
        <f>IFERROR(W55*I55/H55,"0")</f>
        <v>474</v>
      </c>
      <c r="BM55" s="64">
        <f>IFERROR(X55*I55/H55,"0")</f>
        <v>474</v>
      </c>
      <c r="BN55" s="64">
        <f>IFERROR(1/J55*(W55/H55),"0")</f>
        <v>0.83333333333333337</v>
      </c>
      <c r="BO55" s="64">
        <f>IFERROR(1/J55*(X55/H55),"0")</f>
        <v>0.83333333333333337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6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2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23"/>
      <c r="O57" s="417" t="s">
        <v>70</v>
      </c>
      <c r="P57" s="418"/>
      <c r="Q57" s="418"/>
      <c r="R57" s="418"/>
      <c r="S57" s="418"/>
      <c r="T57" s="418"/>
      <c r="U57" s="419"/>
      <c r="V57" s="37" t="s">
        <v>71</v>
      </c>
      <c r="W57" s="390">
        <f>IFERROR(W53/H53,"0")+IFERROR(W54/H54,"0")+IFERROR(W55/H55,"0")+IFERROR(W56/H56,"0")</f>
        <v>155.55555555555554</v>
      </c>
      <c r="X57" s="390">
        <f>IFERROR(X53/H53,"0")+IFERROR(X54/H54,"0")+IFERROR(X55/H55,"0")+IFERROR(X56/H56,"0")</f>
        <v>156</v>
      </c>
      <c r="Y57" s="390">
        <f>IFERROR(IF(Y53="",0,Y53),"0")+IFERROR(IF(Y54="",0,Y54),"0")+IFERROR(IF(Y55="",0,Y55),"0")+IFERROR(IF(Y56="",0,Y56),"0")</f>
        <v>2.1549999999999998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23"/>
      <c r="O58" s="417" t="s">
        <v>70</v>
      </c>
      <c r="P58" s="418"/>
      <c r="Q58" s="418"/>
      <c r="R58" s="418"/>
      <c r="S58" s="418"/>
      <c r="T58" s="418"/>
      <c r="U58" s="419"/>
      <c r="V58" s="37" t="s">
        <v>66</v>
      </c>
      <c r="W58" s="390">
        <f>IFERROR(SUM(W53:W56),"0")</f>
        <v>1050</v>
      </c>
      <c r="X58" s="390">
        <f>IFERROR(SUM(X53:X56),"0")</f>
        <v>1054.8000000000002</v>
      </c>
      <c r="Y58" s="37"/>
      <c r="Z58" s="391"/>
      <c r="AA58" s="391"/>
    </row>
    <row r="59" spans="1:67" ht="16.5" customHeight="1" x14ac:dyDescent="0.25">
      <c r="A59" s="421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2"/>
      <c r="AA59" s="382"/>
    </row>
    <row r="60" spans="1:67" ht="14.25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1"/>
      <c r="AA60" s="381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180</v>
      </c>
      <c r="X63" s="389">
        <f t="shared" si="6"/>
        <v>190.39999999999998</v>
      </c>
      <c r="Y63" s="36">
        <f t="shared" si="7"/>
        <v>0.36974999999999997</v>
      </c>
      <c r="Z63" s="56"/>
      <c r="AA63" s="57"/>
      <c r="AE63" s="64"/>
      <c r="BB63" s="84" t="s">
        <v>1</v>
      </c>
      <c r="BL63" s="64">
        <f t="shared" si="8"/>
        <v>187.71428571428572</v>
      </c>
      <c r="BM63" s="64">
        <f t="shared" si="9"/>
        <v>198.56</v>
      </c>
      <c r="BN63" s="64">
        <f t="shared" si="10"/>
        <v>0.28698979591836737</v>
      </c>
      <c r="BO63" s="64">
        <f t="shared" si="11"/>
        <v>0.30357142857142855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300</v>
      </c>
      <c r="X65" s="389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50</v>
      </c>
      <c r="X66" s="389">
        <f t="shared" si="6"/>
        <v>56</v>
      </c>
      <c r="Y66" s="36">
        <f t="shared" si="7"/>
        <v>0.10874999999999999</v>
      </c>
      <c r="Z66" s="56"/>
      <c r="AA66" s="57"/>
      <c r="AE66" s="64"/>
      <c r="BB66" s="87" t="s">
        <v>1</v>
      </c>
      <c r="BL66" s="64">
        <f t="shared" si="8"/>
        <v>52.142857142857146</v>
      </c>
      <c r="BM66" s="64">
        <f t="shared" si="9"/>
        <v>58.4</v>
      </c>
      <c r="BN66" s="64">
        <f t="shared" si="10"/>
        <v>7.9719387755102039E-2</v>
      </c>
      <c r="BO66" s="64">
        <f t="shared" si="11"/>
        <v>8.9285714285714274E-2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10</v>
      </c>
      <c r="X68" s="389">
        <f t="shared" si="6"/>
        <v>12</v>
      </c>
      <c r="Y68" s="36">
        <f>IFERROR(IF(X68=0,"",ROUNDUP(X68/H68,0)*0.00753),"")</f>
        <v>3.0120000000000001E-2</v>
      </c>
      <c r="Z68" s="56"/>
      <c r="AA68" s="57"/>
      <c r="AE68" s="64"/>
      <c r="BB68" s="89" t="s">
        <v>1</v>
      </c>
      <c r="BL68" s="64">
        <f t="shared" si="8"/>
        <v>10.666666666666666</v>
      </c>
      <c r="BM68" s="64">
        <f t="shared" si="9"/>
        <v>12.800000000000002</v>
      </c>
      <c r="BN68" s="64">
        <f t="shared" si="10"/>
        <v>2.1367521367521368E-2</v>
      </c>
      <c r="BO68" s="64">
        <f t="shared" si="11"/>
        <v>2.564102564102564E-2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172</v>
      </c>
      <c r="X69" s="389">
        <f t="shared" si="6"/>
        <v>172</v>
      </c>
      <c r="Y69" s="36">
        <f t="shared" ref="Y69:Y75" si="12">IFERROR(IF(X69=0,"",ROUNDUP(X69/H69,0)*0.00937),"")</f>
        <v>0.40290999999999999</v>
      </c>
      <c r="Z69" s="56"/>
      <c r="AA69" s="57"/>
      <c r="AE69" s="64"/>
      <c r="BB69" s="90" t="s">
        <v>1</v>
      </c>
      <c r="BL69" s="64">
        <f t="shared" si="8"/>
        <v>182.32000000000002</v>
      </c>
      <c r="BM69" s="64">
        <f t="shared" si="9"/>
        <v>182.32000000000002</v>
      </c>
      <c r="BN69" s="64">
        <f t="shared" si="10"/>
        <v>0.35833333333333334</v>
      </c>
      <c r="BO69" s="64">
        <f t="shared" si="11"/>
        <v>0.35833333333333334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180</v>
      </c>
      <c r="X75" s="389">
        <f t="shared" si="6"/>
        <v>180</v>
      </c>
      <c r="Y75" s="36">
        <f t="shared" si="12"/>
        <v>0.37480000000000002</v>
      </c>
      <c r="Z75" s="56"/>
      <c r="AA75" s="57"/>
      <c r="AE75" s="64"/>
      <c r="BB75" s="96" t="s">
        <v>1</v>
      </c>
      <c r="BL75" s="64">
        <f t="shared" si="8"/>
        <v>188.39999999999998</v>
      </c>
      <c r="BM75" s="64">
        <f t="shared" si="9"/>
        <v>188.39999999999998</v>
      </c>
      <c r="BN75" s="64">
        <f t="shared" si="10"/>
        <v>0.33333333333333331</v>
      </c>
      <c r="BO75" s="64">
        <f t="shared" si="11"/>
        <v>0.33333333333333331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44</v>
      </c>
      <c r="X76" s="389">
        <f t="shared" si="6"/>
        <v>44.800000000000004</v>
      </c>
      <c r="Y76" s="36">
        <f>IFERROR(IF(X76=0,"",ROUNDUP(X76/H76,0)*0.00753),"")</f>
        <v>0.10542</v>
      </c>
      <c r="Z76" s="56"/>
      <c r="AA76" s="57"/>
      <c r="AE76" s="64"/>
      <c r="BB76" s="97" t="s">
        <v>1</v>
      </c>
      <c r="BL76" s="64">
        <f t="shared" si="8"/>
        <v>46.749999999999993</v>
      </c>
      <c r="BM76" s="64">
        <f t="shared" si="9"/>
        <v>47.6</v>
      </c>
      <c r="BN76" s="64">
        <f t="shared" si="10"/>
        <v>8.8141025641025633E-2</v>
      </c>
      <c r="BO76" s="64">
        <f t="shared" si="11"/>
        <v>8.9743589743589744E-2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630</v>
      </c>
      <c r="X80" s="389">
        <f t="shared" si="6"/>
        <v>630</v>
      </c>
      <c r="Y80" s="36">
        <f>IFERROR(IF(X80=0,"",ROUNDUP(X80/H80,0)*0.00937),"")</f>
        <v>1.3118000000000001</v>
      </c>
      <c r="Z80" s="56"/>
      <c r="AA80" s="57"/>
      <c r="AE80" s="64"/>
      <c r="BB80" s="101" t="s">
        <v>1</v>
      </c>
      <c r="BL80" s="64">
        <f t="shared" si="8"/>
        <v>663.6</v>
      </c>
      <c r="BM80" s="64">
        <f t="shared" si="9"/>
        <v>663.6</v>
      </c>
      <c r="BN80" s="64">
        <f t="shared" si="10"/>
        <v>1.1666666666666667</v>
      </c>
      <c r="BO80" s="64">
        <f t="shared" si="11"/>
        <v>1.1666666666666667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2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23"/>
      <c r="O82" s="417" t="s">
        <v>70</v>
      </c>
      <c r="P82" s="418"/>
      <c r="Q82" s="418"/>
      <c r="R82" s="418"/>
      <c r="S82" s="418"/>
      <c r="T82" s="418"/>
      <c r="U82" s="419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288.39682539682542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291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3.3125499999999999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23"/>
      <c r="O83" s="417" t="s">
        <v>70</v>
      </c>
      <c r="P83" s="418"/>
      <c r="Q83" s="418"/>
      <c r="R83" s="418"/>
      <c r="S83" s="418"/>
      <c r="T83" s="418"/>
      <c r="U83" s="419"/>
      <c r="V83" s="37" t="s">
        <v>66</v>
      </c>
      <c r="W83" s="390">
        <f>IFERROR(SUM(W61:W81),"0")</f>
        <v>1566</v>
      </c>
      <c r="X83" s="390">
        <f>IFERROR(SUM(X61:X81),"0")</f>
        <v>1587.6</v>
      </c>
      <c r="Y83" s="37"/>
      <c r="Z83" s="391"/>
      <c r="AA83" s="391"/>
    </row>
    <row r="84" spans="1:67" ht="14.25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1"/>
      <c r="AA84" s="381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22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23"/>
      <c r="O89" s="417" t="s">
        <v>70</v>
      </c>
      <c r="P89" s="418"/>
      <c r="Q89" s="418"/>
      <c r="R89" s="418"/>
      <c r="S89" s="418"/>
      <c r="T89" s="418"/>
      <c r="U89" s="419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23"/>
      <c r="O90" s="417" t="s">
        <v>70</v>
      </c>
      <c r="P90" s="418"/>
      <c r="Q90" s="418"/>
      <c r="R90" s="418"/>
      <c r="S90" s="418"/>
      <c r="T90" s="418"/>
      <c r="U90" s="419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1"/>
      <c r="AA91" s="381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35</v>
      </c>
      <c r="X98" s="389">
        <f t="shared" si="13"/>
        <v>36.4</v>
      </c>
      <c r="Y98" s="36">
        <f>IFERROR(IF(X98=0,"",ROUNDUP(X98/H98,0)*0.00753),"")</f>
        <v>9.7890000000000005E-2</v>
      </c>
      <c r="Z98" s="56"/>
      <c r="AA98" s="57"/>
      <c r="AE98" s="64"/>
      <c r="BB98" s="113" t="s">
        <v>1</v>
      </c>
      <c r="BL98" s="64">
        <f t="shared" si="14"/>
        <v>38.6</v>
      </c>
      <c r="BM98" s="64">
        <f t="shared" si="15"/>
        <v>40.144000000000005</v>
      </c>
      <c r="BN98" s="64">
        <f t="shared" si="16"/>
        <v>8.0128205128205121E-2</v>
      </c>
      <c r="BO98" s="64">
        <f t="shared" si="17"/>
        <v>8.3333333333333329E-2</v>
      </c>
    </row>
    <row r="99" spans="1:67" x14ac:dyDescent="0.2">
      <c r="A99" s="422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23"/>
      <c r="O99" s="417" t="s">
        <v>70</v>
      </c>
      <c r="P99" s="418"/>
      <c r="Q99" s="418"/>
      <c r="R99" s="418"/>
      <c r="S99" s="418"/>
      <c r="T99" s="418"/>
      <c r="U99" s="419"/>
      <c r="V99" s="37" t="s">
        <v>71</v>
      </c>
      <c r="W99" s="390">
        <f>IFERROR(W92/H92,"0")+IFERROR(W93/H93,"0")+IFERROR(W94/H94,"0")+IFERROR(W95/H95,"0")+IFERROR(W96/H96,"0")+IFERROR(W97/H97,"0")+IFERROR(W98/H98,"0")</f>
        <v>12.5</v>
      </c>
      <c r="X99" s="390">
        <f>IFERROR(X92/H92,"0")+IFERROR(X93/H93,"0")+IFERROR(X94/H94,"0")+IFERROR(X95/H95,"0")+IFERROR(X96/H96,"0")+IFERROR(X97/H97,"0")+IFERROR(X98/H98,"0")</f>
        <v>13</v>
      </c>
      <c r="Y99" s="390">
        <f>IFERROR(IF(Y92="",0,Y92),"0")+IFERROR(IF(Y93="",0,Y93),"0")+IFERROR(IF(Y94="",0,Y94),"0")+IFERROR(IF(Y95="",0,Y95),"0")+IFERROR(IF(Y96="",0,Y96),"0")+IFERROR(IF(Y97="",0,Y97),"0")+IFERROR(IF(Y98="",0,Y98),"0")</f>
        <v>9.7890000000000005E-2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23"/>
      <c r="O100" s="417" t="s">
        <v>70</v>
      </c>
      <c r="P100" s="418"/>
      <c r="Q100" s="418"/>
      <c r="R100" s="418"/>
      <c r="S100" s="418"/>
      <c r="T100" s="418"/>
      <c r="U100" s="419"/>
      <c r="V100" s="37" t="s">
        <v>66</v>
      </c>
      <c r="W100" s="390">
        <f>IFERROR(SUM(W92:W98),"0")</f>
        <v>35</v>
      </c>
      <c r="X100" s="390">
        <f>IFERROR(SUM(X92:X98),"0")</f>
        <v>36.4</v>
      </c>
      <c r="Y100" s="37"/>
      <c r="Z100" s="391"/>
      <c r="AA100" s="391"/>
    </row>
    <row r="101" spans="1:67" ht="14.25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1"/>
      <c r="AA101" s="381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6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2">
        <v>4607091386967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150</v>
      </c>
      <c r="X103" s="389">
        <f t="shared" si="18"/>
        <v>151.20000000000002</v>
      </c>
      <c r="Y103" s="36">
        <f>IFERROR(IF(X103=0,"",ROUNDUP(X103/H103,0)*0.02175),"")</f>
        <v>0.39149999999999996</v>
      </c>
      <c r="Z103" s="56"/>
      <c r="AA103" s="57"/>
      <c r="AE103" s="64"/>
      <c r="BB103" s="115" t="s">
        <v>1</v>
      </c>
      <c r="BL103" s="64">
        <f t="shared" si="19"/>
        <v>160.07142857142858</v>
      </c>
      <c r="BM103" s="64">
        <f t="shared" si="20"/>
        <v>161.35200000000003</v>
      </c>
      <c r="BN103" s="64">
        <f t="shared" si="21"/>
        <v>0.31887755102040816</v>
      </c>
      <c r="BO103" s="64">
        <f t="shared" si="22"/>
        <v>0.3214285714285714</v>
      </c>
    </row>
    <row r="104" spans="1:67" ht="27" customHeight="1" x14ac:dyDescent="0.25">
      <c r="A104" s="54" t="s">
        <v>181</v>
      </c>
      <c r="B104" s="54" t="s">
        <v>183</v>
      </c>
      <c r="C104" s="31">
        <v>4301051437</v>
      </c>
      <c r="D104" s="392">
        <v>4607091386967</v>
      </c>
      <c r="E104" s="393"/>
      <c r="F104" s="387">
        <v>1.35</v>
      </c>
      <c r="G104" s="32">
        <v>6</v>
      </c>
      <c r="H104" s="387">
        <v>8.1</v>
      </c>
      <c r="I104" s="387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40</v>
      </c>
      <c r="X105" s="389">
        <f t="shared" si="18"/>
        <v>42</v>
      </c>
      <c r="Y105" s="36">
        <f>IFERROR(IF(X105=0,"",ROUNDUP(X105/H105,0)*0.02175),"")</f>
        <v>0.10874999999999999</v>
      </c>
      <c r="Z105" s="56"/>
      <c r="AA105" s="57"/>
      <c r="AE105" s="64"/>
      <c r="BB105" s="117" t="s">
        <v>1</v>
      </c>
      <c r="BL105" s="64">
        <f t="shared" si="19"/>
        <v>42.685714285714283</v>
      </c>
      <c r="BM105" s="64">
        <f t="shared" si="20"/>
        <v>44.82</v>
      </c>
      <c r="BN105" s="64">
        <f t="shared" si="21"/>
        <v>8.5034013605442174E-2</v>
      </c>
      <c r="BO105" s="64">
        <f t="shared" si="22"/>
        <v>8.9285714285714274E-2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69.3</v>
      </c>
      <c r="X108" s="389">
        <f t="shared" si="18"/>
        <v>71.28</v>
      </c>
      <c r="Y108" s="36">
        <f>IFERROR(IF(X108=0,"",ROUNDUP(X108/H108,0)*0.00753),"")</f>
        <v>0.20331000000000002</v>
      </c>
      <c r="Z108" s="56"/>
      <c r="AA108" s="57"/>
      <c r="AE108" s="64"/>
      <c r="BB108" s="120" t="s">
        <v>1</v>
      </c>
      <c r="BL108" s="64">
        <f t="shared" si="19"/>
        <v>76.859999999999985</v>
      </c>
      <c r="BM108" s="64">
        <f t="shared" si="20"/>
        <v>79.055999999999997</v>
      </c>
      <c r="BN108" s="64">
        <f t="shared" si="21"/>
        <v>0.16826923076923075</v>
      </c>
      <c r="BO108" s="64">
        <f t="shared" si="22"/>
        <v>0.17307692307692307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247.5</v>
      </c>
      <c r="X109" s="389">
        <f t="shared" si="18"/>
        <v>248.4</v>
      </c>
      <c r="Y109" s="36">
        <f>IFERROR(IF(X109=0,"",ROUNDUP(X109/H109,0)*0.00753),"")</f>
        <v>0.69276000000000004</v>
      </c>
      <c r="Z109" s="56"/>
      <c r="AA109" s="57"/>
      <c r="AE109" s="64"/>
      <c r="BB109" s="121" t="s">
        <v>1</v>
      </c>
      <c r="BL109" s="64">
        <f t="shared" si="19"/>
        <v>272.43333333333334</v>
      </c>
      <c r="BM109" s="64">
        <f t="shared" si="20"/>
        <v>273.42399999999998</v>
      </c>
      <c r="BN109" s="64">
        <f t="shared" si="21"/>
        <v>0.58760683760683752</v>
      </c>
      <c r="BO109" s="64">
        <f t="shared" si="22"/>
        <v>0.58974358974358976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3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25</v>
      </c>
      <c r="X113" s="389">
        <f t="shared" si="18"/>
        <v>27</v>
      </c>
      <c r="Y113" s="36">
        <f t="shared" si="23"/>
        <v>6.7769999999999997E-2</v>
      </c>
      <c r="Z113" s="56"/>
      <c r="AA113" s="57"/>
      <c r="AE113" s="64"/>
      <c r="BB113" s="125" t="s">
        <v>1</v>
      </c>
      <c r="BL113" s="64">
        <f t="shared" si="19"/>
        <v>27.266666666666666</v>
      </c>
      <c r="BM113" s="64">
        <f t="shared" si="20"/>
        <v>29.447999999999997</v>
      </c>
      <c r="BN113" s="64">
        <f t="shared" si="21"/>
        <v>5.3418803418803423E-2</v>
      </c>
      <c r="BO113" s="64">
        <f t="shared" si="22"/>
        <v>5.7692307692307689E-2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2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23"/>
      <c r="O117" s="417" t="s">
        <v>70</v>
      </c>
      <c r="P117" s="418"/>
      <c r="Q117" s="418"/>
      <c r="R117" s="418"/>
      <c r="S117" s="418"/>
      <c r="T117" s="418"/>
      <c r="U117" s="419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148.86904761904762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151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1.4640900000000001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23"/>
      <c r="O118" s="417" t="s">
        <v>70</v>
      </c>
      <c r="P118" s="418"/>
      <c r="Q118" s="418"/>
      <c r="R118" s="418"/>
      <c r="S118" s="418"/>
      <c r="T118" s="418"/>
      <c r="U118" s="419"/>
      <c r="V118" s="37" t="s">
        <v>66</v>
      </c>
      <c r="W118" s="390">
        <f>IFERROR(SUM(W102:W116),"0")</f>
        <v>531.79999999999995</v>
      </c>
      <c r="X118" s="390">
        <f>IFERROR(SUM(X102:X116),"0")</f>
        <v>539.88</v>
      </c>
      <c r="Y118" s="37"/>
      <c r="Z118" s="391"/>
      <c r="AA118" s="391"/>
    </row>
    <row r="119" spans="1:67" ht="14.25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1"/>
      <c r="AA119" s="381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80</v>
      </c>
      <c r="X121" s="389">
        <f t="shared" si="24"/>
        <v>84</v>
      </c>
      <c r="Y121" s="36">
        <f>IFERROR(IF(X121=0,"",ROUNDUP(X121/H121,0)*0.02175),"")</f>
        <v>0.21749999999999997</v>
      </c>
      <c r="Z121" s="56"/>
      <c r="AA121" s="57"/>
      <c r="AE121" s="64"/>
      <c r="BB121" s="130" t="s">
        <v>1</v>
      </c>
      <c r="BL121" s="64">
        <f t="shared" si="25"/>
        <v>85.371428571428567</v>
      </c>
      <c r="BM121" s="64">
        <f t="shared" si="26"/>
        <v>89.64</v>
      </c>
      <c r="BN121" s="64">
        <f t="shared" si="27"/>
        <v>0.17006802721088435</v>
      </c>
      <c r="BO121" s="64">
        <f t="shared" si="28"/>
        <v>0.17857142857142855</v>
      </c>
    </row>
    <row r="122" spans="1:67" ht="27" customHeight="1" x14ac:dyDescent="0.25">
      <c r="A122" s="54" t="s">
        <v>210</v>
      </c>
      <c r="B122" s="54" t="s">
        <v>212</v>
      </c>
      <c r="C122" s="31">
        <v>4301060366</v>
      </c>
      <c r="D122" s="392">
        <v>4680115881532</v>
      </c>
      <c r="E122" s="393"/>
      <c r="F122" s="387">
        <v>1.3</v>
      </c>
      <c r="G122" s="32">
        <v>6</v>
      </c>
      <c r="H122" s="387">
        <v>7.8</v>
      </c>
      <c r="I122" s="387">
        <v>8.2799999999999994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4301060350</v>
      </c>
      <c r="D123" s="392">
        <v>4680115881532</v>
      </c>
      <c r="E123" s="393"/>
      <c r="F123" s="387">
        <v>1.35</v>
      </c>
      <c r="G123" s="32">
        <v>6</v>
      </c>
      <c r="H123" s="387">
        <v>8.1</v>
      </c>
      <c r="I123" s="387">
        <v>8.58</v>
      </c>
      <c r="J123" s="32">
        <v>56</v>
      </c>
      <c r="K123" s="32" t="s">
        <v>100</v>
      </c>
      <c r="L123" s="33" t="s">
        <v>120</v>
      </c>
      <c r="M123" s="33"/>
      <c r="N123" s="32">
        <v>30</v>
      </c>
      <c r="O123" s="7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29.7</v>
      </c>
      <c r="X125" s="389">
        <f t="shared" si="24"/>
        <v>29.7</v>
      </c>
      <c r="Y125" s="36">
        <f>IFERROR(IF(X125=0,"",ROUNDUP(X125/H125,0)*0.00753),"")</f>
        <v>0.11295000000000001</v>
      </c>
      <c r="Z125" s="56"/>
      <c r="AA125" s="57"/>
      <c r="AE125" s="64"/>
      <c r="BB125" s="134" t="s">
        <v>1</v>
      </c>
      <c r="BL125" s="64">
        <f t="shared" si="25"/>
        <v>33.870000000000005</v>
      </c>
      <c r="BM125" s="64">
        <f t="shared" si="26"/>
        <v>33.870000000000005</v>
      </c>
      <c r="BN125" s="64">
        <f t="shared" si="27"/>
        <v>9.6153846153846145E-2</v>
      </c>
      <c r="BO125" s="64">
        <f t="shared" si="28"/>
        <v>9.6153846153846145E-2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22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23"/>
      <c r="O127" s="417" t="s">
        <v>70</v>
      </c>
      <c r="P127" s="418"/>
      <c r="Q127" s="418"/>
      <c r="R127" s="418"/>
      <c r="S127" s="418"/>
      <c r="T127" s="418"/>
      <c r="U127" s="419"/>
      <c r="V127" s="37" t="s">
        <v>71</v>
      </c>
      <c r="W127" s="390">
        <f>IFERROR(W120/H120,"0")+IFERROR(W121/H121,"0")+IFERROR(W122/H122,"0")+IFERROR(W123/H123,"0")+IFERROR(W124/H124,"0")+IFERROR(W125/H125,"0")+IFERROR(W126/H126,"0")</f>
        <v>24.523809523809526</v>
      </c>
      <c r="X127" s="390">
        <f>IFERROR(X120/H120,"0")+IFERROR(X121/H121,"0")+IFERROR(X122/H122,"0")+IFERROR(X123/H123,"0")+IFERROR(X124/H124,"0")+IFERROR(X125/H125,"0")+IFERROR(X126/H126,"0")</f>
        <v>25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0.33044999999999997</v>
      </c>
      <c r="Z127" s="391"/>
      <c r="AA127" s="391"/>
    </row>
    <row r="128" spans="1:67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23"/>
      <c r="O128" s="417" t="s">
        <v>70</v>
      </c>
      <c r="P128" s="418"/>
      <c r="Q128" s="418"/>
      <c r="R128" s="418"/>
      <c r="S128" s="418"/>
      <c r="T128" s="418"/>
      <c r="U128" s="419"/>
      <c r="V128" s="37" t="s">
        <v>66</v>
      </c>
      <c r="W128" s="390">
        <f>IFERROR(SUM(W120:W126),"0")</f>
        <v>109.7</v>
      </c>
      <c r="X128" s="390">
        <f>IFERROR(SUM(X120:X126),"0")</f>
        <v>113.7</v>
      </c>
      <c r="Y128" s="37"/>
      <c r="Z128" s="391"/>
      <c r="AA128" s="391"/>
    </row>
    <row r="129" spans="1:67" ht="16.5" customHeight="1" x14ac:dyDescent="0.25">
      <c r="A129" s="421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2"/>
      <c r="AA129" s="382"/>
    </row>
    <row r="130" spans="1:67" ht="14.25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1"/>
      <c r="AA130" s="381"/>
    </row>
    <row r="131" spans="1:67" ht="27" customHeight="1" x14ac:dyDescent="0.25">
      <c r="A131" s="54" t="s">
        <v>221</v>
      </c>
      <c r="B131" s="54" t="s">
        <v>222</v>
      </c>
      <c r="C131" s="31">
        <v>4301051612</v>
      </c>
      <c r="D131" s="392">
        <v>4607091385168</v>
      </c>
      <c r="E131" s="393"/>
      <c r="F131" s="387">
        <v>1.4</v>
      </c>
      <c r="G131" s="32">
        <v>6</v>
      </c>
      <c r="H131" s="387">
        <v>8.4</v>
      </c>
      <c r="I131" s="387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330</v>
      </c>
      <c r="X131" s="389">
        <f>IFERROR(IF(W131="",0,CEILING((W131/$H131),1)*$H131),"")</f>
        <v>336</v>
      </c>
      <c r="Y131" s="36">
        <f>IFERROR(IF(X131=0,"",ROUNDUP(X131/H131,0)*0.02175),"")</f>
        <v>0.86999999999999988</v>
      </c>
      <c r="Z131" s="56"/>
      <c r="AA131" s="57"/>
      <c r="AE131" s="64"/>
      <c r="BB131" s="136" t="s">
        <v>1</v>
      </c>
      <c r="BL131" s="64">
        <f>IFERROR(W131*I131/H131,"0")</f>
        <v>351.92142857142852</v>
      </c>
      <c r="BM131" s="64">
        <f>IFERROR(X131*I131/H131,"0")</f>
        <v>358.32</v>
      </c>
      <c r="BN131" s="64">
        <f>IFERROR(1/J131*(W131/H131),"0")</f>
        <v>0.70153061224489788</v>
      </c>
      <c r="BO131" s="64">
        <f>IFERROR(1/J131*(X131/H131),"0")</f>
        <v>0.71428571428571419</v>
      </c>
    </row>
    <row r="132" spans="1:67" ht="27" customHeight="1" x14ac:dyDescent="0.25">
      <c r="A132" s="54" t="s">
        <v>221</v>
      </c>
      <c r="B132" s="54" t="s">
        <v>223</v>
      </c>
      <c r="C132" s="31">
        <v>4301051360</v>
      </c>
      <c r="D132" s="392">
        <v>4607091385168</v>
      </c>
      <c r="E132" s="393"/>
      <c r="F132" s="387">
        <v>1.35</v>
      </c>
      <c r="G132" s="32">
        <v>6</v>
      </c>
      <c r="H132" s="387">
        <v>8.1</v>
      </c>
      <c r="I132" s="387">
        <v>8.6579999999999995</v>
      </c>
      <c r="J132" s="32">
        <v>56</v>
      </c>
      <c r="K132" s="32" t="s">
        <v>100</v>
      </c>
      <c r="L132" s="33" t="s">
        <v>120</v>
      </c>
      <c r="M132" s="33"/>
      <c r="N132" s="32">
        <v>45</v>
      </c>
      <c r="O132" s="7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540</v>
      </c>
      <c r="X134" s="389">
        <f>IFERROR(IF(W134="",0,CEILING((W134/$H134),1)*$H134),"")</f>
        <v>540</v>
      </c>
      <c r="Y134" s="36">
        <f>IFERROR(IF(X134=0,"",ROUNDUP(X134/H134,0)*0.00753),"")</f>
        <v>1.506</v>
      </c>
      <c r="Z134" s="56"/>
      <c r="AA134" s="57"/>
      <c r="AE134" s="64"/>
      <c r="BB134" s="139" t="s">
        <v>1</v>
      </c>
      <c r="BL134" s="64">
        <f>IFERROR(W134*I134/H134,"0")</f>
        <v>594.39999999999986</v>
      </c>
      <c r="BM134" s="64">
        <f>IFERROR(X134*I134/H134,"0")</f>
        <v>594.39999999999986</v>
      </c>
      <c r="BN134" s="64">
        <f>IFERROR(1/J134*(W134/H134),"0")</f>
        <v>1.2820512820512819</v>
      </c>
      <c r="BO134" s="64">
        <f>IFERROR(1/J134*(X134/H134),"0")</f>
        <v>1.2820512820512819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2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23"/>
      <c r="O136" s="417" t="s">
        <v>70</v>
      </c>
      <c r="P136" s="418"/>
      <c r="Q136" s="418"/>
      <c r="R136" s="418"/>
      <c r="S136" s="418"/>
      <c r="T136" s="418"/>
      <c r="U136" s="419"/>
      <c r="V136" s="37" t="s">
        <v>71</v>
      </c>
      <c r="W136" s="390">
        <f>IFERROR(W131/H131,"0")+IFERROR(W132/H132,"0")+IFERROR(W133/H133,"0")+IFERROR(W134/H134,"0")+IFERROR(W135/H135,"0")</f>
        <v>239.28571428571428</v>
      </c>
      <c r="X136" s="390">
        <f>IFERROR(X131/H131,"0")+IFERROR(X132/H132,"0")+IFERROR(X133/H133,"0")+IFERROR(X134/H134,"0")+IFERROR(X135/H135,"0")</f>
        <v>240</v>
      </c>
      <c r="Y136" s="390">
        <f>IFERROR(IF(Y131="",0,Y131),"0")+IFERROR(IF(Y132="",0,Y132),"0")+IFERROR(IF(Y133="",0,Y133),"0")+IFERROR(IF(Y134="",0,Y134),"0")+IFERROR(IF(Y135="",0,Y135),"0")</f>
        <v>2.3759999999999999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23"/>
      <c r="O137" s="417" t="s">
        <v>70</v>
      </c>
      <c r="P137" s="418"/>
      <c r="Q137" s="418"/>
      <c r="R137" s="418"/>
      <c r="S137" s="418"/>
      <c r="T137" s="418"/>
      <c r="U137" s="419"/>
      <c r="V137" s="37" t="s">
        <v>66</v>
      </c>
      <c r="W137" s="390">
        <f>IFERROR(SUM(W131:W135),"0")</f>
        <v>870</v>
      </c>
      <c r="X137" s="390">
        <f>IFERROR(SUM(X131:X135),"0")</f>
        <v>876</v>
      </c>
      <c r="Y137" s="37"/>
      <c r="Z137" s="391"/>
      <c r="AA137" s="391"/>
    </row>
    <row r="138" spans="1:67" ht="27.75" customHeight="1" x14ac:dyDescent="0.2">
      <c r="A138" s="445" t="s">
        <v>230</v>
      </c>
      <c r="B138" s="446"/>
      <c r="C138" s="446"/>
      <c r="D138" s="446"/>
      <c r="E138" s="446"/>
      <c r="F138" s="446"/>
      <c r="G138" s="446"/>
      <c r="H138" s="446"/>
      <c r="I138" s="446"/>
      <c r="J138" s="446"/>
      <c r="K138" s="446"/>
      <c r="L138" s="446"/>
      <c r="M138" s="446"/>
      <c r="N138" s="446"/>
      <c r="O138" s="446"/>
      <c r="P138" s="446"/>
      <c r="Q138" s="446"/>
      <c r="R138" s="446"/>
      <c r="S138" s="446"/>
      <c r="T138" s="446"/>
      <c r="U138" s="446"/>
      <c r="V138" s="446"/>
      <c r="W138" s="446"/>
      <c r="X138" s="446"/>
      <c r="Y138" s="446"/>
      <c r="Z138" s="48"/>
      <c r="AA138" s="48"/>
    </row>
    <row r="139" spans="1:67" ht="16.5" customHeight="1" x14ac:dyDescent="0.25">
      <c r="A139" s="421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2"/>
      <c r="AA139" s="382"/>
    </row>
    <row r="140" spans="1:67" ht="14.25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1"/>
      <c r="AA140" s="381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1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22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23"/>
      <c r="O145" s="417" t="s">
        <v>70</v>
      </c>
      <c r="P145" s="418"/>
      <c r="Q145" s="418"/>
      <c r="R145" s="418"/>
      <c r="S145" s="418"/>
      <c r="T145" s="418"/>
      <c r="U145" s="419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23"/>
      <c r="O146" s="417" t="s">
        <v>70</v>
      </c>
      <c r="P146" s="418"/>
      <c r="Q146" s="418"/>
      <c r="R146" s="418"/>
      <c r="S146" s="418"/>
      <c r="T146" s="418"/>
      <c r="U146" s="419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customHeight="1" x14ac:dyDescent="0.25">
      <c r="A147" s="421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2"/>
      <c r="AA147" s="382"/>
    </row>
    <row r="148" spans="1:67" ht="14.25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1"/>
      <c r="AA148" s="381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30</v>
      </c>
      <c r="X149" s="389">
        <f t="shared" ref="X149:X157" si="29">IFERROR(IF(W149="",0,CEILING((W149/$H149),1)*$H149),"")</f>
        <v>33.6</v>
      </c>
      <c r="Y149" s="36">
        <f>IFERROR(IF(X149=0,"",ROUNDUP(X149/H149,0)*0.00753),"")</f>
        <v>6.0240000000000002E-2</v>
      </c>
      <c r="Z149" s="56"/>
      <c r="AA149" s="57"/>
      <c r="AE149" s="64"/>
      <c r="BB149" s="145" t="s">
        <v>1</v>
      </c>
      <c r="BL149" s="64">
        <f t="shared" ref="BL149:BL157" si="30">IFERROR(W149*I149/H149,"0")</f>
        <v>31.857142857142858</v>
      </c>
      <c r="BM149" s="64">
        <f t="shared" ref="BM149:BM157" si="31">IFERROR(X149*I149/H149,"0")</f>
        <v>35.68</v>
      </c>
      <c r="BN149" s="64">
        <f t="shared" ref="BN149:BN157" si="32">IFERROR(1/J149*(W149/H149),"0")</f>
        <v>4.5787545787545784E-2</v>
      </c>
      <c r="BO149" s="64">
        <f t="shared" ref="BO149:BO157" si="33">IFERROR(1/J149*(X149/H149),"0")</f>
        <v>5.128205128205128E-2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20</v>
      </c>
      <c r="X150" s="389">
        <f t="shared" si="29"/>
        <v>21</v>
      </c>
      <c r="Y150" s="36">
        <f>IFERROR(IF(X150=0,"",ROUNDUP(X150/H150,0)*0.00753),"")</f>
        <v>3.7650000000000003E-2</v>
      </c>
      <c r="Z150" s="56"/>
      <c r="AA150" s="57"/>
      <c r="AE150" s="64"/>
      <c r="BB150" s="146" t="s">
        <v>1</v>
      </c>
      <c r="BL150" s="64">
        <f t="shared" si="30"/>
        <v>21.238095238095237</v>
      </c>
      <c r="BM150" s="64">
        <f t="shared" si="31"/>
        <v>22.299999999999997</v>
      </c>
      <c r="BN150" s="64">
        <f t="shared" si="32"/>
        <v>3.0525030525030524E-2</v>
      </c>
      <c r="BO150" s="64">
        <f t="shared" si="33"/>
        <v>3.2051282051282048E-2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120</v>
      </c>
      <c r="X151" s="389">
        <f t="shared" si="29"/>
        <v>121.80000000000001</v>
      </c>
      <c r="Y151" s="36">
        <f>IFERROR(IF(X151=0,"",ROUNDUP(X151/H151,0)*0.00753),"")</f>
        <v>0.21837000000000001</v>
      </c>
      <c r="Z151" s="56"/>
      <c r="AA151" s="57"/>
      <c r="AE151" s="64"/>
      <c r="BB151" s="147" t="s">
        <v>1</v>
      </c>
      <c r="BL151" s="64">
        <f t="shared" si="30"/>
        <v>125.71428571428571</v>
      </c>
      <c r="BM151" s="64">
        <f t="shared" si="31"/>
        <v>127.60000000000001</v>
      </c>
      <c r="BN151" s="64">
        <f t="shared" si="32"/>
        <v>0.18315018315018314</v>
      </c>
      <c r="BO151" s="64">
        <f t="shared" si="33"/>
        <v>0.1858974358974359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105</v>
      </c>
      <c r="X152" s="389">
        <f t="shared" si="29"/>
        <v>105</v>
      </c>
      <c r="Y152" s="36">
        <f>IFERROR(IF(X152=0,"",ROUNDUP(X152/H152,0)*0.00502),"")</f>
        <v>0.251</v>
      </c>
      <c r="Z152" s="56"/>
      <c r="AA152" s="57"/>
      <c r="AE152" s="64"/>
      <c r="BB152" s="148" t="s">
        <v>1</v>
      </c>
      <c r="BL152" s="64">
        <f t="shared" si="30"/>
        <v>111.5</v>
      </c>
      <c r="BM152" s="64">
        <f t="shared" si="31"/>
        <v>111.5</v>
      </c>
      <c r="BN152" s="64">
        <f t="shared" si="32"/>
        <v>0.21367521367521369</v>
      </c>
      <c r="BO152" s="64">
        <f t="shared" si="33"/>
        <v>0.21367521367521369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105</v>
      </c>
      <c r="X154" s="389">
        <f t="shared" si="29"/>
        <v>105</v>
      </c>
      <c r="Y154" s="36">
        <f>IFERROR(IF(X154=0,"",ROUNDUP(X154/H154,0)*0.00502),"")</f>
        <v>0.251</v>
      </c>
      <c r="Z154" s="56"/>
      <c r="AA154" s="57"/>
      <c r="AE154" s="64"/>
      <c r="BB154" s="150" t="s">
        <v>1</v>
      </c>
      <c r="BL154" s="64">
        <f t="shared" si="30"/>
        <v>111.5</v>
      </c>
      <c r="BM154" s="64">
        <f t="shared" si="31"/>
        <v>111.5</v>
      </c>
      <c r="BN154" s="64">
        <f t="shared" si="32"/>
        <v>0.21367521367521369</v>
      </c>
      <c r="BO154" s="64">
        <f t="shared" si="33"/>
        <v>0.21367521367521369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140</v>
      </c>
      <c r="X155" s="389">
        <f t="shared" si="29"/>
        <v>140.70000000000002</v>
      </c>
      <c r="Y155" s="36">
        <f>IFERROR(IF(X155=0,"",ROUNDUP(X155/H155,0)*0.00502),"")</f>
        <v>0.33634000000000003</v>
      </c>
      <c r="Z155" s="56"/>
      <c r="AA155" s="57"/>
      <c r="AE155" s="64"/>
      <c r="BB155" s="151" t="s">
        <v>1</v>
      </c>
      <c r="BL155" s="64">
        <f t="shared" si="30"/>
        <v>146.66666666666666</v>
      </c>
      <c r="BM155" s="64">
        <f t="shared" si="31"/>
        <v>147.40000000000003</v>
      </c>
      <c r="BN155" s="64">
        <f t="shared" si="32"/>
        <v>0.28490028490028491</v>
      </c>
      <c r="BO155" s="64">
        <f t="shared" si="33"/>
        <v>0.28632478632478636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2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23"/>
      <c r="O158" s="417" t="s">
        <v>70</v>
      </c>
      <c r="P158" s="418"/>
      <c r="Q158" s="418"/>
      <c r="R158" s="418"/>
      <c r="S158" s="418"/>
      <c r="T158" s="418"/>
      <c r="U158" s="41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207.14285714285714</v>
      </c>
      <c r="X158" s="390">
        <f>IFERROR(X149/H149,"0")+IFERROR(X150/H150,"0")+IFERROR(X151/H151,"0")+IFERROR(X152/H152,"0")+IFERROR(X153/H153,"0")+IFERROR(X154/H154,"0")+IFERROR(X155/H155,"0")+IFERROR(X156/H156,"0")+IFERROR(X157/H157,"0")</f>
        <v>209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1.1546000000000001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23"/>
      <c r="O159" s="417" t="s">
        <v>70</v>
      </c>
      <c r="P159" s="418"/>
      <c r="Q159" s="418"/>
      <c r="R159" s="418"/>
      <c r="S159" s="418"/>
      <c r="T159" s="418"/>
      <c r="U159" s="419"/>
      <c r="V159" s="37" t="s">
        <v>66</v>
      </c>
      <c r="W159" s="390">
        <f>IFERROR(SUM(W149:W157),"0")</f>
        <v>520</v>
      </c>
      <c r="X159" s="390">
        <f>IFERROR(SUM(X149:X157),"0")</f>
        <v>527.1</v>
      </c>
      <c r="Y159" s="37"/>
      <c r="Z159" s="391"/>
      <c r="AA159" s="391"/>
    </row>
    <row r="160" spans="1:67" ht="16.5" customHeight="1" x14ac:dyDescent="0.25">
      <c r="A160" s="421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2"/>
      <c r="AA160" s="382"/>
    </row>
    <row r="161" spans="1:67" ht="14.25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1"/>
      <c r="AA161" s="381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22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23"/>
      <c r="O164" s="417" t="s">
        <v>70</v>
      </c>
      <c r="P164" s="418"/>
      <c r="Q164" s="418"/>
      <c r="R164" s="418"/>
      <c r="S164" s="418"/>
      <c r="T164" s="418"/>
      <c r="U164" s="41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23"/>
      <c r="O165" s="417" t="s">
        <v>70</v>
      </c>
      <c r="P165" s="418"/>
      <c r="Q165" s="418"/>
      <c r="R165" s="418"/>
      <c r="S165" s="418"/>
      <c r="T165" s="418"/>
      <c r="U165" s="41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1"/>
      <c r="AA166" s="381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22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23"/>
      <c r="O169" s="417" t="s">
        <v>70</v>
      </c>
      <c r="P169" s="418"/>
      <c r="Q169" s="418"/>
      <c r="R169" s="418"/>
      <c r="S169" s="418"/>
      <c r="T169" s="418"/>
      <c r="U169" s="41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23"/>
      <c r="O170" s="417" t="s">
        <v>70</v>
      </c>
      <c r="P170" s="418"/>
      <c r="Q170" s="418"/>
      <c r="R170" s="418"/>
      <c r="S170" s="418"/>
      <c r="T170" s="418"/>
      <c r="U170" s="41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1"/>
      <c r="AA171" s="381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7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120</v>
      </c>
      <c r="X174" s="389">
        <f t="shared" si="34"/>
        <v>124.2</v>
      </c>
      <c r="Y174" s="36">
        <f>IFERROR(IF(X174=0,"",ROUNDUP(X174/H174,0)*0.00937),"")</f>
        <v>0.21551000000000001</v>
      </c>
      <c r="Z174" s="56"/>
      <c r="AA174" s="57"/>
      <c r="AE174" s="64"/>
      <c r="BB174" s="160" t="s">
        <v>1</v>
      </c>
      <c r="BL174" s="64">
        <f t="shared" si="35"/>
        <v>124.66666666666667</v>
      </c>
      <c r="BM174" s="64">
        <f t="shared" si="36"/>
        <v>129.03</v>
      </c>
      <c r="BN174" s="64">
        <f t="shared" si="37"/>
        <v>0.18518518518518517</v>
      </c>
      <c r="BO174" s="64">
        <f t="shared" si="38"/>
        <v>0.19166666666666665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40</v>
      </c>
      <c r="X175" s="389">
        <f t="shared" si="34"/>
        <v>43.2</v>
      </c>
      <c r="Y175" s="36">
        <f>IFERROR(IF(X175=0,"",ROUNDUP(X175/H175,0)*0.00937),"")</f>
        <v>7.4959999999999999E-2</v>
      </c>
      <c r="Z175" s="56"/>
      <c r="AA175" s="57"/>
      <c r="AE175" s="64"/>
      <c r="BB175" s="161" t="s">
        <v>1</v>
      </c>
      <c r="BL175" s="64">
        <f t="shared" si="35"/>
        <v>41.555555555555557</v>
      </c>
      <c r="BM175" s="64">
        <f t="shared" si="36"/>
        <v>44.88</v>
      </c>
      <c r="BN175" s="64">
        <f t="shared" si="37"/>
        <v>6.1728395061728385E-2</v>
      </c>
      <c r="BO175" s="64">
        <f t="shared" si="38"/>
        <v>6.6666666666666666E-2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160</v>
      </c>
      <c r="X176" s="389">
        <f t="shared" si="34"/>
        <v>162</v>
      </c>
      <c r="Y176" s="36">
        <f>IFERROR(IF(X176=0,"",ROUNDUP(X176/H176,0)*0.00937),"")</f>
        <v>0.28110000000000002</v>
      </c>
      <c r="Z176" s="56"/>
      <c r="AA176" s="57"/>
      <c r="AE176" s="64"/>
      <c r="BB176" s="162" t="s">
        <v>1</v>
      </c>
      <c r="BL176" s="64">
        <f t="shared" si="35"/>
        <v>166.22222222222223</v>
      </c>
      <c r="BM176" s="64">
        <f t="shared" si="36"/>
        <v>168.3</v>
      </c>
      <c r="BN176" s="64">
        <f t="shared" si="37"/>
        <v>0.24691358024691354</v>
      </c>
      <c r="BO176" s="64">
        <f t="shared" si="38"/>
        <v>0.24999999999999997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100</v>
      </c>
      <c r="X177" s="389">
        <f t="shared" si="34"/>
        <v>102.60000000000001</v>
      </c>
      <c r="Y177" s="36">
        <f>IFERROR(IF(X177=0,"",ROUNDUP(X177/H177,0)*0.00937),"")</f>
        <v>0.17802999999999999</v>
      </c>
      <c r="Z177" s="56"/>
      <c r="AA177" s="57"/>
      <c r="AE177" s="64"/>
      <c r="BB177" s="163" t="s">
        <v>1</v>
      </c>
      <c r="BL177" s="64">
        <f t="shared" si="35"/>
        <v>103.88888888888889</v>
      </c>
      <c r="BM177" s="64">
        <f t="shared" si="36"/>
        <v>106.59000000000002</v>
      </c>
      <c r="BN177" s="64">
        <f t="shared" si="37"/>
        <v>0.15432098765432098</v>
      </c>
      <c r="BO177" s="64">
        <f t="shared" si="38"/>
        <v>0.15833333333333333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2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23"/>
      <c r="O180" s="417" t="s">
        <v>70</v>
      </c>
      <c r="P180" s="418"/>
      <c r="Q180" s="418"/>
      <c r="R180" s="418"/>
      <c r="S180" s="418"/>
      <c r="T180" s="418"/>
      <c r="U180" s="41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77.777777777777771</v>
      </c>
      <c r="X180" s="390">
        <f>IFERROR(X172/H172,"0")+IFERROR(X173/H173,"0")+IFERROR(X174/H174,"0")+IFERROR(X175/H175,"0")+IFERROR(X176/H176,"0")+IFERROR(X177/H177,"0")+IFERROR(X178/H178,"0")+IFERROR(X179/H179,"0")</f>
        <v>80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0.74960000000000004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23"/>
      <c r="O181" s="417" t="s">
        <v>70</v>
      </c>
      <c r="P181" s="418"/>
      <c r="Q181" s="418"/>
      <c r="R181" s="418"/>
      <c r="S181" s="418"/>
      <c r="T181" s="418"/>
      <c r="U181" s="419"/>
      <c r="V181" s="37" t="s">
        <v>66</v>
      </c>
      <c r="W181" s="390">
        <f>IFERROR(SUM(W172:W179),"0")</f>
        <v>420</v>
      </c>
      <c r="X181" s="390">
        <f>IFERROR(SUM(X172:X179),"0")</f>
        <v>432</v>
      </c>
      <c r="Y181" s="37"/>
      <c r="Z181" s="391"/>
      <c r="AA181" s="391"/>
    </row>
    <row r="182" spans="1:67" ht="14.25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1"/>
      <c r="AA182" s="381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">
        <v>296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294</v>
      </c>
      <c r="B187" s="54" t="s">
        <v>297</v>
      </c>
      <c r="C187" s="31">
        <v>4301051380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4" t="s">
        <v>302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customHeight="1" x14ac:dyDescent="0.25">
      <c r="A190" s="54" t="s">
        <v>300</v>
      </c>
      <c r="B190" s="54" t="s">
        <v>303</v>
      </c>
      <c r="C190" s="31">
        <v>4301051538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2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150</v>
      </c>
      <c r="X190" s="389">
        <f t="shared" si="39"/>
        <v>156.6</v>
      </c>
      <c r="Y190" s="36">
        <f>IFERROR(IF(X190=0,"",ROUNDUP(X190/H190,0)*0.02175),"")</f>
        <v>0.39149999999999996</v>
      </c>
      <c r="Z190" s="56"/>
      <c r="AA190" s="57"/>
      <c r="AE190" s="64"/>
      <c r="BB190" s="173" t="s">
        <v>1</v>
      </c>
      <c r="BL190" s="64">
        <f t="shared" si="40"/>
        <v>159.72413793103448</v>
      </c>
      <c r="BM190" s="64">
        <f t="shared" si="41"/>
        <v>166.75200000000001</v>
      </c>
      <c r="BN190" s="64">
        <f t="shared" si="42"/>
        <v>0.30788177339901479</v>
      </c>
      <c r="BO190" s="64">
        <f t="shared" si="43"/>
        <v>0.3214285714285714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280</v>
      </c>
      <c r="X191" s="389">
        <f t="shared" si="39"/>
        <v>280.8</v>
      </c>
      <c r="Y191" s="36">
        <f>IFERROR(IF(X191=0,"",ROUNDUP(X191/H191,0)*0.00753),"")</f>
        <v>0.88101000000000007</v>
      </c>
      <c r="Z191" s="56"/>
      <c r="AA191" s="57"/>
      <c r="AE191" s="64"/>
      <c r="BB191" s="174" t="s">
        <v>1</v>
      </c>
      <c r="BL191" s="64">
        <f t="shared" si="40"/>
        <v>311.73333333333341</v>
      </c>
      <c r="BM191" s="64">
        <f t="shared" si="41"/>
        <v>312.62400000000008</v>
      </c>
      <c r="BN191" s="64">
        <f t="shared" si="42"/>
        <v>0.74786324786324787</v>
      </c>
      <c r="BO191" s="64">
        <f t="shared" si="43"/>
        <v>0.75000000000000011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440</v>
      </c>
      <c r="X193" s="389">
        <f t="shared" si="39"/>
        <v>441.59999999999997</v>
      </c>
      <c r="Y193" s="36">
        <f>IFERROR(IF(X193=0,"",ROUNDUP(X193/H193,0)*0.00753),"")</f>
        <v>1.3855200000000001</v>
      </c>
      <c r="Z193" s="56"/>
      <c r="AA193" s="57"/>
      <c r="AE193" s="64"/>
      <c r="BB193" s="176" t="s">
        <v>1</v>
      </c>
      <c r="BL193" s="64">
        <f t="shared" si="40"/>
        <v>476.66666666666669</v>
      </c>
      <c r="BM193" s="64">
        <f t="shared" si="41"/>
        <v>478.4</v>
      </c>
      <c r="BN193" s="64">
        <f t="shared" si="42"/>
        <v>1.1752136752136753</v>
      </c>
      <c r="BO193" s="64">
        <f t="shared" si="43"/>
        <v>1.1794871794871795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120</v>
      </c>
      <c r="M195" s="33"/>
      <c r="N195" s="32">
        <v>40</v>
      </c>
      <c r="O195" s="4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320</v>
      </c>
      <c r="X195" s="389">
        <f t="shared" si="39"/>
        <v>321.59999999999997</v>
      </c>
      <c r="Y195" s="36">
        <f t="shared" ref="Y195:Y201" si="44">IFERROR(IF(X195=0,"",ROUNDUP(X195/H195,0)*0.00753),"")</f>
        <v>1.00902</v>
      </c>
      <c r="Z195" s="56"/>
      <c r="AA195" s="57"/>
      <c r="AE195" s="64"/>
      <c r="BB195" s="178" t="s">
        <v>1</v>
      </c>
      <c r="BL195" s="64">
        <f t="shared" si="40"/>
        <v>358.66666666666669</v>
      </c>
      <c r="BM195" s="64">
        <f t="shared" si="41"/>
        <v>360.46</v>
      </c>
      <c r="BN195" s="64">
        <f t="shared" si="42"/>
        <v>0.85470085470085477</v>
      </c>
      <c r="BO195" s="64">
        <f t="shared" si="43"/>
        <v>0.85897435897435892</v>
      </c>
    </row>
    <row r="196" spans="1:67" ht="27" customHeight="1" x14ac:dyDescent="0.25">
      <c r="A196" s="54" t="s">
        <v>314</v>
      </c>
      <c r="B196" s="54" t="s">
        <v>315</v>
      </c>
      <c r="C196" s="31">
        <v>4301051630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8" t="s">
        <v>316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314</v>
      </c>
      <c r="B197" s="54" t="s">
        <v>317</v>
      </c>
      <c r="C197" s="31">
        <v>4301051468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560</v>
      </c>
      <c r="X197" s="389">
        <f t="shared" si="39"/>
        <v>561.6</v>
      </c>
      <c r="Y197" s="36">
        <f t="shared" si="44"/>
        <v>1.7620200000000001</v>
      </c>
      <c r="Z197" s="56"/>
      <c r="AA197" s="57"/>
      <c r="AE197" s="64"/>
      <c r="BB197" s="180" t="s">
        <v>1</v>
      </c>
      <c r="BL197" s="64">
        <f t="shared" si="40"/>
        <v>623.46666666666681</v>
      </c>
      <c r="BM197" s="64">
        <f t="shared" si="41"/>
        <v>625.24800000000016</v>
      </c>
      <c r="BN197" s="64">
        <f t="shared" si="42"/>
        <v>1.4957264957264957</v>
      </c>
      <c r="BO197" s="64">
        <f t="shared" si="43"/>
        <v>1.5000000000000002</v>
      </c>
    </row>
    <row r="198" spans="1:67" ht="27" customHeight="1" x14ac:dyDescent="0.25">
      <c r="A198" s="54" t="s">
        <v>318</v>
      </c>
      <c r="B198" s="54" t="s">
        <v>319</v>
      </c>
      <c r="C198" s="31">
        <v>4301051631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62" t="s">
        <v>320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318</v>
      </c>
      <c r="B199" s="54" t="s">
        <v>321</v>
      </c>
      <c r="C199" s="31">
        <v>4301051469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120</v>
      </c>
      <c r="M199" s="33"/>
      <c r="N199" s="32">
        <v>45</v>
      </c>
      <c r="O199" s="7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3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120</v>
      </c>
      <c r="X200" s="389">
        <f t="shared" si="39"/>
        <v>120</v>
      </c>
      <c r="Y200" s="36">
        <f t="shared" si="44"/>
        <v>0.3765</v>
      </c>
      <c r="Z200" s="56"/>
      <c r="AA200" s="57"/>
      <c r="AE200" s="64"/>
      <c r="BB200" s="183" t="s">
        <v>1</v>
      </c>
      <c r="BL200" s="64">
        <f t="shared" si="40"/>
        <v>133.60000000000002</v>
      </c>
      <c r="BM200" s="64">
        <f t="shared" si="41"/>
        <v>133.60000000000002</v>
      </c>
      <c r="BN200" s="64">
        <f t="shared" si="42"/>
        <v>0.32051282051282048</v>
      </c>
      <c r="BO200" s="64">
        <f t="shared" si="43"/>
        <v>0.32051282051282048</v>
      </c>
    </row>
    <row r="201" spans="1:67" ht="27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120</v>
      </c>
      <c r="M201" s="33"/>
      <c r="N201" s="32">
        <v>40</v>
      </c>
      <c r="O201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220</v>
      </c>
      <c r="X201" s="389">
        <f t="shared" si="39"/>
        <v>220.79999999999998</v>
      </c>
      <c r="Y201" s="36">
        <f t="shared" si="44"/>
        <v>0.69276000000000004</v>
      </c>
      <c r="Z201" s="56"/>
      <c r="AA201" s="57"/>
      <c r="AE201" s="64"/>
      <c r="BB201" s="184" t="s">
        <v>1</v>
      </c>
      <c r="BL201" s="64">
        <f t="shared" si="40"/>
        <v>245.48333333333332</v>
      </c>
      <c r="BM201" s="64">
        <f t="shared" si="41"/>
        <v>246.37599999999998</v>
      </c>
      <c r="BN201" s="64">
        <f t="shared" si="42"/>
        <v>0.58760683760683763</v>
      </c>
      <c r="BO201" s="64">
        <f t="shared" si="43"/>
        <v>0.58974358974358976</v>
      </c>
    </row>
    <row r="202" spans="1:67" x14ac:dyDescent="0.2">
      <c r="A202" s="422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23"/>
      <c r="O202" s="417" t="s">
        <v>70</v>
      </c>
      <c r="P202" s="418"/>
      <c r="Q202" s="418"/>
      <c r="R202" s="418"/>
      <c r="S202" s="418"/>
      <c r="T202" s="418"/>
      <c r="U202" s="419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825.57471264367825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829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6.4983300000000002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23"/>
      <c r="O203" s="417" t="s">
        <v>70</v>
      </c>
      <c r="P203" s="418"/>
      <c r="Q203" s="418"/>
      <c r="R203" s="418"/>
      <c r="S203" s="418"/>
      <c r="T203" s="418"/>
      <c r="U203" s="419"/>
      <c r="V203" s="37" t="s">
        <v>66</v>
      </c>
      <c r="W203" s="390">
        <f>IFERROR(SUM(W183:W201),"0")</f>
        <v>2090</v>
      </c>
      <c r="X203" s="390">
        <f>IFERROR(SUM(X183:X201),"0")</f>
        <v>2103</v>
      </c>
      <c r="Y203" s="37"/>
      <c r="Z203" s="391"/>
      <c r="AA203" s="391"/>
    </row>
    <row r="204" spans="1:67" ht="14.25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1"/>
      <c r="AA204" s="381"/>
    </row>
    <row r="205" spans="1:67" ht="16.5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44</v>
      </c>
      <c r="X207" s="389">
        <f>IFERROR(IF(W207="",0,CEILING((W207/$H207),1)*$H207),"")</f>
        <v>45.6</v>
      </c>
      <c r="Y207" s="36">
        <f>IFERROR(IF(X207=0,"",ROUNDUP(X207/H207,0)*0.00753),"")</f>
        <v>0.14307</v>
      </c>
      <c r="Z207" s="56"/>
      <c r="AA207" s="57"/>
      <c r="AE207" s="64"/>
      <c r="BB207" s="187" t="s">
        <v>1</v>
      </c>
      <c r="BL207" s="64">
        <f>IFERROR(W207*I207/H207,"0")</f>
        <v>48.986666666666672</v>
      </c>
      <c r="BM207" s="64">
        <f>IFERROR(X207*I207/H207,"0")</f>
        <v>50.768000000000008</v>
      </c>
      <c r="BN207" s="64">
        <f>IFERROR(1/J207*(W207/H207),"0")</f>
        <v>0.11752136752136753</v>
      </c>
      <c r="BO207" s="64">
        <f>IFERROR(1/J207*(X207/H207),"0")</f>
        <v>0.12179487179487179</v>
      </c>
    </row>
    <row r="208" spans="1:67" ht="16.5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120</v>
      </c>
      <c r="M208" s="33"/>
      <c r="N208" s="32">
        <v>40</v>
      </c>
      <c r="O208" s="468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44</v>
      </c>
      <c r="X208" s="389">
        <f>IFERROR(IF(W208="",0,CEILING((W208/$H208),1)*$H208),"")</f>
        <v>45.6</v>
      </c>
      <c r="Y208" s="36">
        <f>IFERROR(IF(X208=0,"",ROUNDUP(X208/H208,0)*0.00753),"")</f>
        <v>0.14307</v>
      </c>
      <c r="Z208" s="56"/>
      <c r="AA208" s="57"/>
      <c r="AE208" s="64"/>
      <c r="BB208" s="188" t="s">
        <v>1</v>
      </c>
      <c r="BL208" s="64">
        <f>IFERROR(W208*I208/H208,"0")</f>
        <v>48.986666666666672</v>
      </c>
      <c r="BM208" s="64">
        <f>IFERROR(X208*I208/H208,"0")</f>
        <v>50.768000000000008</v>
      </c>
      <c r="BN208" s="64">
        <f>IFERROR(1/J208*(W208/H208),"0")</f>
        <v>0.11752136752136753</v>
      </c>
      <c r="BO208" s="64">
        <f>IFERROR(1/J208*(X208/H208),"0")</f>
        <v>0.12179487179487179</v>
      </c>
    </row>
    <row r="209" spans="1:67" x14ac:dyDescent="0.2">
      <c r="A209" s="422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23"/>
      <c r="O209" s="417" t="s">
        <v>70</v>
      </c>
      <c r="P209" s="418"/>
      <c r="Q209" s="418"/>
      <c r="R209" s="418"/>
      <c r="S209" s="418"/>
      <c r="T209" s="418"/>
      <c r="U209" s="419"/>
      <c r="V209" s="37" t="s">
        <v>71</v>
      </c>
      <c r="W209" s="390">
        <f>IFERROR(W205/H205,"0")+IFERROR(W206/H206,"0")+IFERROR(W207/H207,"0")+IFERROR(W208/H208,"0")</f>
        <v>36.666666666666671</v>
      </c>
      <c r="X209" s="390">
        <f>IFERROR(X205/H205,"0")+IFERROR(X206/H206,"0")+IFERROR(X207/H207,"0")+IFERROR(X208/H208,"0")</f>
        <v>38</v>
      </c>
      <c r="Y209" s="390">
        <f>IFERROR(IF(Y205="",0,Y205),"0")+IFERROR(IF(Y206="",0,Y206),"0")+IFERROR(IF(Y207="",0,Y207),"0")+IFERROR(IF(Y208="",0,Y208),"0")</f>
        <v>0.28614000000000001</v>
      </c>
      <c r="Z209" s="391"/>
      <c r="AA209" s="391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23"/>
      <c r="O210" s="417" t="s">
        <v>70</v>
      </c>
      <c r="P210" s="418"/>
      <c r="Q210" s="418"/>
      <c r="R210" s="418"/>
      <c r="S210" s="418"/>
      <c r="T210" s="418"/>
      <c r="U210" s="419"/>
      <c r="V210" s="37" t="s">
        <v>66</v>
      </c>
      <c r="W210" s="390">
        <f>IFERROR(SUM(W205:W208),"0")</f>
        <v>88</v>
      </c>
      <c r="X210" s="390">
        <f>IFERROR(SUM(X205:X208),"0")</f>
        <v>91.2</v>
      </c>
      <c r="Y210" s="37"/>
      <c r="Z210" s="391"/>
      <c r="AA210" s="391"/>
    </row>
    <row r="211" spans="1:67" ht="16.5" customHeight="1" x14ac:dyDescent="0.25">
      <c r="A211" s="421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2"/>
      <c r="AA211" s="382"/>
    </row>
    <row r="212" spans="1:67" ht="14.25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1"/>
      <c r="AA212" s="381"/>
    </row>
    <row r="213" spans="1:67" ht="27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120</v>
      </c>
      <c r="M215" s="33"/>
      <c r="N215" s="32">
        <v>55</v>
      </c>
      <c r="O215" s="4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90</v>
      </c>
      <c r="X215" s="389">
        <f t="shared" si="45"/>
        <v>92.8</v>
      </c>
      <c r="Y215" s="36">
        <f>IFERROR(IF(X215=0,"",ROUNDUP(X215/H215,0)*0.02175),"")</f>
        <v>0.17399999999999999</v>
      </c>
      <c r="Z215" s="56"/>
      <c r="AA215" s="57"/>
      <c r="AE215" s="64"/>
      <c r="BB215" s="191" t="s">
        <v>1</v>
      </c>
      <c r="BL215" s="64">
        <f t="shared" si="46"/>
        <v>93.724137931034491</v>
      </c>
      <c r="BM215" s="64">
        <f t="shared" si="47"/>
        <v>96.639999999999986</v>
      </c>
      <c r="BN215" s="64">
        <f t="shared" si="48"/>
        <v>0.13854679802955663</v>
      </c>
      <c r="BO215" s="64">
        <f t="shared" si="49"/>
        <v>0.14285714285714285</v>
      </c>
    </row>
    <row r="216" spans="1:67" ht="27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2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5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12</v>
      </c>
      <c r="X218" s="389">
        <f t="shared" si="45"/>
        <v>12</v>
      </c>
      <c r="Y218" s="36">
        <f>IFERROR(IF(X218=0,"",ROUNDUP(X218/H218,0)*0.00937),"")</f>
        <v>2.811E-2</v>
      </c>
      <c r="Z218" s="56"/>
      <c r="AA218" s="57"/>
      <c r="AE218" s="64"/>
      <c r="BB218" s="194" t="s">
        <v>1</v>
      </c>
      <c r="BL218" s="64">
        <f t="shared" si="46"/>
        <v>12.72</v>
      </c>
      <c r="BM218" s="64">
        <f t="shared" si="47"/>
        <v>12.72</v>
      </c>
      <c r="BN218" s="64">
        <f t="shared" si="48"/>
        <v>2.5000000000000001E-2</v>
      </c>
      <c r="BO218" s="64">
        <f t="shared" si="49"/>
        <v>2.5000000000000001E-2</v>
      </c>
    </row>
    <row r="219" spans="1:67" ht="27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22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23"/>
      <c r="O220" s="417" t="s">
        <v>70</v>
      </c>
      <c r="P220" s="418"/>
      <c r="Q220" s="418"/>
      <c r="R220" s="418"/>
      <c r="S220" s="418"/>
      <c r="T220" s="418"/>
      <c r="U220" s="419"/>
      <c r="V220" s="37" t="s">
        <v>71</v>
      </c>
      <c r="W220" s="390">
        <f>IFERROR(W213/H213,"0")+IFERROR(W214/H214,"0")+IFERROR(W215/H215,"0")+IFERROR(W216/H216,"0")+IFERROR(W217/H217,"0")+IFERROR(W218/H218,"0")+IFERROR(W219/H219,"0")</f>
        <v>10.758620689655173</v>
      </c>
      <c r="X220" s="390">
        <f>IFERROR(X213/H213,"0")+IFERROR(X214/H214,"0")+IFERROR(X215/H215,"0")+IFERROR(X216/H216,"0")+IFERROR(X217/H217,"0")+IFERROR(X218/H218,"0")+IFERROR(X219/H219,"0")</f>
        <v>11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0.20210999999999998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23"/>
      <c r="O221" s="417" t="s">
        <v>70</v>
      </c>
      <c r="P221" s="418"/>
      <c r="Q221" s="418"/>
      <c r="R221" s="418"/>
      <c r="S221" s="418"/>
      <c r="T221" s="418"/>
      <c r="U221" s="419"/>
      <c r="V221" s="37" t="s">
        <v>66</v>
      </c>
      <c r="W221" s="390">
        <f>IFERROR(SUM(W213:W219),"0")</f>
        <v>102</v>
      </c>
      <c r="X221" s="390">
        <f>IFERROR(SUM(X213:X219),"0")</f>
        <v>104.8</v>
      </c>
      <c r="Y221" s="37"/>
      <c r="Z221" s="391"/>
      <c r="AA221" s="391"/>
    </row>
    <row r="222" spans="1:67" ht="14.25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1"/>
      <c r="AA222" s="381"/>
    </row>
    <row r="223" spans="1:67" ht="27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0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70</v>
      </c>
      <c r="X224" s="389">
        <f>IFERROR(IF(W224="",0,CEILING((W224/$H224),1)*$H224),"")</f>
        <v>71.400000000000006</v>
      </c>
      <c r="Y224" s="36">
        <f>IFERROR(IF(X224=0,"",ROUNDUP(X224/H224,0)*0.00502),"")</f>
        <v>0.17068</v>
      </c>
      <c r="Z224" s="56"/>
      <c r="AA224" s="57"/>
      <c r="AE224" s="64"/>
      <c r="BB224" s="197" t="s">
        <v>1</v>
      </c>
      <c r="BL224" s="64">
        <f>IFERROR(W224*I224/H224,"0")</f>
        <v>73.333333333333329</v>
      </c>
      <c r="BM224" s="64">
        <f>IFERROR(X224*I224/H224,"0")</f>
        <v>74.8</v>
      </c>
      <c r="BN224" s="64">
        <f>IFERROR(1/J224*(W224/H224),"0")</f>
        <v>0.14245014245014245</v>
      </c>
      <c r="BO224" s="64">
        <f>IFERROR(1/J224*(X224/H224),"0")</f>
        <v>0.14529914529914531</v>
      </c>
    </row>
    <row r="225" spans="1:67" ht="27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422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23"/>
      <c r="O226" s="417" t="s">
        <v>70</v>
      </c>
      <c r="P226" s="418"/>
      <c r="Q226" s="418"/>
      <c r="R226" s="418"/>
      <c r="S226" s="418"/>
      <c r="T226" s="418"/>
      <c r="U226" s="419"/>
      <c r="V226" s="37" t="s">
        <v>71</v>
      </c>
      <c r="W226" s="390">
        <f>IFERROR(W223/H223,"0")+IFERROR(W224/H224,"0")+IFERROR(W225/H225,"0")</f>
        <v>33.333333333333329</v>
      </c>
      <c r="X226" s="390">
        <f>IFERROR(X223/H223,"0")+IFERROR(X224/H224,"0")+IFERROR(X225/H225,"0")</f>
        <v>34</v>
      </c>
      <c r="Y226" s="390">
        <f>IFERROR(IF(Y223="",0,Y223),"0")+IFERROR(IF(Y224="",0,Y224),"0")+IFERROR(IF(Y225="",0,Y225),"0")</f>
        <v>0.17068</v>
      </c>
      <c r="Z226" s="391"/>
      <c r="AA226" s="391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23"/>
      <c r="O227" s="417" t="s">
        <v>70</v>
      </c>
      <c r="P227" s="418"/>
      <c r="Q227" s="418"/>
      <c r="R227" s="418"/>
      <c r="S227" s="418"/>
      <c r="T227" s="418"/>
      <c r="U227" s="419"/>
      <c r="V227" s="37" t="s">
        <v>66</v>
      </c>
      <c r="W227" s="390">
        <f>IFERROR(SUM(W223:W225),"0")</f>
        <v>70</v>
      </c>
      <c r="X227" s="390">
        <f>IFERROR(SUM(X223:X225),"0")</f>
        <v>71.400000000000006</v>
      </c>
      <c r="Y227" s="37"/>
      <c r="Z227" s="391"/>
      <c r="AA227" s="391"/>
    </row>
    <row r="228" spans="1:67" ht="16.5" customHeight="1" x14ac:dyDescent="0.25">
      <c r="A228" s="421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2"/>
      <c r="AA228" s="382"/>
    </row>
    <row r="229" spans="1:67" ht="14.25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1"/>
      <c r="AA229" s="381"/>
    </row>
    <row r="230" spans="1:67" ht="27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90</v>
      </c>
      <c r="X230" s="389">
        <f t="shared" ref="X230:X235" si="50">IFERROR(IF(W230="",0,CEILING((W230/$H230),1)*$H230),"")</f>
        <v>92.8</v>
      </c>
      <c r="Y230" s="36">
        <f>IFERROR(IF(X230=0,"",ROUNDUP(X230/H230,0)*0.02175),"")</f>
        <v>0.17399999999999999</v>
      </c>
      <c r="Z230" s="56"/>
      <c r="AA230" s="57"/>
      <c r="AE230" s="64"/>
      <c r="BB230" s="199" t="s">
        <v>1</v>
      </c>
      <c r="BL230" s="64">
        <f t="shared" ref="BL230:BL235" si="51">IFERROR(W230*I230/H230,"0")</f>
        <v>93.724137931034491</v>
      </c>
      <c r="BM230" s="64">
        <f t="shared" ref="BM230:BM235" si="52">IFERROR(X230*I230/H230,"0")</f>
        <v>96.639999999999986</v>
      </c>
      <c r="BN230" s="64">
        <f t="shared" ref="BN230:BN235" si="53">IFERROR(1/J230*(W230/H230),"0")</f>
        <v>0.13854679802955663</v>
      </c>
      <c r="BO230" s="64">
        <f t="shared" ref="BO230:BO235" si="54">IFERROR(1/J230*(X230/H230),"0")</f>
        <v>0.14285714285714285</v>
      </c>
    </row>
    <row r="231" spans="1:67" ht="27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120</v>
      </c>
      <c r="X232" s="389">
        <f t="shared" si="50"/>
        <v>127.6</v>
      </c>
      <c r="Y232" s="36">
        <f>IFERROR(IF(X232=0,"",ROUNDUP(X232/H232,0)*0.02175),"")</f>
        <v>0.23924999999999999</v>
      </c>
      <c r="Z232" s="56"/>
      <c r="AA232" s="57"/>
      <c r="AE232" s="64"/>
      <c r="BB232" s="201" t="s">
        <v>1</v>
      </c>
      <c r="BL232" s="64">
        <f t="shared" si="51"/>
        <v>124.9655172413793</v>
      </c>
      <c r="BM232" s="64">
        <f t="shared" si="52"/>
        <v>132.88</v>
      </c>
      <c r="BN232" s="64">
        <f t="shared" si="53"/>
        <v>0.18472906403940886</v>
      </c>
      <c r="BO232" s="64">
        <f t="shared" si="54"/>
        <v>0.19642857142857142</v>
      </c>
    </row>
    <row r="233" spans="1:67" ht="27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100</v>
      </c>
      <c r="X235" s="389">
        <f t="shared" si="50"/>
        <v>100</v>
      </c>
      <c r="Y235" s="36">
        <f>IFERROR(IF(X235=0,"",ROUNDUP(X235/H235,0)*0.00937),"")</f>
        <v>0.23424999999999999</v>
      </c>
      <c r="Z235" s="56"/>
      <c r="AA235" s="57"/>
      <c r="AE235" s="64"/>
      <c r="BB235" s="204" t="s">
        <v>1</v>
      </c>
      <c r="BL235" s="64">
        <f t="shared" si="51"/>
        <v>106</v>
      </c>
      <c r="BM235" s="64">
        <f t="shared" si="52"/>
        <v>106</v>
      </c>
      <c r="BN235" s="64">
        <f t="shared" si="53"/>
        <v>0.20833333333333334</v>
      </c>
      <c r="BO235" s="64">
        <f t="shared" si="54"/>
        <v>0.20833333333333334</v>
      </c>
    </row>
    <row r="236" spans="1:67" x14ac:dyDescent="0.2">
      <c r="A236" s="422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23"/>
      <c r="O236" s="417" t="s">
        <v>70</v>
      </c>
      <c r="P236" s="418"/>
      <c r="Q236" s="418"/>
      <c r="R236" s="418"/>
      <c r="S236" s="418"/>
      <c r="T236" s="418"/>
      <c r="U236" s="419"/>
      <c r="V236" s="37" t="s">
        <v>71</v>
      </c>
      <c r="W236" s="390">
        <f>IFERROR(W230/H230,"0")+IFERROR(W231/H231,"0")+IFERROR(W232/H232,"0")+IFERROR(W233/H233,"0")+IFERROR(W234/H234,"0")+IFERROR(W235/H235,"0")</f>
        <v>43.103448275862071</v>
      </c>
      <c r="X236" s="390">
        <f>IFERROR(X230/H230,"0")+IFERROR(X231/H231,"0")+IFERROR(X232/H232,"0")+IFERROR(X233/H233,"0")+IFERROR(X234/H234,"0")+IFERROR(X235/H235,"0")</f>
        <v>44</v>
      </c>
      <c r="Y236" s="390">
        <f>IFERROR(IF(Y230="",0,Y230),"0")+IFERROR(IF(Y231="",0,Y231),"0")+IFERROR(IF(Y232="",0,Y232),"0")+IFERROR(IF(Y233="",0,Y233),"0")+IFERROR(IF(Y234="",0,Y234),"0")+IFERROR(IF(Y235="",0,Y235),"0")</f>
        <v>0.64749999999999996</v>
      </c>
      <c r="Z236" s="391"/>
      <c r="AA236" s="391"/>
    </row>
    <row r="237" spans="1:67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23"/>
      <c r="O237" s="417" t="s">
        <v>70</v>
      </c>
      <c r="P237" s="418"/>
      <c r="Q237" s="418"/>
      <c r="R237" s="418"/>
      <c r="S237" s="418"/>
      <c r="T237" s="418"/>
      <c r="U237" s="419"/>
      <c r="V237" s="37" t="s">
        <v>66</v>
      </c>
      <c r="W237" s="390">
        <f>IFERROR(SUM(W230:W235),"0")</f>
        <v>310</v>
      </c>
      <c r="X237" s="390">
        <f>IFERROR(SUM(X230:X235),"0")</f>
        <v>320.39999999999998</v>
      </c>
      <c r="Y237" s="37"/>
      <c r="Z237" s="391"/>
      <c r="AA237" s="391"/>
    </row>
    <row r="238" spans="1:67" ht="16.5" customHeight="1" x14ac:dyDescent="0.25">
      <c r="A238" s="421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2"/>
      <c r="AA238" s="382"/>
    </row>
    <row r="239" spans="1:67" ht="14.25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1"/>
      <c r="AA239" s="381"/>
    </row>
    <row r="240" spans="1:67" ht="27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22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23"/>
      <c r="O253" s="417" t="s">
        <v>70</v>
      </c>
      <c r="P253" s="418"/>
      <c r="Q253" s="418"/>
      <c r="R253" s="418"/>
      <c r="S253" s="418"/>
      <c r="T253" s="418"/>
      <c r="U253" s="419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391"/>
      <c r="AA253" s="391"/>
    </row>
    <row r="254" spans="1:67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23"/>
      <c r="O254" s="417" t="s">
        <v>70</v>
      </c>
      <c r="P254" s="418"/>
      <c r="Q254" s="418"/>
      <c r="R254" s="418"/>
      <c r="S254" s="418"/>
      <c r="T254" s="418"/>
      <c r="U254" s="419"/>
      <c r="V254" s="37" t="s">
        <v>66</v>
      </c>
      <c r="W254" s="390">
        <f>IFERROR(SUM(W240:W252),"0")</f>
        <v>0</v>
      </c>
      <c r="X254" s="390">
        <f>IFERROR(SUM(X240:X252),"0")</f>
        <v>0</v>
      </c>
      <c r="Y254" s="37"/>
      <c r="Z254" s="391"/>
      <c r="AA254" s="391"/>
    </row>
    <row r="255" spans="1:67" ht="14.25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1"/>
      <c r="AA255" s="381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0</v>
      </c>
      <c r="X256" s="389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0</v>
      </c>
      <c r="X257" s="389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28</v>
      </c>
      <c r="X259" s="389">
        <f>IFERROR(IF(W259="",0,CEILING((W259/$H259),1)*$H259),"")</f>
        <v>28.56</v>
      </c>
      <c r="Y259" s="36">
        <f>IFERROR(IF(X259=0,"",ROUNDUP(X259/H259,0)*0.00502),"")</f>
        <v>8.5339999999999999E-2</v>
      </c>
      <c r="Z259" s="56"/>
      <c r="AA259" s="57"/>
      <c r="AE259" s="64"/>
      <c r="BB259" s="221" t="s">
        <v>1</v>
      </c>
      <c r="BL259" s="64">
        <f>IFERROR(W259*I259/H259,"0")</f>
        <v>29.666666666666671</v>
      </c>
      <c r="BM259" s="64">
        <f>IFERROR(X259*I259/H259,"0")</f>
        <v>30.259999999999998</v>
      </c>
      <c r="BN259" s="64">
        <f>IFERROR(1/J259*(W259/H259),"0")</f>
        <v>7.122507122507124E-2</v>
      </c>
      <c r="BO259" s="64">
        <f>IFERROR(1/J259*(X259/H259),"0")</f>
        <v>7.2649572649572655E-2</v>
      </c>
    </row>
    <row r="260" spans="1:67" x14ac:dyDescent="0.2">
      <c r="A260" s="422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23"/>
      <c r="O260" s="417" t="s">
        <v>70</v>
      </c>
      <c r="P260" s="418"/>
      <c r="Q260" s="418"/>
      <c r="R260" s="418"/>
      <c r="S260" s="418"/>
      <c r="T260" s="418"/>
      <c r="U260" s="419"/>
      <c r="V260" s="37" t="s">
        <v>71</v>
      </c>
      <c r="W260" s="390">
        <f>IFERROR(W256/H256,"0")+IFERROR(W257/H257,"0")+IFERROR(W258/H258,"0")+IFERROR(W259/H259,"0")</f>
        <v>16.666666666666668</v>
      </c>
      <c r="X260" s="390">
        <f>IFERROR(X256/H256,"0")+IFERROR(X257/H257,"0")+IFERROR(X258/H258,"0")+IFERROR(X259/H259,"0")</f>
        <v>17</v>
      </c>
      <c r="Y260" s="390">
        <f>IFERROR(IF(Y256="",0,Y256),"0")+IFERROR(IF(Y257="",0,Y257),"0")+IFERROR(IF(Y258="",0,Y258),"0")+IFERROR(IF(Y259="",0,Y259),"0")</f>
        <v>8.5339999999999999E-2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23"/>
      <c r="O261" s="417" t="s">
        <v>70</v>
      </c>
      <c r="P261" s="418"/>
      <c r="Q261" s="418"/>
      <c r="R261" s="418"/>
      <c r="S261" s="418"/>
      <c r="T261" s="418"/>
      <c r="U261" s="419"/>
      <c r="V261" s="37" t="s">
        <v>66</v>
      </c>
      <c r="W261" s="390">
        <f>IFERROR(SUM(W256:W259),"0")</f>
        <v>28</v>
      </c>
      <c r="X261" s="390">
        <f>IFERROR(SUM(X256:X259),"0")</f>
        <v>28.56</v>
      </c>
      <c r="Y261" s="37"/>
      <c r="Z261" s="391"/>
      <c r="AA261" s="391"/>
    </row>
    <row r="262" spans="1:67" ht="14.25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1"/>
      <c r="AA262" s="381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120</v>
      </c>
      <c r="M263" s="33"/>
      <c r="N263" s="32">
        <v>40</v>
      </c>
      <c r="O263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ref="X263:X271" si="61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ref="BL263:BL271" si="62">IFERROR(W263*I263/H263,"0")</f>
        <v>0</v>
      </c>
      <c r="BM263" s="64">
        <f t="shared" ref="BM263:BM271" si="63">IFERROR(X263*I263/H263,"0")</f>
        <v>0</v>
      </c>
      <c r="BN263" s="64">
        <f t="shared" ref="BN263:BN271" si="64">IFERROR(1/J263*(W263/H263),"0")</f>
        <v>0</v>
      </c>
      <c r="BO263" s="64">
        <f t="shared" ref="BO263:BO271" si="65">IFERROR(1/J263*(X263/H263),"0")</f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120</v>
      </c>
      <c r="M270" s="33"/>
      <c r="N270" s="32">
        <v>40</v>
      </c>
      <c r="O270" s="3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59.400000000000013</v>
      </c>
      <c r="X270" s="389">
        <f t="shared" si="61"/>
        <v>59.4</v>
      </c>
      <c r="Y270" s="36">
        <f>IFERROR(IF(X270=0,"",ROUNDUP(X270/H270,0)*0.00753),"")</f>
        <v>0.22590000000000002</v>
      </c>
      <c r="Z270" s="56"/>
      <c r="AA270" s="57"/>
      <c r="AE270" s="64"/>
      <c r="BB270" s="229" t="s">
        <v>1</v>
      </c>
      <c r="BL270" s="64">
        <f t="shared" si="62"/>
        <v>65.40000000000002</v>
      </c>
      <c r="BM270" s="64">
        <f t="shared" si="63"/>
        <v>65.400000000000006</v>
      </c>
      <c r="BN270" s="64">
        <f t="shared" si="64"/>
        <v>0.19230769230769235</v>
      </c>
      <c r="BO270" s="64">
        <f t="shared" si="65"/>
        <v>0.19230769230769229</v>
      </c>
    </row>
    <row r="271" spans="1:67" ht="27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120</v>
      </c>
      <c r="M271" s="33"/>
      <c r="N271" s="32">
        <v>45</v>
      </c>
      <c r="O271" s="44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36.299999999999997</v>
      </c>
      <c r="X271" s="389">
        <f t="shared" si="61"/>
        <v>37.619999999999997</v>
      </c>
      <c r="Y271" s="36">
        <f>IFERROR(IF(X271=0,"",ROUNDUP(X271/H271,0)*0.00753),"")</f>
        <v>0.14307</v>
      </c>
      <c r="Z271" s="56"/>
      <c r="AA271" s="57"/>
      <c r="AE271" s="64"/>
      <c r="BB271" s="230" t="s">
        <v>1</v>
      </c>
      <c r="BL271" s="64">
        <f t="shared" si="62"/>
        <v>41.176666666666662</v>
      </c>
      <c r="BM271" s="64">
        <f t="shared" si="63"/>
        <v>42.673999999999999</v>
      </c>
      <c r="BN271" s="64">
        <f t="shared" si="64"/>
        <v>0.11752136752136751</v>
      </c>
      <c r="BO271" s="64">
        <f t="shared" si="65"/>
        <v>0.12179487179487179</v>
      </c>
    </row>
    <row r="272" spans="1:67" x14ac:dyDescent="0.2">
      <c r="A272" s="422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23"/>
      <c r="O272" s="417" t="s">
        <v>70</v>
      </c>
      <c r="P272" s="418"/>
      <c r="Q272" s="418"/>
      <c r="R272" s="418"/>
      <c r="S272" s="418"/>
      <c r="T272" s="418"/>
      <c r="U272" s="419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48.333333333333343</v>
      </c>
      <c r="X272" s="390">
        <f>IFERROR(X263/H263,"0")+IFERROR(X264/H264,"0")+IFERROR(X265/H265,"0")+IFERROR(X266/H266,"0")+IFERROR(X267/H267,"0")+IFERROR(X268/H268,"0")+IFERROR(X269/H269,"0")+IFERROR(X270/H270,"0")+IFERROR(X271/H271,"0")</f>
        <v>49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0.36897000000000002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23"/>
      <c r="O273" s="417" t="s">
        <v>70</v>
      </c>
      <c r="P273" s="418"/>
      <c r="Q273" s="418"/>
      <c r="R273" s="418"/>
      <c r="S273" s="418"/>
      <c r="T273" s="418"/>
      <c r="U273" s="419"/>
      <c r="V273" s="37" t="s">
        <v>66</v>
      </c>
      <c r="W273" s="390">
        <f>IFERROR(SUM(W263:W271),"0")</f>
        <v>95.700000000000017</v>
      </c>
      <c r="X273" s="390">
        <f>IFERROR(SUM(X263:X271),"0")</f>
        <v>97.02</v>
      </c>
      <c r="Y273" s="37"/>
      <c r="Z273" s="391"/>
      <c r="AA273" s="391"/>
    </row>
    <row r="274" spans="1:67" ht="14.25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1"/>
      <c r="AA274" s="381"/>
    </row>
    <row r="275" spans="1:67" ht="16.5" customHeight="1" x14ac:dyDescent="0.25">
      <c r="A275" s="54" t="s">
        <v>423</v>
      </c>
      <c r="B275" s="54" t="s">
        <v>424</v>
      </c>
      <c r="C275" s="31">
        <v>4301060379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9" t="s">
        <v>425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423</v>
      </c>
      <c r="B276" s="54" t="s">
        <v>426</v>
      </c>
      <c r="C276" s="31">
        <v>4301060326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20</v>
      </c>
      <c r="X276" s="389">
        <f>IFERROR(IF(W276="",0,CEILING((W276/$H276),1)*$H276),"")</f>
        <v>25.200000000000003</v>
      </c>
      <c r="Y276" s="36">
        <f>IFERROR(IF(X276=0,"",ROUNDUP(X276/H276,0)*0.02175),"")</f>
        <v>6.5250000000000002E-2</v>
      </c>
      <c r="Z276" s="56"/>
      <c r="AA276" s="57"/>
      <c r="AE276" s="64"/>
      <c r="BB276" s="232" t="s">
        <v>1</v>
      </c>
      <c r="BL276" s="64">
        <f>IFERROR(W276*I276/H276,"0")</f>
        <v>21.342857142857142</v>
      </c>
      <c r="BM276" s="64">
        <f>IFERROR(X276*I276/H276,"0")</f>
        <v>26.892000000000003</v>
      </c>
      <c r="BN276" s="64">
        <f>IFERROR(1/J276*(W276/H276),"0")</f>
        <v>4.2517006802721087E-2</v>
      </c>
      <c r="BO276" s="64">
        <f>IFERROR(1/J276*(X276/H276),"0")</f>
        <v>5.3571428571428568E-2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200</v>
      </c>
      <c r="X277" s="389">
        <f>IFERROR(IF(W277="",0,CEILING((W277/$H277),1)*$H277),"")</f>
        <v>202.79999999999998</v>
      </c>
      <c r="Y277" s="36">
        <f>IFERROR(IF(X277=0,"",ROUNDUP(X277/H277,0)*0.02175),"")</f>
        <v>0.5655</v>
      </c>
      <c r="Z277" s="56"/>
      <c r="AA277" s="57"/>
      <c r="AE277" s="64"/>
      <c r="BB277" s="233" t="s">
        <v>1</v>
      </c>
      <c r="BL277" s="64">
        <f>IFERROR(W277*I277/H277,"0")</f>
        <v>214.46153846153848</v>
      </c>
      <c r="BM277" s="64">
        <f>IFERROR(X277*I277/H277,"0")</f>
        <v>217.464</v>
      </c>
      <c r="BN277" s="64">
        <f>IFERROR(1/J277*(W277/H277),"0")</f>
        <v>0.45787545787545786</v>
      </c>
      <c r="BO277" s="64">
        <f>IFERROR(1/J277*(X277/H277),"0")</f>
        <v>0.46428571428571425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40</v>
      </c>
      <c r="X278" s="389">
        <f>IFERROR(IF(W278="",0,CEILING((W278/$H278),1)*$H278),"")</f>
        <v>42</v>
      </c>
      <c r="Y278" s="36">
        <f>IFERROR(IF(X278=0,"",ROUNDUP(X278/H278,0)*0.02175),"")</f>
        <v>0.10874999999999999</v>
      </c>
      <c r="Z278" s="56"/>
      <c r="AA278" s="57"/>
      <c r="AE278" s="64"/>
      <c r="BB278" s="234" t="s">
        <v>1</v>
      </c>
      <c r="BL278" s="64">
        <f>IFERROR(W278*I278/H278,"0")</f>
        <v>42.685714285714283</v>
      </c>
      <c r="BM278" s="64">
        <f>IFERROR(X278*I278/H278,"0")</f>
        <v>44.82</v>
      </c>
      <c r="BN278" s="64">
        <f>IFERROR(1/J278*(W278/H278),"0")</f>
        <v>8.5034013605442174E-2</v>
      </c>
      <c r="BO278" s="64">
        <f>IFERROR(1/J278*(X278/H278),"0")</f>
        <v>8.9285714285714274E-2</v>
      </c>
    </row>
    <row r="279" spans="1:67" x14ac:dyDescent="0.2">
      <c r="A279" s="422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23"/>
      <c r="O279" s="417" t="s">
        <v>70</v>
      </c>
      <c r="P279" s="418"/>
      <c r="Q279" s="418"/>
      <c r="R279" s="418"/>
      <c r="S279" s="418"/>
      <c r="T279" s="418"/>
      <c r="U279" s="419"/>
      <c r="V279" s="37" t="s">
        <v>71</v>
      </c>
      <c r="W279" s="390">
        <f>IFERROR(W275/H275,"0")+IFERROR(W276/H276,"0")+IFERROR(W277/H277,"0")+IFERROR(W278/H278,"0")</f>
        <v>32.783882783882781</v>
      </c>
      <c r="X279" s="390">
        <f>IFERROR(X275/H275,"0")+IFERROR(X276/H276,"0")+IFERROR(X277/H277,"0")+IFERROR(X278/H278,"0")</f>
        <v>34</v>
      </c>
      <c r="Y279" s="390">
        <f>IFERROR(IF(Y275="",0,Y275),"0")+IFERROR(IF(Y276="",0,Y276),"0")+IFERROR(IF(Y277="",0,Y277),"0")+IFERROR(IF(Y278="",0,Y278),"0")</f>
        <v>0.73950000000000005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23"/>
      <c r="O280" s="417" t="s">
        <v>70</v>
      </c>
      <c r="P280" s="418"/>
      <c r="Q280" s="418"/>
      <c r="R280" s="418"/>
      <c r="S280" s="418"/>
      <c r="T280" s="418"/>
      <c r="U280" s="419"/>
      <c r="V280" s="37" t="s">
        <v>66</v>
      </c>
      <c r="W280" s="390">
        <f>IFERROR(SUM(W275:W278),"0")</f>
        <v>260</v>
      </c>
      <c r="X280" s="390">
        <f>IFERROR(SUM(X275:X278),"0")</f>
        <v>270</v>
      </c>
      <c r="Y280" s="37"/>
      <c r="Z280" s="391"/>
      <c r="AA280" s="391"/>
    </row>
    <row r="281" spans="1:67" ht="14.25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1"/>
      <c r="AA281" s="381"/>
    </row>
    <row r="282" spans="1:67" ht="16.5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6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7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422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23"/>
      <c r="O285" s="417" t="s">
        <v>70</v>
      </c>
      <c r="P285" s="418"/>
      <c r="Q285" s="418"/>
      <c r="R285" s="418"/>
      <c r="S285" s="418"/>
      <c r="T285" s="418"/>
      <c r="U285" s="419"/>
      <c r="V285" s="37" t="s">
        <v>71</v>
      </c>
      <c r="W285" s="390">
        <f>IFERROR(W282/H282,"0")+IFERROR(W283/H283,"0")+IFERROR(W284/H284,"0")</f>
        <v>0</v>
      </c>
      <c r="X285" s="390">
        <f>IFERROR(X282/H282,"0")+IFERROR(X283/H283,"0")+IFERROR(X284/H284,"0")</f>
        <v>0</v>
      </c>
      <c r="Y285" s="390">
        <f>IFERROR(IF(Y282="",0,Y282),"0")+IFERROR(IF(Y283="",0,Y283),"0")+IFERROR(IF(Y284="",0,Y284),"0")</f>
        <v>0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23"/>
      <c r="O286" s="417" t="s">
        <v>70</v>
      </c>
      <c r="P286" s="418"/>
      <c r="Q286" s="418"/>
      <c r="R286" s="418"/>
      <c r="S286" s="418"/>
      <c r="T286" s="418"/>
      <c r="U286" s="419"/>
      <c r="V286" s="37" t="s">
        <v>66</v>
      </c>
      <c r="W286" s="390">
        <f>IFERROR(SUM(W282:W284),"0")</f>
        <v>0</v>
      </c>
      <c r="X286" s="390">
        <f>IFERROR(SUM(X282:X284),"0")</f>
        <v>0</v>
      </c>
      <c r="Y286" s="37"/>
      <c r="Z286" s="391"/>
      <c r="AA286" s="391"/>
    </row>
    <row r="287" spans="1:67" ht="14.25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1"/>
      <c r="AA287" s="381"/>
    </row>
    <row r="288" spans="1:67" ht="16.5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22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23"/>
      <c r="O291" s="417" t="s">
        <v>70</v>
      </c>
      <c r="P291" s="418"/>
      <c r="Q291" s="418"/>
      <c r="R291" s="418"/>
      <c r="S291" s="418"/>
      <c r="T291" s="418"/>
      <c r="U291" s="419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23"/>
      <c r="O292" s="417" t="s">
        <v>70</v>
      </c>
      <c r="P292" s="418"/>
      <c r="Q292" s="418"/>
      <c r="R292" s="418"/>
      <c r="S292" s="418"/>
      <c r="T292" s="418"/>
      <c r="U292" s="419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customHeight="1" x14ac:dyDescent="0.25">
      <c r="A293" s="421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2"/>
      <c r="AA293" s="382"/>
    </row>
    <row r="294" spans="1:67" ht="14.25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1"/>
      <c r="AA294" s="381"/>
    </row>
    <row r="295" spans="1:67" ht="27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69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x14ac:dyDescent="0.2">
      <c r="A302" s="422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23"/>
      <c r="O302" s="417" t="s">
        <v>70</v>
      </c>
      <c r="P302" s="418"/>
      <c r="Q302" s="418"/>
      <c r="R302" s="418"/>
      <c r="S302" s="418"/>
      <c r="T302" s="418"/>
      <c r="U302" s="419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23"/>
      <c r="O303" s="417" t="s">
        <v>70</v>
      </c>
      <c r="P303" s="418"/>
      <c r="Q303" s="418"/>
      <c r="R303" s="418"/>
      <c r="S303" s="418"/>
      <c r="T303" s="418"/>
      <c r="U303" s="419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1"/>
      <c r="AA304" s="381"/>
    </row>
    <row r="305" spans="1:67" ht="27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1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22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23"/>
      <c r="O307" s="417" t="s">
        <v>70</v>
      </c>
      <c r="P307" s="418"/>
      <c r="Q307" s="418"/>
      <c r="R307" s="418"/>
      <c r="S307" s="418"/>
      <c r="T307" s="418"/>
      <c r="U307" s="419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23"/>
      <c r="O308" s="417" t="s">
        <v>70</v>
      </c>
      <c r="P308" s="418"/>
      <c r="Q308" s="418"/>
      <c r="R308" s="418"/>
      <c r="S308" s="418"/>
      <c r="T308" s="418"/>
      <c r="U308" s="419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customHeight="1" x14ac:dyDescent="0.25">
      <c r="A309" s="421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2"/>
      <c r="AA309" s="382"/>
    </row>
    <row r="310" spans="1:67" ht="14.25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1"/>
      <c r="AA310" s="381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24</v>
      </c>
      <c r="X311" s="389">
        <f>IFERROR(IF(W311="",0,CEILING((W311/$H311),1)*$H311),"")</f>
        <v>25.2</v>
      </c>
      <c r="Y311" s="36">
        <f>IFERROR(IF(X311=0,"",ROUNDUP(X311/H311,0)*0.00753),"")</f>
        <v>0.10542</v>
      </c>
      <c r="Z311" s="56"/>
      <c r="AA311" s="57"/>
      <c r="AE311" s="64"/>
      <c r="BB311" s="250" t="s">
        <v>1</v>
      </c>
      <c r="BL311" s="64">
        <f>IFERROR(W311*I311/H311,"0")</f>
        <v>27.306666666666665</v>
      </c>
      <c r="BM311" s="64">
        <f>IFERROR(X311*I311/H311,"0")</f>
        <v>28.672000000000001</v>
      </c>
      <c r="BN311" s="64">
        <f>IFERROR(1/J311*(W311/H311),"0")</f>
        <v>8.5470085470085458E-2</v>
      </c>
      <c r="BO311" s="64">
        <f>IFERROR(1/J311*(X311/H311),"0")</f>
        <v>8.9743589743589744E-2</v>
      </c>
    </row>
    <row r="312" spans="1:67" x14ac:dyDescent="0.2">
      <c r="A312" s="422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23"/>
      <c r="O312" s="417" t="s">
        <v>70</v>
      </c>
      <c r="P312" s="418"/>
      <c r="Q312" s="418"/>
      <c r="R312" s="418"/>
      <c r="S312" s="418"/>
      <c r="T312" s="418"/>
      <c r="U312" s="419"/>
      <c r="V312" s="37" t="s">
        <v>71</v>
      </c>
      <c r="W312" s="390">
        <f>IFERROR(W311/H311,"0")</f>
        <v>13.333333333333332</v>
      </c>
      <c r="X312" s="390">
        <f>IFERROR(X311/H311,"0")</f>
        <v>14</v>
      </c>
      <c r="Y312" s="390">
        <f>IFERROR(IF(Y311="",0,Y311),"0")</f>
        <v>0.10542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23"/>
      <c r="O313" s="417" t="s">
        <v>70</v>
      </c>
      <c r="P313" s="418"/>
      <c r="Q313" s="418"/>
      <c r="R313" s="418"/>
      <c r="S313" s="418"/>
      <c r="T313" s="418"/>
      <c r="U313" s="419"/>
      <c r="V313" s="37" t="s">
        <v>66</v>
      </c>
      <c r="W313" s="390">
        <f>IFERROR(SUM(W311:W311),"0")</f>
        <v>24</v>
      </c>
      <c r="X313" s="390">
        <f>IFERROR(SUM(X311:X311),"0")</f>
        <v>25.2</v>
      </c>
      <c r="Y313" s="37"/>
      <c r="Z313" s="391"/>
      <c r="AA313" s="391"/>
    </row>
    <row r="314" spans="1:67" ht="14.25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1"/>
      <c r="AA314" s="381"/>
    </row>
    <row r="315" spans="1:67" ht="27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120</v>
      </c>
      <c r="M316" s="33"/>
      <c r="N316" s="32">
        <v>45</v>
      </c>
      <c r="O316" s="7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665</v>
      </c>
      <c r="X316" s="389">
        <f>IFERROR(IF(W316="",0,CEILING((W316/$H316),1)*$H316),"")</f>
        <v>665.7</v>
      </c>
      <c r="Y316" s="36">
        <f>IFERROR(IF(X316=0,"",ROUNDUP(X316/H316,0)*0.00753),"")</f>
        <v>2.3870100000000001</v>
      </c>
      <c r="Z316" s="56"/>
      <c r="AA316" s="57"/>
      <c r="AE316" s="64"/>
      <c r="BB316" s="252" t="s">
        <v>1</v>
      </c>
      <c r="BL316" s="64">
        <f>IFERROR(W316*I316/H316,"0")</f>
        <v>751.13333333333321</v>
      </c>
      <c r="BM316" s="64">
        <f>IFERROR(X316*I316/H316,"0")</f>
        <v>751.92399999999998</v>
      </c>
      <c r="BN316" s="64">
        <f>IFERROR(1/J316*(W316/H316),"0")</f>
        <v>2.0299145299145298</v>
      </c>
      <c r="BO316" s="64">
        <f>IFERROR(1/J316*(X316/H316),"0")</f>
        <v>2.0320512820512819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385</v>
      </c>
      <c r="X317" s="389">
        <f>IFERROR(IF(W317="",0,CEILING((W317/$H317),1)*$H317),"")</f>
        <v>386.40000000000003</v>
      </c>
      <c r="Y317" s="36">
        <f>IFERROR(IF(X317=0,"",ROUNDUP(X317/H317,0)*0.00753),"")</f>
        <v>1.3855200000000001</v>
      </c>
      <c r="Z317" s="56"/>
      <c r="AA317" s="57"/>
      <c r="AE317" s="64"/>
      <c r="BB317" s="253" t="s">
        <v>1</v>
      </c>
      <c r="BL317" s="64">
        <f>IFERROR(W317*I317/H317,"0")</f>
        <v>432.66666666666663</v>
      </c>
      <c r="BM317" s="64">
        <f>IFERROR(X317*I317/H317,"0")</f>
        <v>434.23999999999995</v>
      </c>
      <c r="BN317" s="64">
        <f>IFERROR(1/J317*(W317/H317),"0")</f>
        <v>1.175213675213675</v>
      </c>
      <c r="BO317" s="64">
        <f>IFERROR(1/J317*(X317/H317),"0")</f>
        <v>1.1794871794871795</v>
      </c>
    </row>
    <row r="318" spans="1:67" x14ac:dyDescent="0.2">
      <c r="A318" s="422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23"/>
      <c r="O318" s="417" t="s">
        <v>70</v>
      </c>
      <c r="P318" s="418"/>
      <c r="Q318" s="418"/>
      <c r="R318" s="418"/>
      <c r="S318" s="418"/>
      <c r="T318" s="418"/>
      <c r="U318" s="419"/>
      <c r="V318" s="37" t="s">
        <v>71</v>
      </c>
      <c r="W318" s="390">
        <f>IFERROR(W315/H315,"0")+IFERROR(W316/H316,"0")+IFERROR(W317/H317,"0")</f>
        <v>499.99999999999994</v>
      </c>
      <c r="X318" s="390">
        <f>IFERROR(X315/H315,"0")+IFERROR(X316/H316,"0")+IFERROR(X317/H317,"0")</f>
        <v>501</v>
      </c>
      <c r="Y318" s="390">
        <f>IFERROR(IF(Y315="",0,Y315),"0")+IFERROR(IF(Y316="",0,Y316),"0")+IFERROR(IF(Y317="",0,Y317),"0")</f>
        <v>3.7725300000000002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23"/>
      <c r="O319" s="417" t="s">
        <v>70</v>
      </c>
      <c r="P319" s="418"/>
      <c r="Q319" s="418"/>
      <c r="R319" s="418"/>
      <c r="S319" s="418"/>
      <c r="T319" s="418"/>
      <c r="U319" s="419"/>
      <c r="V319" s="37" t="s">
        <v>66</v>
      </c>
      <c r="W319" s="390">
        <f>IFERROR(SUM(W315:W317),"0")</f>
        <v>1050</v>
      </c>
      <c r="X319" s="390">
        <f>IFERROR(SUM(X315:X317),"0")</f>
        <v>1052.1000000000001</v>
      </c>
      <c r="Y319" s="37"/>
      <c r="Z319" s="391"/>
      <c r="AA319" s="391"/>
    </row>
    <row r="320" spans="1:67" ht="14.25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1"/>
      <c r="AA320" s="381"/>
    </row>
    <row r="321" spans="1:67" ht="27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8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26.6</v>
      </c>
      <c r="X321" s="389">
        <f>IFERROR(IF(W321="",0,CEILING((W321/$H321),1)*$H321),"")</f>
        <v>27.36</v>
      </c>
      <c r="Y321" s="36">
        <f>IFERROR(IF(X321=0,"",ROUNDUP(X321/H321,0)*0.00753),"")</f>
        <v>9.0359999999999996E-2</v>
      </c>
      <c r="Z321" s="56"/>
      <c r="AA321" s="57"/>
      <c r="AE321" s="64"/>
      <c r="BB321" s="254" t="s">
        <v>1</v>
      </c>
      <c r="BL321" s="64">
        <f>IFERROR(W321*I321/H321,"0")</f>
        <v>29.773333333333337</v>
      </c>
      <c r="BM321" s="64">
        <f>IFERROR(X321*I321/H321,"0")</f>
        <v>30.624000000000006</v>
      </c>
      <c r="BN321" s="64">
        <f>IFERROR(1/J321*(W321/H321),"0")</f>
        <v>7.4786324786324798E-2</v>
      </c>
      <c r="BO321" s="64">
        <f>IFERROR(1/J321*(X321/H321),"0")</f>
        <v>7.6923076923076927E-2</v>
      </c>
    </row>
    <row r="322" spans="1:67" x14ac:dyDescent="0.2">
      <c r="A322" s="422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23"/>
      <c r="O322" s="417" t="s">
        <v>70</v>
      </c>
      <c r="P322" s="418"/>
      <c r="Q322" s="418"/>
      <c r="R322" s="418"/>
      <c r="S322" s="418"/>
      <c r="T322" s="418"/>
      <c r="U322" s="419"/>
      <c r="V322" s="37" t="s">
        <v>71</v>
      </c>
      <c r="W322" s="390">
        <f>IFERROR(W321/H321,"0")</f>
        <v>11.666666666666668</v>
      </c>
      <c r="X322" s="390">
        <f>IFERROR(X321/H321,"0")</f>
        <v>12</v>
      </c>
      <c r="Y322" s="390">
        <f>IFERROR(IF(Y321="",0,Y321),"0")</f>
        <v>9.0359999999999996E-2</v>
      </c>
      <c r="Z322" s="391"/>
      <c r="AA322" s="391"/>
    </row>
    <row r="323" spans="1:67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23"/>
      <c r="O323" s="417" t="s">
        <v>70</v>
      </c>
      <c r="P323" s="418"/>
      <c r="Q323" s="418"/>
      <c r="R323" s="418"/>
      <c r="S323" s="418"/>
      <c r="T323" s="418"/>
      <c r="U323" s="419"/>
      <c r="V323" s="37" t="s">
        <v>66</v>
      </c>
      <c r="W323" s="390">
        <f>IFERROR(SUM(W321:W321),"0")</f>
        <v>26.6</v>
      </c>
      <c r="X323" s="390">
        <f>IFERROR(SUM(X321:X321),"0")</f>
        <v>27.36</v>
      </c>
      <c r="Y323" s="37"/>
      <c r="Z323" s="391"/>
      <c r="AA323" s="391"/>
    </row>
    <row r="324" spans="1:67" ht="14.25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1"/>
      <c r="AA324" s="381"/>
    </row>
    <row r="325" spans="1:67" ht="27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x14ac:dyDescent="0.2">
      <c r="A326" s="422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23"/>
      <c r="O326" s="417" t="s">
        <v>70</v>
      </c>
      <c r="P326" s="418"/>
      <c r="Q326" s="418"/>
      <c r="R326" s="418"/>
      <c r="S326" s="418"/>
      <c r="T326" s="418"/>
      <c r="U326" s="419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23"/>
      <c r="O327" s="417" t="s">
        <v>70</v>
      </c>
      <c r="P327" s="418"/>
      <c r="Q327" s="418"/>
      <c r="R327" s="418"/>
      <c r="S327" s="418"/>
      <c r="T327" s="418"/>
      <c r="U327" s="419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customHeight="1" x14ac:dyDescent="0.2">
      <c r="A328" s="445" t="s">
        <v>478</v>
      </c>
      <c r="B328" s="446"/>
      <c r="C328" s="446"/>
      <c r="D328" s="446"/>
      <c r="E328" s="446"/>
      <c r="F328" s="446"/>
      <c r="G328" s="446"/>
      <c r="H328" s="446"/>
      <c r="I328" s="446"/>
      <c r="J328" s="446"/>
      <c r="K328" s="446"/>
      <c r="L328" s="446"/>
      <c r="M328" s="446"/>
      <c r="N328" s="446"/>
      <c r="O328" s="446"/>
      <c r="P328" s="446"/>
      <c r="Q328" s="446"/>
      <c r="R328" s="446"/>
      <c r="S328" s="446"/>
      <c r="T328" s="446"/>
      <c r="U328" s="446"/>
      <c r="V328" s="446"/>
      <c r="W328" s="446"/>
      <c r="X328" s="446"/>
      <c r="Y328" s="446"/>
      <c r="Z328" s="48"/>
      <c r="AA328" s="48"/>
    </row>
    <row r="329" spans="1:67" ht="16.5" customHeight="1" x14ac:dyDescent="0.25">
      <c r="A329" s="421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2"/>
      <c r="AA329" s="382"/>
    </row>
    <row r="330" spans="1:67" ht="14.25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1"/>
      <c r="AA330" s="381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3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2200</v>
      </c>
      <c r="X331" s="389">
        <f t="shared" ref="X331:X341" si="71">IFERROR(IF(W331="",0,CEILING((W331/$H331),1)*$H331),"")</f>
        <v>2205</v>
      </c>
      <c r="Y331" s="36">
        <f>IFERROR(IF(X331=0,"",ROUNDUP(X331/H331,0)*0.02175),"")</f>
        <v>3.1972499999999999</v>
      </c>
      <c r="Z331" s="56"/>
      <c r="AA331" s="57"/>
      <c r="AE331" s="64"/>
      <c r="BB331" s="256" t="s">
        <v>1</v>
      </c>
      <c r="BL331" s="64">
        <f t="shared" ref="BL331:BL341" si="72">IFERROR(W331*I331/H331,"0")</f>
        <v>2270.4</v>
      </c>
      <c r="BM331" s="64">
        <f t="shared" ref="BM331:BM341" si="73">IFERROR(X331*I331/H331,"0")</f>
        <v>2275.56</v>
      </c>
      <c r="BN331" s="64">
        <f t="shared" ref="BN331:BN341" si="74">IFERROR(1/J331*(W331/H331),"0")</f>
        <v>3.0555555555555554</v>
      </c>
      <c r="BO331" s="64">
        <f t="shared" ref="BO331:BO341" si="75">IFERROR(1/J331*(X331/H331),"0")</f>
        <v>3.0625</v>
      </c>
    </row>
    <row r="332" spans="1:67" ht="27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8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9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8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9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1000</v>
      </c>
      <c r="X335" s="389">
        <f t="shared" si="71"/>
        <v>1005</v>
      </c>
      <c r="Y335" s="36">
        <f>IFERROR(IF(X335=0,"",ROUNDUP(X335/H335,0)*0.02175),"")</f>
        <v>1.4572499999999999</v>
      </c>
      <c r="Z335" s="56"/>
      <c r="AA335" s="57"/>
      <c r="AE335" s="64"/>
      <c r="BB335" s="260" t="s">
        <v>1</v>
      </c>
      <c r="BL335" s="64">
        <f t="shared" si="72"/>
        <v>1032</v>
      </c>
      <c r="BM335" s="64">
        <f t="shared" si="73"/>
        <v>1037.1600000000001</v>
      </c>
      <c r="BN335" s="64">
        <f t="shared" si="74"/>
        <v>1.3888888888888888</v>
      </c>
      <c r="BO335" s="64">
        <f t="shared" si="75"/>
        <v>1.3958333333333333</v>
      </c>
    </row>
    <row r="336" spans="1:67" ht="27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92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1000</v>
      </c>
      <c r="X337" s="389">
        <f t="shared" si="71"/>
        <v>1005</v>
      </c>
      <c r="Y337" s="36">
        <f>IFERROR(IF(X337=0,"",ROUNDUP(X337/H337,0)*0.02175),"")</f>
        <v>1.4572499999999999</v>
      </c>
      <c r="Z337" s="56"/>
      <c r="AA337" s="57"/>
      <c r="AE337" s="64"/>
      <c r="BB337" s="262" t="s">
        <v>1</v>
      </c>
      <c r="BL337" s="64">
        <f t="shared" si="72"/>
        <v>1032</v>
      </c>
      <c r="BM337" s="64">
        <f t="shared" si="73"/>
        <v>1037.1600000000001</v>
      </c>
      <c r="BN337" s="64">
        <f t="shared" si="74"/>
        <v>1.3888888888888888</v>
      </c>
      <c r="BO337" s="64">
        <f t="shared" si="75"/>
        <v>1.3958333333333333</v>
      </c>
    </row>
    <row r="338" spans="1:67" ht="27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80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22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23"/>
      <c r="O342" s="417" t="s">
        <v>70</v>
      </c>
      <c r="P342" s="418"/>
      <c r="Q342" s="418"/>
      <c r="R342" s="418"/>
      <c r="S342" s="418"/>
      <c r="T342" s="418"/>
      <c r="U342" s="419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280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281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6.1117499999999998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23"/>
      <c r="O343" s="417" t="s">
        <v>70</v>
      </c>
      <c r="P343" s="418"/>
      <c r="Q343" s="418"/>
      <c r="R343" s="418"/>
      <c r="S343" s="418"/>
      <c r="T343" s="418"/>
      <c r="U343" s="419"/>
      <c r="V343" s="37" t="s">
        <v>66</v>
      </c>
      <c r="W343" s="390">
        <f>IFERROR(SUM(W331:W341),"0")</f>
        <v>4200</v>
      </c>
      <c r="X343" s="390">
        <f>IFERROR(SUM(X331:X341),"0")</f>
        <v>4215</v>
      </c>
      <c r="Y343" s="37"/>
      <c r="Z343" s="391"/>
      <c r="AA343" s="391"/>
    </row>
    <row r="344" spans="1:67" ht="14.25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1"/>
      <c r="AA344" s="381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1000</v>
      </c>
      <c r="X345" s="389">
        <f>IFERROR(IF(W345="",0,CEILING((W345/$H345),1)*$H345),"")</f>
        <v>1005</v>
      </c>
      <c r="Y345" s="36">
        <f>IFERROR(IF(X345=0,"",ROUNDUP(X345/H345,0)*0.02175),"")</f>
        <v>1.4572499999999999</v>
      </c>
      <c r="Z345" s="56"/>
      <c r="AA345" s="57"/>
      <c r="AE345" s="64"/>
      <c r="BB345" s="267" t="s">
        <v>1</v>
      </c>
      <c r="BL345" s="64">
        <f>IFERROR(W345*I345/H345,"0")</f>
        <v>1032</v>
      </c>
      <c r="BM345" s="64">
        <f>IFERROR(X345*I345/H345,"0")</f>
        <v>1037.1600000000001</v>
      </c>
      <c r="BN345" s="64">
        <f>IFERROR(1/J345*(W345/H345),"0")</f>
        <v>1.3888888888888888</v>
      </c>
      <c r="BO345" s="64">
        <f>IFERROR(1/J345*(X345/H345),"0")</f>
        <v>1.3958333333333333</v>
      </c>
    </row>
    <row r="346" spans="1:67" ht="16.5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120</v>
      </c>
      <c r="M346" s="33"/>
      <c r="N346" s="32">
        <v>50</v>
      </c>
      <c r="O346" s="66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8</v>
      </c>
      <c r="X347" s="389">
        <f>IFERROR(IF(W347="",0,CEILING((W347/$H347),1)*$H347),"")</f>
        <v>8</v>
      </c>
      <c r="Y347" s="36">
        <f>IFERROR(IF(X347=0,"",ROUNDUP(X347/H347,0)*0.00937),"")</f>
        <v>1.874E-2</v>
      </c>
      <c r="Z347" s="56"/>
      <c r="AA347" s="57"/>
      <c r="AE347" s="64"/>
      <c r="BB347" s="269" t="s">
        <v>1</v>
      </c>
      <c r="BL347" s="64">
        <f>IFERROR(W347*I347/H347,"0")</f>
        <v>8.48</v>
      </c>
      <c r="BM347" s="64">
        <f>IFERROR(X347*I347/H347,"0")</f>
        <v>8.48</v>
      </c>
      <c r="BN347" s="64">
        <f>IFERROR(1/J347*(W347/H347),"0")</f>
        <v>1.6666666666666666E-2</v>
      </c>
      <c r="BO347" s="64">
        <f>IFERROR(1/J347*(X347/H347),"0")</f>
        <v>1.6666666666666666E-2</v>
      </c>
    </row>
    <row r="348" spans="1:67" ht="27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22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23"/>
      <c r="O349" s="417" t="s">
        <v>70</v>
      </c>
      <c r="P349" s="418"/>
      <c r="Q349" s="418"/>
      <c r="R349" s="418"/>
      <c r="S349" s="418"/>
      <c r="T349" s="418"/>
      <c r="U349" s="419"/>
      <c r="V349" s="37" t="s">
        <v>71</v>
      </c>
      <c r="W349" s="390">
        <f>IFERROR(W345/H345,"0")+IFERROR(W346/H346,"0")+IFERROR(W347/H347,"0")+IFERROR(W348/H348,"0")</f>
        <v>68.666666666666671</v>
      </c>
      <c r="X349" s="390">
        <f>IFERROR(X345/H345,"0")+IFERROR(X346/H346,"0")+IFERROR(X347/H347,"0")+IFERROR(X348/H348,"0")</f>
        <v>69</v>
      </c>
      <c r="Y349" s="390">
        <f>IFERROR(IF(Y345="",0,Y345),"0")+IFERROR(IF(Y346="",0,Y346),"0")+IFERROR(IF(Y347="",0,Y347),"0")+IFERROR(IF(Y348="",0,Y348),"0")</f>
        <v>1.4759899999999999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23"/>
      <c r="O350" s="417" t="s">
        <v>70</v>
      </c>
      <c r="P350" s="418"/>
      <c r="Q350" s="418"/>
      <c r="R350" s="418"/>
      <c r="S350" s="418"/>
      <c r="T350" s="418"/>
      <c r="U350" s="419"/>
      <c r="V350" s="37" t="s">
        <v>66</v>
      </c>
      <c r="W350" s="390">
        <f>IFERROR(SUM(W345:W348),"0")</f>
        <v>1008</v>
      </c>
      <c r="X350" s="390">
        <f>IFERROR(SUM(X345:X348),"0")</f>
        <v>1013</v>
      </c>
      <c r="Y350" s="37"/>
      <c r="Z350" s="391"/>
      <c r="AA350" s="391"/>
    </row>
    <row r="351" spans="1:67" ht="14.25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1"/>
      <c r="AA351" s="381"/>
    </row>
    <row r="352" spans="1:67" ht="27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2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120</v>
      </c>
      <c r="M353" s="33"/>
      <c r="N353" s="32">
        <v>40</v>
      </c>
      <c r="O353" s="50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40</v>
      </c>
      <c r="X354" s="389">
        <f>IFERROR(IF(W354="",0,CEILING((W354/$H354),1)*$H354),"")</f>
        <v>46.8</v>
      </c>
      <c r="Y354" s="36">
        <f>IFERROR(IF(X354=0,"",ROUNDUP(X354/H354,0)*0.02175),"")</f>
        <v>0.1305</v>
      </c>
      <c r="Z354" s="56"/>
      <c r="AA354" s="57"/>
      <c r="AE354" s="64"/>
      <c r="BB354" s="273" t="s">
        <v>1</v>
      </c>
      <c r="BL354" s="64">
        <f>IFERROR(W354*I354/H354,"0")</f>
        <v>42.892307692307703</v>
      </c>
      <c r="BM354" s="64">
        <f>IFERROR(X354*I354/H354,"0")</f>
        <v>50.184000000000005</v>
      </c>
      <c r="BN354" s="64">
        <f>IFERROR(1/J354*(W354/H354),"0")</f>
        <v>9.1575091575091583E-2</v>
      </c>
      <c r="BO354" s="64">
        <f>IFERROR(1/J354*(X354/H354),"0")</f>
        <v>0.10714285714285714</v>
      </c>
    </row>
    <row r="355" spans="1:67" x14ac:dyDescent="0.2">
      <c r="A355" s="422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23"/>
      <c r="O355" s="417" t="s">
        <v>70</v>
      </c>
      <c r="P355" s="418"/>
      <c r="Q355" s="418"/>
      <c r="R355" s="418"/>
      <c r="S355" s="418"/>
      <c r="T355" s="418"/>
      <c r="U355" s="419"/>
      <c r="V355" s="37" t="s">
        <v>71</v>
      </c>
      <c r="W355" s="390">
        <f>IFERROR(W352/H352,"0")+IFERROR(W353/H353,"0")+IFERROR(W354/H354,"0")</f>
        <v>5.1282051282051286</v>
      </c>
      <c r="X355" s="390">
        <f>IFERROR(X352/H352,"0")+IFERROR(X353/H353,"0")+IFERROR(X354/H354,"0")</f>
        <v>6</v>
      </c>
      <c r="Y355" s="390">
        <f>IFERROR(IF(Y352="",0,Y352),"0")+IFERROR(IF(Y353="",0,Y353),"0")+IFERROR(IF(Y354="",0,Y354),"0")</f>
        <v>0.1305</v>
      </c>
      <c r="Z355" s="391"/>
      <c r="AA355" s="391"/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23"/>
      <c r="O356" s="417" t="s">
        <v>70</v>
      </c>
      <c r="P356" s="418"/>
      <c r="Q356" s="418"/>
      <c r="R356" s="418"/>
      <c r="S356" s="418"/>
      <c r="T356" s="418"/>
      <c r="U356" s="419"/>
      <c r="V356" s="37" t="s">
        <v>66</v>
      </c>
      <c r="W356" s="390">
        <f>IFERROR(SUM(W352:W354),"0")</f>
        <v>40</v>
      </c>
      <c r="X356" s="390">
        <f>IFERROR(SUM(X352:X354),"0")</f>
        <v>46.8</v>
      </c>
      <c r="Y356" s="37"/>
      <c r="Z356" s="391"/>
      <c r="AA356" s="391"/>
    </row>
    <row r="357" spans="1:67" ht="14.25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1"/>
      <c r="AA357" s="381"/>
    </row>
    <row r="358" spans="1:67" ht="16.5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50</v>
      </c>
      <c r="X358" s="389">
        <f>IFERROR(IF(W358="",0,CEILING((W358/$H358),1)*$H358),"")</f>
        <v>54.6</v>
      </c>
      <c r="Y358" s="36">
        <f>IFERROR(IF(X358=0,"",ROUNDUP(X358/H358,0)*0.02175),"")</f>
        <v>0.15225</v>
      </c>
      <c r="Z358" s="56"/>
      <c r="AA358" s="57"/>
      <c r="AE358" s="64"/>
      <c r="BB358" s="274" t="s">
        <v>1</v>
      </c>
      <c r="BL358" s="64">
        <f>IFERROR(W358*I358/H358,"0")</f>
        <v>53.61538461538462</v>
      </c>
      <c r="BM358" s="64">
        <f>IFERROR(X358*I358/H358,"0")</f>
        <v>58.548000000000009</v>
      </c>
      <c r="BN358" s="64">
        <f>IFERROR(1/J358*(W358/H358),"0")</f>
        <v>0.11446886446886446</v>
      </c>
      <c r="BO358" s="64">
        <f>IFERROR(1/J358*(X358/H358),"0")</f>
        <v>0.125</v>
      </c>
    </row>
    <row r="359" spans="1:67" x14ac:dyDescent="0.2">
      <c r="A359" s="422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23"/>
      <c r="O359" s="417" t="s">
        <v>70</v>
      </c>
      <c r="P359" s="418"/>
      <c r="Q359" s="418"/>
      <c r="R359" s="418"/>
      <c r="S359" s="418"/>
      <c r="T359" s="418"/>
      <c r="U359" s="419"/>
      <c r="V359" s="37" t="s">
        <v>71</v>
      </c>
      <c r="W359" s="390">
        <f>IFERROR(W358/H358,"0")</f>
        <v>6.4102564102564106</v>
      </c>
      <c r="X359" s="390">
        <f>IFERROR(X358/H358,"0")</f>
        <v>7</v>
      </c>
      <c r="Y359" s="390">
        <f>IFERROR(IF(Y358="",0,Y358),"0")</f>
        <v>0.15225</v>
      </c>
      <c r="Z359" s="391"/>
      <c r="AA359" s="391"/>
    </row>
    <row r="360" spans="1:67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23"/>
      <c r="O360" s="417" t="s">
        <v>70</v>
      </c>
      <c r="P360" s="418"/>
      <c r="Q360" s="418"/>
      <c r="R360" s="418"/>
      <c r="S360" s="418"/>
      <c r="T360" s="418"/>
      <c r="U360" s="419"/>
      <c r="V360" s="37" t="s">
        <v>66</v>
      </c>
      <c r="W360" s="390">
        <f>IFERROR(SUM(W358:W358),"0")</f>
        <v>50</v>
      </c>
      <c r="X360" s="390">
        <f>IFERROR(SUM(X358:X358),"0")</f>
        <v>54.6</v>
      </c>
      <c r="Y360" s="37"/>
      <c r="Z360" s="391"/>
      <c r="AA360" s="391"/>
    </row>
    <row r="361" spans="1:67" ht="16.5" customHeight="1" x14ac:dyDescent="0.25">
      <c r="A361" s="421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2"/>
      <c r="AA361" s="382"/>
    </row>
    <row r="362" spans="1:67" ht="14.25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1"/>
      <c r="AA362" s="381"/>
    </row>
    <row r="363" spans="1:67" ht="37.5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50</v>
      </c>
      <c r="X363" s="389">
        <f>IFERROR(IF(W363="",0,CEILING((W363/$H363),1)*$H363),"")</f>
        <v>60</v>
      </c>
      <c r="Y363" s="36">
        <f>IFERROR(IF(X363=0,"",ROUNDUP(X363/H363,0)*0.02175),"")</f>
        <v>0.10874999999999999</v>
      </c>
      <c r="Z363" s="56"/>
      <c r="AA363" s="57"/>
      <c r="AE363" s="64"/>
      <c r="BB363" s="275" t="s">
        <v>1</v>
      </c>
      <c r="BL363" s="64">
        <f>IFERROR(W363*I363/H363,"0")</f>
        <v>52</v>
      </c>
      <c r="BM363" s="64">
        <f>IFERROR(X363*I363/H363,"0")</f>
        <v>62.400000000000006</v>
      </c>
      <c r="BN363" s="64">
        <f>IFERROR(1/J363*(W363/H363),"0")</f>
        <v>7.4404761904761904E-2</v>
      </c>
      <c r="BO363" s="64">
        <f>IFERROR(1/J363*(X363/H363),"0")</f>
        <v>8.9285714285714274E-2</v>
      </c>
    </row>
    <row r="364" spans="1:67" ht="37.5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22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23"/>
      <c r="O368" s="417" t="s">
        <v>70</v>
      </c>
      <c r="P368" s="418"/>
      <c r="Q368" s="418"/>
      <c r="R368" s="418"/>
      <c r="S368" s="418"/>
      <c r="T368" s="418"/>
      <c r="U368" s="419"/>
      <c r="V368" s="37" t="s">
        <v>71</v>
      </c>
      <c r="W368" s="390">
        <f>IFERROR(W363/H363,"0")+IFERROR(W364/H364,"0")+IFERROR(W365/H365,"0")+IFERROR(W366/H366,"0")+IFERROR(W367/H367,"0")</f>
        <v>4.166666666666667</v>
      </c>
      <c r="X368" s="390">
        <f>IFERROR(X363/H363,"0")+IFERROR(X364/H364,"0")+IFERROR(X365/H365,"0")+IFERROR(X366/H366,"0")+IFERROR(X367/H367,"0")</f>
        <v>5</v>
      </c>
      <c r="Y368" s="390">
        <f>IFERROR(IF(Y363="",0,Y363),"0")+IFERROR(IF(Y364="",0,Y364),"0")+IFERROR(IF(Y365="",0,Y365),"0")+IFERROR(IF(Y366="",0,Y366),"0")+IFERROR(IF(Y367="",0,Y367),"0")</f>
        <v>0.10874999999999999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23"/>
      <c r="O369" s="417" t="s">
        <v>70</v>
      </c>
      <c r="P369" s="418"/>
      <c r="Q369" s="418"/>
      <c r="R369" s="418"/>
      <c r="S369" s="418"/>
      <c r="T369" s="418"/>
      <c r="U369" s="419"/>
      <c r="V369" s="37" t="s">
        <v>66</v>
      </c>
      <c r="W369" s="390">
        <f>IFERROR(SUM(W363:W367),"0")</f>
        <v>50</v>
      </c>
      <c r="X369" s="390">
        <f>IFERROR(SUM(X363:X367),"0")</f>
        <v>60</v>
      </c>
      <c r="Y369" s="37"/>
      <c r="Z369" s="391"/>
      <c r="AA369" s="391"/>
    </row>
    <row r="370" spans="1:67" ht="14.25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1"/>
      <c r="AA370" s="381"/>
    </row>
    <row r="371" spans="1:67" ht="27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22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23"/>
      <c r="O373" s="417" t="s">
        <v>70</v>
      </c>
      <c r="P373" s="418"/>
      <c r="Q373" s="418"/>
      <c r="R373" s="418"/>
      <c r="S373" s="418"/>
      <c r="T373" s="418"/>
      <c r="U373" s="419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23"/>
      <c r="O374" s="417" t="s">
        <v>70</v>
      </c>
      <c r="P374" s="418"/>
      <c r="Q374" s="418"/>
      <c r="R374" s="418"/>
      <c r="S374" s="418"/>
      <c r="T374" s="418"/>
      <c r="U374" s="419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1"/>
      <c r="AA375" s="381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50</v>
      </c>
      <c r="X376" s="389">
        <f>IFERROR(IF(W376="",0,CEILING((W376/$H376),1)*$H376),"")</f>
        <v>54.6</v>
      </c>
      <c r="Y376" s="36">
        <f>IFERROR(IF(X376=0,"",ROUNDUP(X376/H376,0)*0.02175),"")</f>
        <v>0.15225</v>
      </c>
      <c r="Z376" s="56"/>
      <c r="AA376" s="57"/>
      <c r="AE376" s="64"/>
      <c r="BB376" s="282" t="s">
        <v>1</v>
      </c>
      <c r="BL376" s="64">
        <f>IFERROR(W376*I376/H376,"0")</f>
        <v>53.61538461538462</v>
      </c>
      <c r="BM376" s="64">
        <f>IFERROR(X376*I376/H376,"0")</f>
        <v>58.548000000000009</v>
      </c>
      <c r="BN376" s="64">
        <f>IFERROR(1/J376*(W376/H376),"0")</f>
        <v>0.11446886446886446</v>
      </c>
      <c r="BO376" s="64">
        <f>IFERROR(1/J376*(X376/H376),"0")</f>
        <v>0.125</v>
      </c>
    </row>
    <row r="377" spans="1:67" ht="27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22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23"/>
      <c r="O380" s="417" t="s">
        <v>70</v>
      </c>
      <c r="P380" s="418"/>
      <c r="Q380" s="418"/>
      <c r="R380" s="418"/>
      <c r="S380" s="418"/>
      <c r="T380" s="418"/>
      <c r="U380" s="419"/>
      <c r="V380" s="37" t="s">
        <v>71</v>
      </c>
      <c r="W380" s="390">
        <f>IFERROR(W376/H376,"0")+IFERROR(W377/H377,"0")+IFERROR(W378/H378,"0")+IFERROR(W379/H379,"0")</f>
        <v>6.4102564102564106</v>
      </c>
      <c r="X380" s="390">
        <f>IFERROR(X376/H376,"0")+IFERROR(X377/H377,"0")+IFERROR(X378/H378,"0")+IFERROR(X379/H379,"0")</f>
        <v>7</v>
      </c>
      <c r="Y380" s="390">
        <f>IFERROR(IF(Y376="",0,Y376),"0")+IFERROR(IF(Y377="",0,Y377),"0")+IFERROR(IF(Y378="",0,Y378),"0")+IFERROR(IF(Y379="",0,Y379),"0")</f>
        <v>0.15225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23"/>
      <c r="O381" s="417" t="s">
        <v>70</v>
      </c>
      <c r="P381" s="418"/>
      <c r="Q381" s="418"/>
      <c r="R381" s="418"/>
      <c r="S381" s="418"/>
      <c r="T381" s="418"/>
      <c r="U381" s="419"/>
      <c r="V381" s="37" t="s">
        <v>66</v>
      </c>
      <c r="W381" s="390">
        <f>IFERROR(SUM(W376:W379),"0")</f>
        <v>50</v>
      </c>
      <c r="X381" s="390">
        <f>IFERROR(SUM(X376:X379),"0")</f>
        <v>54.6</v>
      </c>
      <c r="Y381" s="37"/>
      <c r="Z381" s="391"/>
      <c r="AA381" s="391"/>
    </row>
    <row r="382" spans="1:67" ht="14.25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1"/>
      <c r="AA382" s="381"/>
    </row>
    <row r="383" spans="1:67" ht="27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22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23"/>
      <c r="O384" s="417" t="s">
        <v>70</v>
      </c>
      <c r="P384" s="418"/>
      <c r="Q384" s="418"/>
      <c r="R384" s="418"/>
      <c r="S384" s="418"/>
      <c r="T384" s="418"/>
      <c r="U384" s="419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23"/>
      <c r="O385" s="417" t="s">
        <v>70</v>
      </c>
      <c r="P385" s="418"/>
      <c r="Q385" s="418"/>
      <c r="R385" s="418"/>
      <c r="S385" s="418"/>
      <c r="T385" s="418"/>
      <c r="U385" s="419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customHeight="1" x14ac:dyDescent="0.2">
      <c r="A386" s="445" t="s">
        <v>544</v>
      </c>
      <c r="B386" s="446"/>
      <c r="C386" s="446"/>
      <c r="D386" s="446"/>
      <c r="E386" s="446"/>
      <c r="F386" s="446"/>
      <c r="G386" s="446"/>
      <c r="H386" s="446"/>
      <c r="I386" s="446"/>
      <c r="J386" s="446"/>
      <c r="K386" s="446"/>
      <c r="L386" s="446"/>
      <c r="M386" s="446"/>
      <c r="N386" s="446"/>
      <c r="O386" s="446"/>
      <c r="P386" s="446"/>
      <c r="Q386" s="446"/>
      <c r="R386" s="446"/>
      <c r="S386" s="446"/>
      <c r="T386" s="446"/>
      <c r="U386" s="446"/>
      <c r="V386" s="446"/>
      <c r="W386" s="446"/>
      <c r="X386" s="446"/>
      <c r="Y386" s="446"/>
      <c r="Z386" s="48"/>
      <c r="AA386" s="48"/>
    </row>
    <row r="387" spans="1:67" ht="16.5" customHeight="1" x14ac:dyDescent="0.25">
      <c r="A387" s="421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2"/>
      <c r="AA387" s="382"/>
    </row>
    <row r="388" spans="1:67" ht="14.25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1"/>
      <c r="AA388" s="381"/>
    </row>
    <row r="389" spans="1:67" ht="27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18</v>
      </c>
      <c r="X390" s="389">
        <f>IFERROR(IF(W390="",0,CEILING((W390/$H390),1)*$H390),"")</f>
        <v>18.900000000000002</v>
      </c>
      <c r="Y390" s="36">
        <f>IFERROR(IF(X390=0,"",ROUNDUP(X390/H390,0)*0.00753),"")</f>
        <v>5.271E-2</v>
      </c>
      <c r="Z390" s="56"/>
      <c r="AA390" s="57"/>
      <c r="AE390" s="64"/>
      <c r="BB390" s="288" t="s">
        <v>1</v>
      </c>
      <c r="BL390" s="64">
        <f>IFERROR(W390*I390/H390,"0")</f>
        <v>19.333333333333332</v>
      </c>
      <c r="BM390" s="64">
        <f>IFERROR(X390*I390/H390,"0")</f>
        <v>20.3</v>
      </c>
      <c r="BN390" s="64">
        <f>IFERROR(1/J390*(W390/H390),"0")</f>
        <v>4.2735042735042729E-2</v>
      </c>
      <c r="BO390" s="64">
        <f>IFERROR(1/J390*(X390/H390),"0")</f>
        <v>4.4871794871794872E-2</v>
      </c>
    </row>
    <row r="391" spans="1:67" x14ac:dyDescent="0.2">
      <c r="A391" s="422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23"/>
      <c r="O391" s="417" t="s">
        <v>70</v>
      </c>
      <c r="P391" s="418"/>
      <c r="Q391" s="418"/>
      <c r="R391" s="418"/>
      <c r="S391" s="418"/>
      <c r="T391" s="418"/>
      <c r="U391" s="419"/>
      <c r="V391" s="37" t="s">
        <v>71</v>
      </c>
      <c r="W391" s="390">
        <f>IFERROR(W389/H389,"0")+IFERROR(W390/H390,"0")</f>
        <v>6.6666666666666661</v>
      </c>
      <c r="X391" s="390">
        <f>IFERROR(X389/H389,"0")+IFERROR(X390/H390,"0")</f>
        <v>7</v>
      </c>
      <c r="Y391" s="390">
        <f>IFERROR(IF(Y389="",0,Y389),"0")+IFERROR(IF(Y390="",0,Y390),"0")</f>
        <v>5.271E-2</v>
      </c>
      <c r="Z391" s="391"/>
      <c r="AA391" s="391"/>
    </row>
    <row r="392" spans="1:67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23"/>
      <c r="O392" s="417" t="s">
        <v>70</v>
      </c>
      <c r="P392" s="418"/>
      <c r="Q392" s="418"/>
      <c r="R392" s="418"/>
      <c r="S392" s="418"/>
      <c r="T392" s="418"/>
      <c r="U392" s="419"/>
      <c r="V392" s="37" t="s">
        <v>66</v>
      </c>
      <c r="W392" s="390">
        <f>IFERROR(SUM(W389:W390),"0")</f>
        <v>18</v>
      </c>
      <c r="X392" s="390">
        <f>IFERROR(SUM(X389:X390),"0")</f>
        <v>18.900000000000002</v>
      </c>
      <c r="Y392" s="37"/>
      <c r="Z392" s="391"/>
      <c r="AA392" s="391"/>
    </row>
    <row r="393" spans="1:67" ht="14.25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1"/>
      <c r="AA393" s="381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40</v>
      </c>
      <c r="X394" s="389">
        <f t="shared" ref="X394:X406" si="76">IFERROR(IF(W394="",0,CEILING((W394/$H394),1)*$H394),"")</f>
        <v>42</v>
      </c>
      <c r="Y394" s="36">
        <f>IFERROR(IF(X394=0,"",ROUNDUP(X394/H394,0)*0.00753),"")</f>
        <v>7.5300000000000006E-2</v>
      </c>
      <c r="Z394" s="56"/>
      <c r="AA394" s="57"/>
      <c r="AE394" s="64"/>
      <c r="BB394" s="289" t="s">
        <v>1</v>
      </c>
      <c r="BL394" s="64">
        <f t="shared" ref="BL394:BL406" si="77">IFERROR(W394*I394/H394,"0")</f>
        <v>42.190476190476183</v>
      </c>
      <c r="BM394" s="64">
        <f t="shared" ref="BM394:BM406" si="78">IFERROR(X394*I394/H394,"0")</f>
        <v>44.3</v>
      </c>
      <c r="BN394" s="64">
        <f t="shared" ref="BN394:BN406" si="79">IFERROR(1/J394*(W394/H394),"0")</f>
        <v>6.1050061050061048E-2</v>
      </c>
      <c r="BO394" s="64">
        <f t="shared" ref="BO394:BO406" si="80">IFERROR(1/J394*(X394/H394),"0")</f>
        <v>6.4102564102564097E-2</v>
      </c>
    </row>
    <row r="395" spans="1:67" ht="27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50</v>
      </c>
      <c r="X396" s="389">
        <f t="shared" si="76"/>
        <v>50.400000000000006</v>
      </c>
      <c r="Y396" s="36">
        <f>IFERROR(IF(X396=0,"",ROUNDUP(X396/H396,0)*0.00753),"")</f>
        <v>9.0359999999999996E-2</v>
      </c>
      <c r="Z396" s="56"/>
      <c r="AA396" s="57"/>
      <c r="AE396" s="64"/>
      <c r="BB396" s="291" t="s">
        <v>1</v>
      </c>
      <c r="BL396" s="64">
        <f t="shared" si="77"/>
        <v>52.738095238095234</v>
      </c>
      <c r="BM396" s="64">
        <f t="shared" si="78"/>
        <v>53.160000000000004</v>
      </c>
      <c r="BN396" s="64">
        <f t="shared" si="79"/>
        <v>7.6312576312576319E-2</v>
      </c>
      <c r="BO396" s="64">
        <f t="shared" si="80"/>
        <v>7.6923076923076927E-2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140</v>
      </c>
      <c r="X397" s="389">
        <f t="shared" si="76"/>
        <v>141.12</v>
      </c>
      <c r="Y397" s="36">
        <f>IFERROR(IF(X397=0,"",ROUNDUP(X397/H397,0)*0.00753),"")</f>
        <v>0.63251999999999997</v>
      </c>
      <c r="Z397" s="56"/>
      <c r="AA397" s="57"/>
      <c r="AE397" s="64"/>
      <c r="BB397" s="292" t="s">
        <v>1</v>
      </c>
      <c r="BL397" s="64">
        <f t="shared" si="77"/>
        <v>216.66666666666669</v>
      </c>
      <c r="BM397" s="64">
        <f t="shared" si="78"/>
        <v>218.40000000000003</v>
      </c>
      <c r="BN397" s="64">
        <f t="shared" si="79"/>
        <v>0.53418803418803418</v>
      </c>
      <c r="BO397" s="64">
        <f t="shared" si="80"/>
        <v>0.53846153846153844</v>
      </c>
    </row>
    <row r="398" spans="1:67" ht="27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35</v>
      </c>
      <c r="X399" s="389">
        <f t="shared" si="76"/>
        <v>35.700000000000003</v>
      </c>
      <c r="Y399" s="36">
        <f t="shared" si="81"/>
        <v>8.5339999999999999E-2</v>
      </c>
      <c r="Z399" s="56"/>
      <c r="AA399" s="57"/>
      <c r="AE399" s="64"/>
      <c r="BB399" s="294" t="s">
        <v>1</v>
      </c>
      <c r="BL399" s="64">
        <f t="shared" si="77"/>
        <v>37.166666666666664</v>
      </c>
      <c r="BM399" s="64">
        <f t="shared" si="78"/>
        <v>37.910000000000004</v>
      </c>
      <c r="BN399" s="64">
        <f t="shared" si="79"/>
        <v>7.1225071225071226E-2</v>
      </c>
      <c r="BO399" s="64">
        <f t="shared" si="80"/>
        <v>7.2649572649572655E-2</v>
      </c>
    </row>
    <row r="400" spans="1:67" ht="37.5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35</v>
      </c>
      <c r="X401" s="389">
        <f t="shared" si="76"/>
        <v>35.700000000000003</v>
      </c>
      <c r="Y401" s="36">
        <f t="shared" si="81"/>
        <v>8.5339999999999999E-2</v>
      </c>
      <c r="Z401" s="56"/>
      <c r="AA401" s="57"/>
      <c r="AE401" s="64"/>
      <c r="BB401" s="296" t="s">
        <v>1</v>
      </c>
      <c r="BL401" s="64">
        <f t="shared" si="77"/>
        <v>37.166666666666664</v>
      </c>
      <c r="BM401" s="64">
        <f t="shared" si="78"/>
        <v>37.910000000000004</v>
      </c>
      <c r="BN401" s="64">
        <f t="shared" si="79"/>
        <v>7.1225071225071226E-2</v>
      </c>
      <c r="BO401" s="64">
        <f t="shared" si="80"/>
        <v>7.2649572649572655E-2</v>
      </c>
    </row>
    <row r="402" spans="1:67" ht="27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52.5</v>
      </c>
      <c r="X405" s="389">
        <f t="shared" si="76"/>
        <v>52.5</v>
      </c>
      <c r="Y405" s="36">
        <f t="shared" si="81"/>
        <v>0.1255</v>
      </c>
      <c r="Z405" s="56"/>
      <c r="AA405" s="57"/>
      <c r="AE405" s="64"/>
      <c r="BB405" s="300" t="s">
        <v>1</v>
      </c>
      <c r="BL405" s="64">
        <f t="shared" si="77"/>
        <v>55.75</v>
      </c>
      <c r="BM405" s="64">
        <f t="shared" si="78"/>
        <v>55.75</v>
      </c>
      <c r="BN405" s="64">
        <f t="shared" si="79"/>
        <v>0.10683760683760685</v>
      </c>
      <c r="BO405" s="64">
        <f t="shared" si="80"/>
        <v>0.10683760683760685</v>
      </c>
    </row>
    <row r="406" spans="1:67" ht="27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22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23"/>
      <c r="O407" s="417" t="s">
        <v>70</v>
      </c>
      <c r="P407" s="418"/>
      <c r="Q407" s="418"/>
      <c r="R407" s="418"/>
      <c r="S407" s="418"/>
      <c r="T407" s="418"/>
      <c r="U407" s="419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163.0952380952381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165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1.09436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23"/>
      <c r="O408" s="417" t="s">
        <v>70</v>
      </c>
      <c r="P408" s="418"/>
      <c r="Q408" s="418"/>
      <c r="R408" s="418"/>
      <c r="S408" s="418"/>
      <c r="T408" s="418"/>
      <c r="U408" s="419"/>
      <c r="V408" s="37" t="s">
        <v>66</v>
      </c>
      <c r="W408" s="390">
        <f>IFERROR(SUM(W394:W406),"0")</f>
        <v>352.5</v>
      </c>
      <c r="X408" s="390">
        <f>IFERROR(SUM(X394:X406),"0")</f>
        <v>357.42</v>
      </c>
      <c r="Y408" s="37"/>
      <c r="Z408" s="391"/>
      <c r="AA408" s="391"/>
    </row>
    <row r="409" spans="1:67" ht="14.25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1"/>
      <c r="AA409" s="381"/>
    </row>
    <row r="410" spans="1:67" ht="27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120</v>
      </c>
      <c r="M410" s="33"/>
      <c r="N410" s="32">
        <v>45</v>
      </c>
      <c r="O410" s="7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120</v>
      </c>
      <c r="M412" s="33"/>
      <c r="N412" s="32">
        <v>45</v>
      </c>
      <c r="O412" s="7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22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23"/>
      <c r="O413" s="417" t="s">
        <v>70</v>
      </c>
      <c r="P413" s="418"/>
      <c r="Q413" s="418"/>
      <c r="R413" s="418"/>
      <c r="S413" s="418"/>
      <c r="T413" s="418"/>
      <c r="U413" s="419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23"/>
      <c r="O414" s="417" t="s">
        <v>70</v>
      </c>
      <c r="P414" s="418"/>
      <c r="Q414" s="418"/>
      <c r="R414" s="418"/>
      <c r="S414" s="418"/>
      <c r="T414" s="418"/>
      <c r="U414" s="419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1"/>
      <c r="AA415" s="381"/>
    </row>
    <row r="416" spans="1:67" ht="27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422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23"/>
      <c r="O417" s="417" t="s">
        <v>70</v>
      </c>
      <c r="P417" s="418"/>
      <c r="Q417" s="418"/>
      <c r="R417" s="418"/>
      <c r="S417" s="418"/>
      <c r="T417" s="418"/>
      <c r="U417" s="419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23"/>
      <c r="O418" s="417" t="s">
        <v>70</v>
      </c>
      <c r="P418" s="418"/>
      <c r="Q418" s="418"/>
      <c r="R418" s="418"/>
      <c r="S418" s="418"/>
      <c r="T418" s="418"/>
      <c r="U418" s="419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1"/>
      <c r="AA419" s="381"/>
    </row>
    <row r="420" spans="1:67" ht="27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6</v>
      </c>
      <c r="X420" s="389">
        <f>IFERROR(IF(W420="",0,CEILING((W420/$H420),1)*$H420),"")</f>
        <v>6</v>
      </c>
      <c r="Y420" s="36">
        <f>IFERROR(IF(X420=0,"",ROUNDUP(X420/H420,0)*0.00627),"")</f>
        <v>3.1350000000000003E-2</v>
      </c>
      <c r="Z420" s="56"/>
      <c r="AA420" s="57"/>
      <c r="AE420" s="64"/>
      <c r="BB420" s="306" t="s">
        <v>1</v>
      </c>
      <c r="BL420" s="64">
        <f>IFERROR(W420*I420/H420,"0")</f>
        <v>9.0000000000000018</v>
      </c>
      <c r="BM420" s="64">
        <f>IFERROR(X420*I420/H420,"0")</f>
        <v>9.0000000000000018</v>
      </c>
      <c r="BN420" s="64">
        <f>IFERROR(1/J420*(W420/H420),"0")</f>
        <v>2.5000000000000001E-2</v>
      </c>
      <c r="BO420" s="64">
        <f>IFERROR(1/J420*(X420/H420),"0")</f>
        <v>2.5000000000000001E-2</v>
      </c>
    </row>
    <row r="421" spans="1:67" ht="27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6</v>
      </c>
      <c r="X421" s="389">
        <f>IFERROR(IF(W421="",0,CEILING((W421/$H421),1)*$H421),"")</f>
        <v>6</v>
      </c>
      <c r="Y421" s="36">
        <f>IFERROR(IF(X421=0,"",ROUNDUP(X421/H421,0)*0.00627),"")</f>
        <v>3.1350000000000003E-2</v>
      </c>
      <c r="Z421" s="56"/>
      <c r="AA421" s="57"/>
      <c r="AE421" s="64"/>
      <c r="BB421" s="307" t="s">
        <v>1</v>
      </c>
      <c r="BL421" s="64">
        <f>IFERROR(W421*I421/H421,"0")</f>
        <v>9.0000000000000018</v>
      </c>
      <c r="BM421" s="64">
        <f>IFERROR(X421*I421/H421,"0")</f>
        <v>9.0000000000000018</v>
      </c>
      <c r="BN421" s="64">
        <f>IFERROR(1/J421*(W421/H421),"0")</f>
        <v>2.5000000000000001E-2</v>
      </c>
      <c r="BO421" s="64">
        <f>IFERROR(1/J421*(X421/H421),"0")</f>
        <v>2.5000000000000001E-2</v>
      </c>
    </row>
    <row r="422" spans="1:67" ht="27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5.5</v>
      </c>
      <c r="X422" s="389">
        <f>IFERROR(IF(W422="",0,CEILING((W422/$H422),1)*$H422),"")</f>
        <v>6.6000000000000005</v>
      </c>
      <c r="Y422" s="36">
        <f>IFERROR(IF(X422=0,"",ROUNDUP(X422/H422,0)*0.00627),"")</f>
        <v>3.1350000000000003E-2</v>
      </c>
      <c r="Z422" s="56"/>
      <c r="AA422" s="57"/>
      <c r="AE422" s="64"/>
      <c r="BB422" s="308" t="s">
        <v>1</v>
      </c>
      <c r="BL422" s="64">
        <f>IFERROR(W422*I422/H422,"0")</f>
        <v>7.833333333333333</v>
      </c>
      <c r="BM422" s="64">
        <f>IFERROR(X422*I422/H422,"0")</f>
        <v>9.3999999999999986</v>
      </c>
      <c r="BN422" s="64">
        <f>IFERROR(1/J422*(W422/H422),"0")</f>
        <v>2.0833333333333332E-2</v>
      </c>
      <c r="BO422" s="64">
        <f>IFERROR(1/J422*(X422/H422),"0")</f>
        <v>2.5000000000000001E-2</v>
      </c>
    </row>
    <row r="423" spans="1:67" x14ac:dyDescent="0.2">
      <c r="A423" s="422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23"/>
      <c r="O423" s="417" t="s">
        <v>70</v>
      </c>
      <c r="P423" s="418"/>
      <c r="Q423" s="418"/>
      <c r="R423" s="418"/>
      <c r="S423" s="418"/>
      <c r="T423" s="418"/>
      <c r="U423" s="419"/>
      <c r="V423" s="37" t="s">
        <v>71</v>
      </c>
      <c r="W423" s="390">
        <f>IFERROR(W420/H420,"0")+IFERROR(W421/H421,"0")+IFERROR(W422/H422,"0")</f>
        <v>14.166666666666666</v>
      </c>
      <c r="X423" s="390">
        <f>IFERROR(X420/H420,"0")+IFERROR(X421/H421,"0")+IFERROR(X422/H422,"0")</f>
        <v>15</v>
      </c>
      <c r="Y423" s="390">
        <f>IFERROR(IF(Y420="",0,Y420),"0")+IFERROR(IF(Y421="",0,Y421),"0")+IFERROR(IF(Y422="",0,Y422),"0")</f>
        <v>9.4050000000000009E-2</v>
      </c>
      <c r="Z423" s="391"/>
      <c r="AA423" s="391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23"/>
      <c r="O424" s="417" t="s">
        <v>70</v>
      </c>
      <c r="P424" s="418"/>
      <c r="Q424" s="418"/>
      <c r="R424" s="418"/>
      <c r="S424" s="418"/>
      <c r="T424" s="418"/>
      <c r="U424" s="419"/>
      <c r="V424" s="37" t="s">
        <v>66</v>
      </c>
      <c r="W424" s="390">
        <f>IFERROR(SUM(W420:W422),"0")</f>
        <v>17.5</v>
      </c>
      <c r="X424" s="390">
        <f>IFERROR(SUM(X420:X422),"0")</f>
        <v>18.600000000000001</v>
      </c>
      <c r="Y424" s="37"/>
      <c r="Z424" s="391"/>
      <c r="AA424" s="391"/>
    </row>
    <row r="425" spans="1:67" ht="16.5" customHeight="1" x14ac:dyDescent="0.25">
      <c r="A425" s="421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2"/>
      <c r="AA425" s="382"/>
    </row>
    <row r="426" spans="1:67" ht="14.25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1"/>
      <c r="AA426" s="381"/>
    </row>
    <row r="427" spans="1:67" ht="27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3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120</v>
      </c>
      <c r="M428" s="33"/>
      <c r="N428" s="32">
        <v>35</v>
      </c>
      <c r="O428" s="5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22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23"/>
      <c r="O429" s="417" t="s">
        <v>70</v>
      </c>
      <c r="P429" s="418"/>
      <c r="Q429" s="418"/>
      <c r="R429" s="418"/>
      <c r="S429" s="418"/>
      <c r="T429" s="418"/>
      <c r="U429" s="419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23"/>
      <c r="O430" s="417" t="s">
        <v>70</v>
      </c>
      <c r="P430" s="418"/>
      <c r="Q430" s="418"/>
      <c r="R430" s="418"/>
      <c r="S430" s="418"/>
      <c r="T430" s="418"/>
      <c r="U430" s="419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1"/>
      <c r="AA431" s="381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80</v>
      </c>
      <c r="X432" s="389">
        <f t="shared" ref="X432:X437" si="82">IFERROR(IF(W432="",0,CEILING((W432/$H432),1)*$H432),"")</f>
        <v>84</v>
      </c>
      <c r="Y432" s="36">
        <f>IFERROR(IF(X432=0,"",ROUNDUP(X432/H432,0)*0.00753),"")</f>
        <v>0.15060000000000001</v>
      </c>
      <c r="Z432" s="56"/>
      <c r="AA432" s="57"/>
      <c r="AE432" s="64"/>
      <c r="BB432" s="311" t="s">
        <v>1</v>
      </c>
      <c r="BL432" s="64">
        <f t="shared" ref="BL432:BL437" si="83">IFERROR(W432*I432/H432,"0")</f>
        <v>84.380952380952365</v>
      </c>
      <c r="BM432" s="64">
        <f t="shared" ref="BM432:BM437" si="84">IFERROR(X432*I432/H432,"0")</f>
        <v>88.6</v>
      </c>
      <c r="BN432" s="64">
        <f t="shared" ref="BN432:BN437" si="85">IFERROR(1/J432*(W432/H432),"0")</f>
        <v>0.1221001221001221</v>
      </c>
      <c r="BO432" s="64">
        <f t="shared" ref="BO432:BO437" si="86">IFERROR(1/J432*(X432/H432),"0")</f>
        <v>0.12820512820512819</v>
      </c>
    </row>
    <row r="433" spans="1:67" ht="27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22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23"/>
      <c r="O438" s="417" t="s">
        <v>70</v>
      </c>
      <c r="P438" s="418"/>
      <c r="Q438" s="418"/>
      <c r="R438" s="418"/>
      <c r="S438" s="418"/>
      <c r="T438" s="418"/>
      <c r="U438" s="419"/>
      <c r="V438" s="37" t="s">
        <v>71</v>
      </c>
      <c r="W438" s="390">
        <f>IFERROR(W432/H432,"0")+IFERROR(W433/H433,"0")+IFERROR(W434/H434,"0")+IFERROR(W435/H435,"0")+IFERROR(W436/H436,"0")+IFERROR(W437/H437,"0")</f>
        <v>19.047619047619047</v>
      </c>
      <c r="X438" s="390">
        <f>IFERROR(X432/H432,"0")+IFERROR(X433/H433,"0")+IFERROR(X434/H434,"0")+IFERROR(X435/H435,"0")+IFERROR(X436/H436,"0")+IFERROR(X437/H437,"0")</f>
        <v>20</v>
      </c>
      <c r="Y438" s="390">
        <f>IFERROR(IF(Y432="",0,Y432),"0")+IFERROR(IF(Y433="",0,Y433),"0")+IFERROR(IF(Y434="",0,Y434),"0")+IFERROR(IF(Y435="",0,Y435),"0")+IFERROR(IF(Y436="",0,Y436),"0")+IFERROR(IF(Y437="",0,Y437),"0")</f>
        <v>0.15060000000000001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23"/>
      <c r="O439" s="417" t="s">
        <v>70</v>
      </c>
      <c r="P439" s="418"/>
      <c r="Q439" s="418"/>
      <c r="R439" s="418"/>
      <c r="S439" s="418"/>
      <c r="T439" s="418"/>
      <c r="U439" s="419"/>
      <c r="V439" s="37" t="s">
        <v>66</v>
      </c>
      <c r="W439" s="390">
        <f>IFERROR(SUM(W432:W437),"0")</f>
        <v>80</v>
      </c>
      <c r="X439" s="390">
        <f>IFERROR(SUM(X432:X437),"0")</f>
        <v>84</v>
      </c>
      <c r="Y439" s="37"/>
      <c r="Z439" s="391"/>
      <c r="AA439" s="391"/>
    </row>
    <row r="440" spans="1:67" ht="14.25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1"/>
      <c r="AA440" s="381"/>
    </row>
    <row r="441" spans="1:67" ht="27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3</v>
      </c>
      <c r="X441" s="389">
        <f>IFERROR(IF(W441="",0,CEILING((W441/$H441),1)*$H441),"")</f>
        <v>3.5999999999999996</v>
      </c>
      <c r="Y441" s="36">
        <f>IFERROR(IF(X441=0,"",ROUNDUP(X441/H441,0)*0.00627),"")</f>
        <v>1.881E-2</v>
      </c>
      <c r="Z441" s="56"/>
      <c r="AA441" s="57"/>
      <c r="AE441" s="64"/>
      <c r="BB441" s="317" t="s">
        <v>1</v>
      </c>
      <c r="BL441" s="64">
        <f>IFERROR(W441*I441/H441,"0")</f>
        <v>4.5000000000000009</v>
      </c>
      <c r="BM441" s="64">
        <f>IFERROR(X441*I441/H441,"0")</f>
        <v>5.3999999999999995</v>
      </c>
      <c r="BN441" s="64">
        <f>IFERROR(1/J441*(W441/H441),"0")</f>
        <v>1.2500000000000001E-2</v>
      </c>
      <c r="BO441" s="64">
        <f>IFERROR(1/J441*(X441/H441),"0")</f>
        <v>1.4999999999999999E-2</v>
      </c>
    </row>
    <row r="442" spans="1:67" ht="27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22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23"/>
      <c r="O443" s="417" t="s">
        <v>70</v>
      </c>
      <c r="P443" s="418"/>
      <c r="Q443" s="418"/>
      <c r="R443" s="418"/>
      <c r="S443" s="418"/>
      <c r="T443" s="418"/>
      <c r="U443" s="419"/>
      <c r="V443" s="37" t="s">
        <v>71</v>
      </c>
      <c r="W443" s="390">
        <f>IFERROR(W441/H441,"0")+IFERROR(W442/H442,"0")</f>
        <v>2.5</v>
      </c>
      <c r="X443" s="390">
        <f>IFERROR(X441/H441,"0")+IFERROR(X442/H442,"0")</f>
        <v>3</v>
      </c>
      <c r="Y443" s="390">
        <f>IFERROR(IF(Y441="",0,Y441),"0")+IFERROR(IF(Y442="",0,Y442),"0")</f>
        <v>1.881E-2</v>
      </c>
      <c r="Z443" s="391"/>
      <c r="AA443" s="391"/>
    </row>
    <row r="444" spans="1:67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23"/>
      <c r="O444" s="417" t="s">
        <v>70</v>
      </c>
      <c r="P444" s="418"/>
      <c r="Q444" s="418"/>
      <c r="R444" s="418"/>
      <c r="S444" s="418"/>
      <c r="T444" s="418"/>
      <c r="U444" s="419"/>
      <c r="V444" s="37" t="s">
        <v>66</v>
      </c>
      <c r="W444" s="390">
        <f>IFERROR(SUM(W441:W442),"0")</f>
        <v>3</v>
      </c>
      <c r="X444" s="390">
        <f>IFERROR(SUM(X441:X442),"0")</f>
        <v>3.5999999999999996</v>
      </c>
      <c r="Y444" s="37"/>
      <c r="Z444" s="391"/>
      <c r="AA444" s="391"/>
    </row>
    <row r="445" spans="1:67" ht="14.25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1"/>
      <c r="AA445" s="381"/>
    </row>
    <row r="446" spans="1:67" ht="27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0.55000000000000004</v>
      </c>
      <c r="X446" s="389">
        <f>IFERROR(IF(W446="",0,CEILING((W446/$H446),1)*$H446),"")</f>
        <v>1.32</v>
      </c>
      <c r="Y446" s="36">
        <f>IFERROR(IF(X446=0,"",ROUNDUP(X446/H446,0)*0.00627),"")</f>
        <v>6.2700000000000004E-3</v>
      </c>
      <c r="Z446" s="56"/>
      <c r="AA446" s="57"/>
      <c r="AE446" s="64"/>
      <c r="BB446" s="319" t="s">
        <v>1</v>
      </c>
      <c r="BL446" s="64">
        <f>IFERROR(W446*I446/H446,"0")</f>
        <v>0.78333333333333333</v>
      </c>
      <c r="BM446" s="64">
        <f>IFERROR(X446*I446/H446,"0")</f>
        <v>1.8799999999999997</v>
      </c>
      <c r="BN446" s="64">
        <f>IFERROR(1/J446*(W446/H446),"0")</f>
        <v>2.0833333333333333E-3</v>
      </c>
      <c r="BO446" s="64">
        <f>IFERROR(1/J446*(X446/H446),"0")</f>
        <v>5.0000000000000001E-3</v>
      </c>
    </row>
    <row r="447" spans="1:67" x14ac:dyDescent="0.2">
      <c r="A447" s="422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23"/>
      <c r="O447" s="417" t="s">
        <v>70</v>
      </c>
      <c r="P447" s="418"/>
      <c r="Q447" s="418"/>
      <c r="R447" s="418"/>
      <c r="S447" s="418"/>
      <c r="T447" s="418"/>
      <c r="U447" s="419"/>
      <c r="V447" s="37" t="s">
        <v>71</v>
      </c>
      <c r="W447" s="390">
        <f>IFERROR(W446/H446,"0")</f>
        <v>0.41666666666666669</v>
      </c>
      <c r="X447" s="390">
        <f>IFERROR(X446/H446,"0")</f>
        <v>1</v>
      </c>
      <c r="Y447" s="390">
        <f>IFERROR(IF(Y446="",0,Y446),"0")</f>
        <v>6.2700000000000004E-3</v>
      </c>
      <c r="Z447" s="391"/>
      <c r="AA447" s="391"/>
    </row>
    <row r="448" spans="1:67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23"/>
      <c r="O448" s="417" t="s">
        <v>70</v>
      </c>
      <c r="P448" s="418"/>
      <c r="Q448" s="418"/>
      <c r="R448" s="418"/>
      <c r="S448" s="418"/>
      <c r="T448" s="418"/>
      <c r="U448" s="419"/>
      <c r="V448" s="37" t="s">
        <v>66</v>
      </c>
      <c r="W448" s="390">
        <f>IFERROR(SUM(W446:W446),"0")</f>
        <v>0.55000000000000004</v>
      </c>
      <c r="X448" s="390">
        <f>IFERROR(SUM(X446:X446),"0")</f>
        <v>1.32</v>
      </c>
      <c r="Y448" s="37"/>
      <c r="Z448" s="391"/>
      <c r="AA448" s="391"/>
    </row>
    <row r="449" spans="1:67" ht="14.25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1"/>
      <c r="AA449" s="381"/>
    </row>
    <row r="450" spans="1:67" ht="27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2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7.5</v>
      </c>
      <c r="X450" s="389">
        <f>IFERROR(IF(W450="",0,CEILING((W450/$H450),1)*$H450),"")</f>
        <v>9</v>
      </c>
      <c r="Y450" s="36">
        <f>IFERROR(IF(X450=0,"",ROUNDUP(X450/H450,0)*0.00627),"")</f>
        <v>1.881E-2</v>
      </c>
      <c r="Z450" s="56"/>
      <c r="AA450" s="57"/>
      <c r="AE450" s="64"/>
      <c r="BB450" s="320" t="s">
        <v>1</v>
      </c>
      <c r="BL450" s="64">
        <f>IFERROR(W450*I450/H450,"0")</f>
        <v>9</v>
      </c>
      <c r="BM450" s="64">
        <f>IFERROR(X450*I450/H450,"0")</f>
        <v>10.799999999999999</v>
      </c>
      <c r="BN450" s="64">
        <f>IFERROR(1/J450*(W450/H450),"0")</f>
        <v>1.2500000000000001E-2</v>
      </c>
      <c r="BO450" s="64">
        <f>IFERROR(1/J450*(X450/H450),"0")</f>
        <v>1.4999999999999999E-2</v>
      </c>
    </row>
    <row r="451" spans="1:67" x14ac:dyDescent="0.2">
      <c r="A451" s="422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23"/>
      <c r="O451" s="417" t="s">
        <v>70</v>
      </c>
      <c r="P451" s="418"/>
      <c r="Q451" s="418"/>
      <c r="R451" s="418"/>
      <c r="S451" s="418"/>
      <c r="T451" s="418"/>
      <c r="U451" s="419"/>
      <c r="V451" s="37" t="s">
        <v>71</v>
      </c>
      <c r="W451" s="390">
        <f>IFERROR(W450/H450,"0")</f>
        <v>2.5</v>
      </c>
      <c r="X451" s="390">
        <f>IFERROR(X450/H450,"0")</f>
        <v>3</v>
      </c>
      <c r="Y451" s="390">
        <f>IFERROR(IF(Y450="",0,Y450),"0")</f>
        <v>1.881E-2</v>
      </c>
      <c r="Z451" s="391"/>
      <c r="AA451" s="391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23"/>
      <c r="O452" s="417" t="s">
        <v>70</v>
      </c>
      <c r="P452" s="418"/>
      <c r="Q452" s="418"/>
      <c r="R452" s="418"/>
      <c r="S452" s="418"/>
      <c r="T452" s="418"/>
      <c r="U452" s="419"/>
      <c r="V452" s="37" t="s">
        <v>66</v>
      </c>
      <c r="W452" s="390">
        <f>IFERROR(SUM(W450:W450),"0")</f>
        <v>7.5</v>
      </c>
      <c r="X452" s="390">
        <f>IFERROR(SUM(X450:X450),"0")</f>
        <v>9</v>
      </c>
      <c r="Y452" s="37"/>
      <c r="Z452" s="391"/>
      <c r="AA452" s="391"/>
    </row>
    <row r="453" spans="1:67" ht="16.5" customHeight="1" x14ac:dyDescent="0.25">
      <c r="A453" s="421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2"/>
      <c r="AA453" s="382"/>
    </row>
    <row r="454" spans="1:67" ht="14.25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1"/>
      <c r="AA454" s="381"/>
    </row>
    <row r="455" spans="1:67" ht="27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8</v>
      </c>
      <c r="X455" s="389">
        <f>IFERROR(IF(W455="",0,CEILING((W455/$H455),1)*$H455),"")</f>
        <v>8.4</v>
      </c>
      <c r="Y455" s="36">
        <f>IFERROR(IF(X455=0,"",ROUNDUP(X455/H455,0)*0.00502),"")</f>
        <v>3.5140000000000005E-2</v>
      </c>
      <c r="Z455" s="56"/>
      <c r="AA455" s="57"/>
      <c r="AE455" s="64"/>
      <c r="BB455" s="321" t="s">
        <v>1</v>
      </c>
      <c r="BL455" s="64">
        <f>IFERROR(W455*I455/H455,"0")</f>
        <v>9.1466666666666683</v>
      </c>
      <c r="BM455" s="64">
        <f>IFERROR(X455*I455/H455,"0")</f>
        <v>9.604000000000001</v>
      </c>
      <c r="BN455" s="64">
        <f>IFERROR(1/J455*(W455/H455),"0")</f>
        <v>2.8490028490028494E-2</v>
      </c>
      <c r="BO455" s="64">
        <f>IFERROR(1/J455*(X455/H455),"0")</f>
        <v>2.9914529914529923E-2</v>
      </c>
    </row>
    <row r="456" spans="1:67" ht="27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6</v>
      </c>
      <c r="X456" s="389">
        <f>IFERROR(IF(W456="",0,CEILING((W456/$H456),1)*$H456),"")</f>
        <v>6</v>
      </c>
      <c r="Y456" s="36">
        <f>IFERROR(IF(X456=0,"",ROUNDUP(X456/H456,0)*0.00502),"")</f>
        <v>2.5100000000000001E-2</v>
      </c>
      <c r="Z456" s="56"/>
      <c r="AA456" s="57"/>
      <c r="AE456" s="64"/>
      <c r="BB456" s="322" t="s">
        <v>1</v>
      </c>
      <c r="BL456" s="64">
        <f>IFERROR(W456*I456/H456,"0")</f>
        <v>6.5000000000000009</v>
      </c>
      <c r="BM456" s="64">
        <f>IFERROR(X456*I456/H456,"0")</f>
        <v>6.5000000000000009</v>
      </c>
      <c r="BN456" s="64">
        <f>IFERROR(1/J456*(W456/H456),"0")</f>
        <v>2.1367521367521368E-2</v>
      </c>
      <c r="BO456" s="64">
        <f>IFERROR(1/J456*(X456/H456),"0")</f>
        <v>2.1367521367521368E-2</v>
      </c>
    </row>
    <row r="457" spans="1:67" ht="27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6</v>
      </c>
      <c r="X457" s="389">
        <f>IFERROR(IF(W457="",0,CEILING((W457/$H457),1)*$H457),"")</f>
        <v>6</v>
      </c>
      <c r="Y457" s="36">
        <f>IFERROR(IF(X457=0,"",ROUNDUP(X457/H457,0)*0.00502),"")</f>
        <v>2.5100000000000001E-2</v>
      </c>
      <c r="Z457" s="56"/>
      <c r="AA457" s="57"/>
      <c r="AE457" s="64"/>
      <c r="BB457" s="323" t="s">
        <v>1</v>
      </c>
      <c r="BL457" s="64">
        <f>IFERROR(W457*I457/H457,"0")</f>
        <v>10.100000000000001</v>
      </c>
      <c r="BM457" s="64">
        <f>IFERROR(X457*I457/H457,"0")</f>
        <v>10.100000000000001</v>
      </c>
      <c r="BN457" s="64">
        <f>IFERROR(1/J457*(W457/H457),"0")</f>
        <v>2.1367521367521368E-2</v>
      </c>
      <c r="BO457" s="64">
        <f>IFERROR(1/J457*(X457/H457),"0")</f>
        <v>2.1367521367521368E-2</v>
      </c>
    </row>
    <row r="458" spans="1:67" x14ac:dyDescent="0.2">
      <c r="A458" s="422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23"/>
      <c r="O458" s="417" t="s">
        <v>70</v>
      </c>
      <c r="P458" s="418"/>
      <c r="Q458" s="418"/>
      <c r="R458" s="418"/>
      <c r="S458" s="418"/>
      <c r="T458" s="418"/>
      <c r="U458" s="419"/>
      <c r="V458" s="37" t="s">
        <v>71</v>
      </c>
      <c r="W458" s="390">
        <f>IFERROR(W455/H455,"0")+IFERROR(W456/H456,"0")+IFERROR(W457/H457,"0")</f>
        <v>16.666666666666668</v>
      </c>
      <c r="X458" s="390">
        <f>IFERROR(X455/H455,"0")+IFERROR(X456/H456,"0")+IFERROR(X457/H457,"0")</f>
        <v>17</v>
      </c>
      <c r="Y458" s="390">
        <f>IFERROR(IF(Y455="",0,Y455),"0")+IFERROR(IF(Y456="",0,Y456),"0")+IFERROR(IF(Y457="",0,Y457),"0")</f>
        <v>8.5339999999999999E-2</v>
      </c>
      <c r="Z458" s="391"/>
      <c r="AA458" s="391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23"/>
      <c r="O459" s="417" t="s">
        <v>70</v>
      </c>
      <c r="P459" s="418"/>
      <c r="Q459" s="418"/>
      <c r="R459" s="418"/>
      <c r="S459" s="418"/>
      <c r="T459" s="418"/>
      <c r="U459" s="419"/>
      <c r="V459" s="37" t="s">
        <v>66</v>
      </c>
      <c r="W459" s="390">
        <f>IFERROR(SUM(W455:W457),"0")</f>
        <v>20</v>
      </c>
      <c r="X459" s="390">
        <f>IFERROR(SUM(X455:X457),"0")</f>
        <v>20.399999999999999</v>
      </c>
      <c r="Y459" s="37"/>
      <c r="Z459" s="391"/>
      <c r="AA459" s="391"/>
    </row>
    <row r="460" spans="1:67" ht="16.5" customHeight="1" x14ac:dyDescent="0.25">
      <c r="A460" s="421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2"/>
      <c r="AA460" s="382"/>
    </row>
    <row r="461" spans="1:67" ht="14.25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1"/>
      <c r="AA461" s="381"/>
    </row>
    <row r="462" spans="1:67" ht="27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7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22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23"/>
      <c r="O463" s="417" t="s">
        <v>70</v>
      </c>
      <c r="P463" s="418"/>
      <c r="Q463" s="418"/>
      <c r="R463" s="418"/>
      <c r="S463" s="418"/>
      <c r="T463" s="418"/>
      <c r="U463" s="419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23"/>
      <c r="O464" s="417" t="s">
        <v>70</v>
      </c>
      <c r="P464" s="418"/>
      <c r="Q464" s="418"/>
      <c r="R464" s="418"/>
      <c r="S464" s="418"/>
      <c r="T464" s="418"/>
      <c r="U464" s="419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1"/>
      <c r="AA465" s="381"/>
    </row>
    <row r="466" spans="1:67" ht="27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66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22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23"/>
      <c r="O467" s="417" t="s">
        <v>70</v>
      </c>
      <c r="P467" s="418"/>
      <c r="Q467" s="418"/>
      <c r="R467" s="418"/>
      <c r="S467" s="418"/>
      <c r="T467" s="418"/>
      <c r="U467" s="419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23"/>
      <c r="O468" s="417" t="s">
        <v>70</v>
      </c>
      <c r="P468" s="418"/>
      <c r="Q468" s="418"/>
      <c r="R468" s="418"/>
      <c r="S468" s="418"/>
      <c r="T468" s="418"/>
      <c r="U468" s="419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customHeight="1" x14ac:dyDescent="0.2">
      <c r="A469" s="445" t="s">
        <v>632</v>
      </c>
      <c r="B469" s="446"/>
      <c r="C469" s="446"/>
      <c r="D469" s="446"/>
      <c r="E469" s="446"/>
      <c r="F469" s="446"/>
      <c r="G469" s="446"/>
      <c r="H469" s="446"/>
      <c r="I469" s="446"/>
      <c r="J469" s="446"/>
      <c r="K469" s="446"/>
      <c r="L469" s="446"/>
      <c r="M469" s="446"/>
      <c r="N469" s="446"/>
      <c r="O469" s="446"/>
      <c r="P469" s="446"/>
      <c r="Q469" s="446"/>
      <c r="R469" s="446"/>
      <c r="S469" s="446"/>
      <c r="T469" s="446"/>
      <c r="U469" s="446"/>
      <c r="V469" s="446"/>
      <c r="W469" s="446"/>
      <c r="X469" s="446"/>
      <c r="Y469" s="446"/>
      <c r="Z469" s="48"/>
      <c r="AA469" s="48"/>
    </row>
    <row r="470" spans="1:67" ht="16.5" customHeight="1" x14ac:dyDescent="0.25">
      <c r="A470" s="421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2"/>
      <c r="AA470" s="382"/>
    </row>
    <row r="471" spans="1:67" ht="14.25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1"/>
      <c r="AA471" s="381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100</v>
      </c>
      <c r="X472" s="389">
        <f t="shared" ref="X472:X483" si="87">IFERROR(IF(W472="",0,CEILING((W472/$H472),1)*$H472),"")</f>
        <v>100.32000000000001</v>
      </c>
      <c r="Y472" s="36">
        <f t="shared" ref="Y472:Y478" si="88">IFERROR(IF(X472=0,"",ROUNDUP(X472/H472,0)*0.01196),"")</f>
        <v>0.22724</v>
      </c>
      <c r="Z472" s="56"/>
      <c r="AA472" s="57"/>
      <c r="AE472" s="64"/>
      <c r="BB472" s="326" t="s">
        <v>1</v>
      </c>
      <c r="BL472" s="64">
        <f t="shared" ref="BL472:BL483" si="89">IFERROR(W472*I472/H472,"0")</f>
        <v>106.81818181818181</v>
      </c>
      <c r="BM472" s="64">
        <f t="shared" ref="BM472:BM483" si="90">IFERROR(X472*I472/H472,"0")</f>
        <v>107.16</v>
      </c>
      <c r="BN472" s="64">
        <f t="shared" ref="BN472:BN483" si="91">IFERROR(1/J472*(W472/H472),"0")</f>
        <v>0.18210955710955709</v>
      </c>
      <c r="BO472" s="64">
        <f t="shared" ref="BO472:BO483" si="92">IFERROR(1/J472*(X472/H472),"0")</f>
        <v>0.18269230769230771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2">
        <v>4607091383522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120</v>
      </c>
      <c r="X473" s="389">
        <f t="shared" si="87"/>
        <v>121.44000000000001</v>
      </c>
      <c r="Y473" s="36">
        <f t="shared" si="88"/>
        <v>0.27507999999999999</v>
      </c>
      <c r="Z473" s="56"/>
      <c r="AA473" s="57"/>
      <c r="AE473" s="64"/>
      <c r="BB473" s="327" t="s">
        <v>1</v>
      </c>
      <c r="BL473" s="64">
        <f t="shared" si="89"/>
        <v>128.18181818181816</v>
      </c>
      <c r="BM473" s="64">
        <f t="shared" si="90"/>
        <v>129.72</v>
      </c>
      <c r="BN473" s="64">
        <f t="shared" si="91"/>
        <v>0.21853146853146854</v>
      </c>
      <c r="BO473" s="64">
        <f t="shared" si="92"/>
        <v>0.22115384615384617</v>
      </c>
    </row>
    <row r="474" spans="1:67" ht="27" customHeight="1" x14ac:dyDescent="0.25">
      <c r="A474" s="54" t="s">
        <v>637</v>
      </c>
      <c r="B474" s="54" t="s">
        <v>638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130</v>
      </c>
      <c r="X477" s="389">
        <f t="shared" si="87"/>
        <v>132</v>
      </c>
      <c r="Y477" s="36">
        <f t="shared" si="88"/>
        <v>0.29899999999999999</v>
      </c>
      <c r="Z477" s="56"/>
      <c r="AA477" s="57"/>
      <c r="AE477" s="64"/>
      <c r="BB477" s="331" t="s">
        <v>1</v>
      </c>
      <c r="BL477" s="64">
        <f t="shared" si="89"/>
        <v>138.86363636363635</v>
      </c>
      <c r="BM477" s="64">
        <f t="shared" si="90"/>
        <v>140.99999999999997</v>
      </c>
      <c r="BN477" s="64">
        <f t="shared" si="91"/>
        <v>0.23674242424242425</v>
      </c>
      <c r="BO477" s="64">
        <f t="shared" si="92"/>
        <v>0.24038461538461539</v>
      </c>
    </row>
    <row r="478" spans="1:67" ht="16.5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120</v>
      </c>
      <c r="M478" s="33"/>
      <c r="N478" s="32">
        <v>60</v>
      </c>
      <c r="O478" s="5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60</v>
      </c>
      <c r="X479" s="389">
        <f t="shared" si="87"/>
        <v>61.2</v>
      </c>
      <c r="Y479" s="36">
        <f>IFERROR(IF(X479=0,"",ROUNDUP(X479/H479,0)*0.00937),"")</f>
        <v>0.15928999999999999</v>
      </c>
      <c r="Z479" s="56"/>
      <c r="AA479" s="57"/>
      <c r="AE479" s="64"/>
      <c r="BB479" s="333" t="s">
        <v>1</v>
      </c>
      <c r="BL479" s="64">
        <f t="shared" si="89"/>
        <v>63.999999999999993</v>
      </c>
      <c r="BM479" s="64">
        <f t="shared" si="90"/>
        <v>65.28</v>
      </c>
      <c r="BN479" s="64">
        <f t="shared" si="91"/>
        <v>0.1388888888888889</v>
      </c>
      <c r="BO479" s="64">
        <f t="shared" si="92"/>
        <v>0.14166666666666666</v>
      </c>
    </row>
    <row r="480" spans="1:67" ht="27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120</v>
      </c>
      <c r="M482" s="33"/>
      <c r="N482" s="32">
        <v>50</v>
      </c>
      <c r="O482" s="44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90</v>
      </c>
      <c r="X483" s="389">
        <f t="shared" si="87"/>
        <v>90</v>
      </c>
      <c r="Y483" s="36">
        <f>IFERROR(IF(X483=0,"",ROUNDUP(X483/H483,0)*0.00937),"")</f>
        <v>0.23424999999999999</v>
      </c>
      <c r="Z483" s="56"/>
      <c r="AA483" s="57"/>
      <c r="AE483" s="64"/>
      <c r="BB483" s="337" t="s">
        <v>1</v>
      </c>
      <c r="BL483" s="64">
        <f t="shared" si="89"/>
        <v>95.999999999999986</v>
      </c>
      <c r="BM483" s="64">
        <f t="shared" si="90"/>
        <v>95.999999999999986</v>
      </c>
      <c r="BN483" s="64">
        <f t="shared" si="91"/>
        <v>0.20833333333333334</v>
      </c>
      <c r="BO483" s="64">
        <f t="shared" si="92"/>
        <v>0.20833333333333334</v>
      </c>
    </row>
    <row r="484" spans="1:67" x14ac:dyDescent="0.2">
      <c r="A484" s="422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23"/>
      <c r="O484" s="417" t="s">
        <v>70</v>
      </c>
      <c r="P484" s="418"/>
      <c r="Q484" s="418"/>
      <c r="R484" s="418"/>
      <c r="S484" s="418"/>
      <c r="T484" s="418"/>
      <c r="U484" s="419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107.95454545454545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109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1.19486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23"/>
      <c r="O485" s="417" t="s">
        <v>70</v>
      </c>
      <c r="P485" s="418"/>
      <c r="Q485" s="418"/>
      <c r="R485" s="418"/>
      <c r="S485" s="418"/>
      <c r="T485" s="418"/>
      <c r="U485" s="419"/>
      <c r="V485" s="37" t="s">
        <v>66</v>
      </c>
      <c r="W485" s="390">
        <f>IFERROR(SUM(W472:W483),"0")</f>
        <v>500</v>
      </c>
      <c r="X485" s="390">
        <f>IFERROR(SUM(X472:X483),"0")</f>
        <v>504.96</v>
      </c>
      <c r="Y485" s="37"/>
      <c r="Z485" s="391"/>
      <c r="AA485" s="391"/>
    </row>
    <row r="486" spans="1:67" ht="14.25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1"/>
      <c r="AA486" s="381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6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120</v>
      </c>
      <c r="X487" s="389">
        <f>IFERROR(IF(W487="",0,CEILING((W487/$H487),1)*$H487),"")</f>
        <v>121.44000000000001</v>
      </c>
      <c r="Y487" s="36">
        <f>IFERROR(IF(X487=0,"",ROUNDUP(X487/H487,0)*0.01196),"")</f>
        <v>0.27507999999999999</v>
      </c>
      <c r="Z487" s="56"/>
      <c r="AA487" s="57"/>
      <c r="AE487" s="64"/>
      <c r="BB487" s="338" t="s">
        <v>1</v>
      </c>
      <c r="BL487" s="64">
        <f>IFERROR(W487*I487/H487,"0")</f>
        <v>128.18181818181816</v>
      </c>
      <c r="BM487" s="64">
        <f>IFERROR(X487*I487/H487,"0")</f>
        <v>129.72</v>
      </c>
      <c r="BN487" s="64">
        <f>IFERROR(1/J487*(W487/H487),"0")</f>
        <v>0.21853146853146854</v>
      </c>
      <c r="BO487" s="64">
        <f>IFERROR(1/J487*(X487/H487),"0")</f>
        <v>0.22115384615384617</v>
      </c>
    </row>
    <row r="488" spans="1:67" ht="16.5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22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23"/>
      <c r="O489" s="417" t="s">
        <v>70</v>
      </c>
      <c r="P489" s="418"/>
      <c r="Q489" s="418"/>
      <c r="R489" s="418"/>
      <c r="S489" s="418"/>
      <c r="T489" s="418"/>
      <c r="U489" s="419"/>
      <c r="V489" s="37" t="s">
        <v>71</v>
      </c>
      <c r="W489" s="390">
        <f>IFERROR(W487/H487,"0")+IFERROR(W488/H488,"0")</f>
        <v>22.727272727272727</v>
      </c>
      <c r="X489" s="390">
        <f>IFERROR(X487/H487,"0")+IFERROR(X488/H488,"0")</f>
        <v>23</v>
      </c>
      <c r="Y489" s="390">
        <f>IFERROR(IF(Y487="",0,Y487),"0")+IFERROR(IF(Y488="",0,Y488),"0")</f>
        <v>0.27507999999999999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23"/>
      <c r="O490" s="417" t="s">
        <v>70</v>
      </c>
      <c r="P490" s="418"/>
      <c r="Q490" s="418"/>
      <c r="R490" s="418"/>
      <c r="S490" s="418"/>
      <c r="T490" s="418"/>
      <c r="U490" s="419"/>
      <c r="V490" s="37" t="s">
        <v>66</v>
      </c>
      <c r="W490" s="390">
        <f>IFERROR(SUM(W487:W488),"0")</f>
        <v>120</v>
      </c>
      <c r="X490" s="390">
        <f>IFERROR(SUM(X487:X488),"0")</f>
        <v>121.44000000000001</v>
      </c>
      <c r="Y490" s="37"/>
      <c r="Z490" s="391"/>
      <c r="AA490" s="391"/>
    </row>
    <row r="491" spans="1:67" ht="14.25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1"/>
      <c r="AA491" s="381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50</v>
      </c>
      <c r="X492" s="389">
        <f t="shared" ref="X492:X497" si="93">IFERROR(IF(W492="",0,CEILING((W492/$H492),1)*$H492),"")</f>
        <v>52.800000000000004</v>
      </c>
      <c r="Y492" s="36">
        <f>IFERROR(IF(X492=0,"",ROUNDUP(X492/H492,0)*0.01196),"")</f>
        <v>0.1196</v>
      </c>
      <c r="Z492" s="56"/>
      <c r="AA492" s="57"/>
      <c r="AE492" s="64"/>
      <c r="BB492" s="340" t="s">
        <v>1</v>
      </c>
      <c r="BL492" s="64">
        <f t="shared" ref="BL492:BL497" si="94">IFERROR(W492*I492/H492,"0")</f>
        <v>53.409090909090907</v>
      </c>
      <c r="BM492" s="64">
        <f t="shared" ref="BM492:BM497" si="95">IFERROR(X492*I492/H492,"0")</f>
        <v>56.400000000000006</v>
      </c>
      <c r="BN492" s="64">
        <f t="shared" ref="BN492:BN497" si="96">IFERROR(1/J492*(W492/H492),"0")</f>
        <v>9.1054778554778545E-2</v>
      </c>
      <c r="BO492" s="64">
        <f t="shared" ref="BO492:BO497" si="97">IFERROR(1/J492*(X492/H492),"0")</f>
        <v>9.6153846153846159E-2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50</v>
      </c>
      <c r="X493" s="389">
        <f t="shared" si="93"/>
        <v>52.800000000000004</v>
      </c>
      <c r="Y493" s="36">
        <f>IFERROR(IF(X493=0,"",ROUNDUP(X493/H493,0)*0.01196),"")</f>
        <v>0.1196</v>
      </c>
      <c r="Z493" s="56"/>
      <c r="AA493" s="57"/>
      <c r="AE493" s="64"/>
      <c r="BB493" s="341" t="s">
        <v>1</v>
      </c>
      <c r="BL493" s="64">
        <f t="shared" si="94"/>
        <v>53.409090909090907</v>
      </c>
      <c r="BM493" s="64">
        <f t="shared" si="95"/>
        <v>56.400000000000006</v>
      </c>
      <c r="BN493" s="64">
        <f t="shared" si="96"/>
        <v>9.1054778554778545E-2</v>
      </c>
      <c r="BO493" s="64">
        <f t="shared" si="97"/>
        <v>9.6153846153846159E-2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100</v>
      </c>
      <c r="X494" s="389">
        <f t="shared" si="93"/>
        <v>100.32000000000001</v>
      </c>
      <c r="Y494" s="36">
        <f>IFERROR(IF(X494=0,"",ROUNDUP(X494/H494,0)*0.01196),"")</f>
        <v>0.22724</v>
      </c>
      <c r="Z494" s="56"/>
      <c r="AA494" s="57"/>
      <c r="AE494" s="64"/>
      <c r="BB494" s="342" t="s">
        <v>1</v>
      </c>
      <c r="BL494" s="64">
        <f t="shared" si="94"/>
        <v>106.81818181818181</v>
      </c>
      <c r="BM494" s="64">
        <f t="shared" si="95"/>
        <v>107.16</v>
      </c>
      <c r="BN494" s="64">
        <f t="shared" si="96"/>
        <v>0.18210955710955709</v>
      </c>
      <c r="BO494" s="64">
        <f t="shared" si="97"/>
        <v>0.18269230769230771</v>
      </c>
    </row>
    <row r="495" spans="1:67" ht="27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12</v>
      </c>
      <c r="X495" s="389">
        <f t="shared" si="93"/>
        <v>14.4</v>
      </c>
      <c r="Y495" s="36">
        <f>IFERROR(IF(X495=0,"",ROUNDUP(X495/H495,0)*0.00937),"")</f>
        <v>3.7479999999999999E-2</v>
      </c>
      <c r="Z495" s="56"/>
      <c r="AA495" s="57"/>
      <c r="AE495" s="64"/>
      <c r="BB495" s="343" t="s">
        <v>1</v>
      </c>
      <c r="BL495" s="64">
        <f t="shared" si="94"/>
        <v>12.799999999999999</v>
      </c>
      <c r="BM495" s="64">
        <f t="shared" si="95"/>
        <v>15.36</v>
      </c>
      <c r="BN495" s="64">
        <f t="shared" si="96"/>
        <v>2.7777777777777776E-2</v>
      </c>
      <c r="BO495" s="64">
        <f t="shared" si="97"/>
        <v>3.3333333333333333E-2</v>
      </c>
    </row>
    <row r="496" spans="1:67" ht="27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12</v>
      </c>
      <c r="X496" s="389">
        <f t="shared" si="93"/>
        <v>14.4</v>
      </c>
      <c r="Y496" s="36">
        <f>IFERROR(IF(X496=0,"",ROUNDUP(X496/H496,0)*0.00937),"")</f>
        <v>3.7479999999999999E-2</v>
      </c>
      <c r="Z496" s="56"/>
      <c r="AA496" s="57"/>
      <c r="AE496" s="64"/>
      <c r="BB496" s="344" t="s">
        <v>1</v>
      </c>
      <c r="BL496" s="64">
        <f t="shared" si="94"/>
        <v>12.7</v>
      </c>
      <c r="BM496" s="64">
        <f t="shared" si="95"/>
        <v>15.24</v>
      </c>
      <c r="BN496" s="64">
        <f t="shared" si="96"/>
        <v>2.7777777777777776E-2</v>
      </c>
      <c r="BO496" s="64">
        <f t="shared" si="97"/>
        <v>3.3333333333333333E-2</v>
      </c>
    </row>
    <row r="497" spans="1:67" ht="27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24</v>
      </c>
      <c r="X497" s="389">
        <f t="shared" si="93"/>
        <v>25.2</v>
      </c>
      <c r="Y497" s="36">
        <f>IFERROR(IF(X497=0,"",ROUNDUP(X497/H497,0)*0.00937),"")</f>
        <v>6.5589999999999996E-2</v>
      </c>
      <c r="Z497" s="56"/>
      <c r="AA497" s="57"/>
      <c r="AE497" s="64"/>
      <c r="BB497" s="345" t="s">
        <v>1</v>
      </c>
      <c r="BL497" s="64">
        <f t="shared" si="94"/>
        <v>25.4</v>
      </c>
      <c r="BM497" s="64">
        <f t="shared" si="95"/>
        <v>26.669999999999998</v>
      </c>
      <c r="BN497" s="64">
        <f t="shared" si="96"/>
        <v>5.5555555555555552E-2</v>
      </c>
      <c r="BO497" s="64">
        <f t="shared" si="97"/>
        <v>5.8333333333333334E-2</v>
      </c>
    </row>
    <row r="498" spans="1:67" x14ac:dyDescent="0.2">
      <c r="A498" s="422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23"/>
      <c r="O498" s="417" t="s">
        <v>70</v>
      </c>
      <c r="P498" s="418"/>
      <c r="Q498" s="418"/>
      <c r="R498" s="418"/>
      <c r="S498" s="418"/>
      <c r="T498" s="418"/>
      <c r="U498" s="419"/>
      <c r="V498" s="37" t="s">
        <v>71</v>
      </c>
      <c r="W498" s="390">
        <f>IFERROR(W492/H492,"0")+IFERROR(W493/H493,"0")+IFERROR(W494/H494,"0")+IFERROR(W495/H495,"0")+IFERROR(W496/H496,"0")+IFERROR(W497/H497,"0")</f>
        <v>51.212121212121211</v>
      </c>
      <c r="X498" s="390">
        <f>IFERROR(X492/H492,"0")+IFERROR(X493/H493,"0")+IFERROR(X494/H494,"0")+IFERROR(X495/H495,"0")+IFERROR(X496/H496,"0")+IFERROR(X497/H497,"0")</f>
        <v>54</v>
      </c>
      <c r="Y498" s="390">
        <f>IFERROR(IF(Y492="",0,Y492),"0")+IFERROR(IF(Y493="",0,Y493),"0")+IFERROR(IF(Y494="",0,Y494),"0")+IFERROR(IF(Y495="",0,Y495),"0")+IFERROR(IF(Y496="",0,Y496),"0")+IFERROR(IF(Y497="",0,Y497),"0")</f>
        <v>0.60698999999999992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23"/>
      <c r="O499" s="417" t="s">
        <v>70</v>
      </c>
      <c r="P499" s="418"/>
      <c r="Q499" s="418"/>
      <c r="R499" s="418"/>
      <c r="S499" s="418"/>
      <c r="T499" s="418"/>
      <c r="U499" s="419"/>
      <c r="V499" s="37" t="s">
        <v>66</v>
      </c>
      <c r="W499" s="390">
        <f>IFERROR(SUM(W492:W497),"0")</f>
        <v>248</v>
      </c>
      <c r="X499" s="390">
        <f>IFERROR(SUM(X492:X497),"0")</f>
        <v>259.92</v>
      </c>
      <c r="Y499" s="37"/>
      <c r="Z499" s="391"/>
      <c r="AA499" s="391"/>
    </row>
    <row r="500" spans="1:67" ht="14.25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1"/>
      <c r="AA500" s="381"/>
    </row>
    <row r="501" spans="1:67" ht="16.5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x14ac:dyDescent="0.2">
      <c r="A504" s="422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23"/>
      <c r="O504" s="417" t="s">
        <v>70</v>
      </c>
      <c r="P504" s="418"/>
      <c r="Q504" s="418"/>
      <c r="R504" s="418"/>
      <c r="S504" s="418"/>
      <c r="T504" s="418"/>
      <c r="U504" s="419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23"/>
      <c r="O505" s="417" t="s">
        <v>70</v>
      </c>
      <c r="P505" s="418"/>
      <c r="Q505" s="418"/>
      <c r="R505" s="418"/>
      <c r="S505" s="418"/>
      <c r="T505" s="418"/>
      <c r="U505" s="419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1"/>
      <c r="AA506" s="381"/>
    </row>
    <row r="507" spans="1:67" ht="16.5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22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23"/>
      <c r="O508" s="417" t="s">
        <v>70</v>
      </c>
      <c r="P508" s="418"/>
      <c r="Q508" s="418"/>
      <c r="R508" s="418"/>
      <c r="S508" s="418"/>
      <c r="T508" s="418"/>
      <c r="U508" s="419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23"/>
      <c r="O509" s="417" t="s">
        <v>70</v>
      </c>
      <c r="P509" s="418"/>
      <c r="Q509" s="418"/>
      <c r="R509" s="418"/>
      <c r="S509" s="418"/>
      <c r="T509" s="418"/>
      <c r="U509" s="419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customHeight="1" x14ac:dyDescent="0.2">
      <c r="A510" s="445" t="s">
        <v>681</v>
      </c>
      <c r="B510" s="446"/>
      <c r="C510" s="446"/>
      <c r="D510" s="446"/>
      <c r="E510" s="446"/>
      <c r="F510" s="446"/>
      <c r="G510" s="446"/>
      <c r="H510" s="446"/>
      <c r="I510" s="446"/>
      <c r="J510" s="446"/>
      <c r="K510" s="446"/>
      <c r="L510" s="446"/>
      <c r="M510" s="446"/>
      <c r="N510" s="446"/>
      <c r="O510" s="446"/>
      <c r="P510" s="446"/>
      <c r="Q510" s="446"/>
      <c r="R510" s="446"/>
      <c r="S510" s="446"/>
      <c r="T510" s="446"/>
      <c r="U510" s="446"/>
      <c r="V510" s="446"/>
      <c r="W510" s="446"/>
      <c r="X510" s="446"/>
      <c r="Y510" s="446"/>
      <c r="Z510" s="48"/>
      <c r="AA510" s="48"/>
    </row>
    <row r="511" spans="1:67" ht="16.5" customHeight="1" x14ac:dyDescent="0.25">
      <c r="A511" s="421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2"/>
      <c r="AA511" s="382"/>
    </row>
    <row r="512" spans="1:67" ht="14.25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1"/>
      <c r="AA512" s="381"/>
    </row>
    <row r="513" spans="1:67" ht="27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120</v>
      </c>
      <c r="M513" s="33"/>
      <c r="N513" s="32">
        <v>55</v>
      </c>
      <c r="O513" s="621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8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8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3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4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20</v>
      </c>
      <c r="X517" s="389">
        <f t="shared" si="98"/>
        <v>24</v>
      </c>
      <c r="Y517" s="36">
        <f t="shared" si="99"/>
        <v>4.3499999999999997E-2</v>
      </c>
      <c r="Z517" s="56"/>
      <c r="AA517" s="57"/>
      <c r="AE517" s="64"/>
      <c r="BB517" s="354" t="s">
        <v>1</v>
      </c>
      <c r="BL517" s="64">
        <f t="shared" si="100"/>
        <v>20.8</v>
      </c>
      <c r="BM517" s="64">
        <f t="shared" si="101"/>
        <v>24.959999999999997</v>
      </c>
      <c r="BN517" s="64">
        <f t="shared" si="102"/>
        <v>2.976190476190476E-2</v>
      </c>
      <c r="BO517" s="64">
        <f t="shared" si="103"/>
        <v>3.5714285714285712E-2</v>
      </c>
    </row>
    <row r="518" spans="1:67" ht="27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35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120</v>
      </c>
      <c r="M519" s="33"/>
      <c r="N519" s="32">
        <v>55</v>
      </c>
      <c r="O519" s="548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84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91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22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23"/>
      <c r="O522" s="417" t="s">
        <v>70</v>
      </c>
      <c r="P522" s="418"/>
      <c r="Q522" s="418"/>
      <c r="R522" s="418"/>
      <c r="S522" s="418"/>
      <c r="T522" s="418"/>
      <c r="U522" s="419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1.6666666666666667</v>
      </c>
      <c r="X522" s="390">
        <f>IFERROR(X513/H513,"0")+IFERROR(X514/H514,"0")+IFERROR(X515/H515,"0")+IFERROR(X516/H516,"0")+IFERROR(X517/H517,"0")+IFERROR(X518/H518,"0")+IFERROR(X519/H519,"0")+IFERROR(X520/H520,"0")+IFERROR(X521/H521,"0")</f>
        <v>2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4.3499999999999997E-2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23"/>
      <c r="O523" s="417" t="s">
        <v>70</v>
      </c>
      <c r="P523" s="418"/>
      <c r="Q523" s="418"/>
      <c r="R523" s="418"/>
      <c r="S523" s="418"/>
      <c r="T523" s="418"/>
      <c r="U523" s="419"/>
      <c r="V523" s="37" t="s">
        <v>66</v>
      </c>
      <c r="W523" s="390">
        <f>IFERROR(SUM(W513:W521),"0")</f>
        <v>20</v>
      </c>
      <c r="X523" s="390">
        <f>IFERROR(SUM(X513:X521),"0")</f>
        <v>24</v>
      </c>
      <c r="Y523" s="37"/>
      <c r="Z523" s="391"/>
      <c r="AA523" s="391"/>
    </row>
    <row r="524" spans="1:67" ht="14.25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1"/>
      <c r="AA524" s="381"/>
    </row>
    <row r="525" spans="1:67" ht="27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4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120</v>
      </c>
      <c r="M526" s="33"/>
      <c r="N526" s="32">
        <v>50</v>
      </c>
      <c r="O526" s="482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5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2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x14ac:dyDescent="0.2">
      <c r="A530" s="422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23"/>
      <c r="O530" s="417" t="s">
        <v>70</v>
      </c>
      <c r="P530" s="418"/>
      <c r="Q530" s="418"/>
      <c r="R530" s="418"/>
      <c r="S530" s="418"/>
      <c r="T530" s="418"/>
      <c r="U530" s="419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23"/>
      <c r="O531" s="417" t="s">
        <v>70</v>
      </c>
      <c r="P531" s="418"/>
      <c r="Q531" s="418"/>
      <c r="R531" s="418"/>
      <c r="S531" s="418"/>
      <c r="T531" s="418"/>
      <c r="U531" s="419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1"/>
      <c r="AA532" s="381"/>
    </row>
    <row r="533" spans="1:67" ht="27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1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7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2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1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x14ac:dyDescent="0.2">
      <c r="A539" s="422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23"/>
      <c r="O539" s="417" t="s">
        <v>70</v>
      </c>
      <c r="P539" s="418"/>
      <c r="Q539" s="418"/>
      <c r="R539" s="418"/>
      <c r="S539" s="418"/>
      <c r="T539" s="418"/>
      <c r="U539" s="419"/>
      <c r="V539" s="37" t="s">
        <v>71</v>
      </c>
      <c r="W539" s="390">
        <f>IFERROR(W533/H533,"0")+IFERROR(W534/H534,"0")+IFERROR(W535/H535,"0")+IFERROR(W536/H536,"0")+IFERROR(W537/H537,"0")+IFERROR(W538/H538,"0")</f>
        <v>0</v>
      </c>
      <c r="X539" s="390">
        <f>IFERROR(X533/H533,"0")+IFERROR(X534/H534,"0")+IFERROR(X535/H535,"0")+IFERROR(X536/H536,"0")+IFERROR(X537/H537,"0")+IFERROR(X538/H538,"0")</f>
        <v>0</v>
      </c>
      <c r="Y539" s="390">
        <f>IFERROR(IF(Y533="",0,Y533),"0")+IFERROR(IF(Y534="",0,Y534),"0")+IFERROR(IF(Y535="",0,Y535),"0")+IFERROR(IF(Y536="",0,Y536),"0")+IFERROR(IF(Y537="",0,Y537),"0")+IFERROR(IF(Y538="",0,Y538),"0")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23"/>
      <c r="O540" s="417" t="s">
        <v>70</v>
      </c>
      <c r="P540" s="418"/>
      <c r="Q540" s="418"/>
      <c r="R540" s="418"/>
      <c r="S540" s="418"/>
      <c r="T540" s="418"/>
      <c r="U540" s="419"/>
      <c r="V540" s="37" t="s">
        <v>66</v>
      </c>
      <c r="W540" s="390">
        <f>IFERROR(SUM(W533:W538),"0")</f>
        <v>0</v>
      </c>
      <c r="X540" s="390">
        <f>IFERROR(SUM(X533:X538),"0")</f>
        <v>0</v>
      </c>
      <c r="Y540" s="37"/>
      <c r="Z540" s="391"/>
      <c r="AA540" s="391"/>
    </row>
    <row r="541" spans="1:67" ht="14.25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1"/>
      <c r="AA541" s="381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2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700</v>
      </c>
      <c r="X542" s="389">
        <f>IFERROR(IF(W542="",0,CEILING((W542/$H542),1)*$H542),"")</f>
        <v>702</v>
      </c>
      <c r="Y542" s="36">
        <f>IFERROR(IF(X542=0,"",ROUNDUP(X542/H542,0)*0.02175),"")</f>
        <v>1.9574999999999998</v>
      </c>
      <c r="Z542" s="56"/>
      <c r="AA542" s="57"/>
      <c r="AE542" s="64"/>
      <c r="BB542" s="370" t="s">
        <v>1</v>
      </c>
      <c r="BL542" s="64">
        <f>IFERROR(W542*I542/H542,"0")</f>
        <v>750.61538461538464</v>
      </c>
      <c r="BM542" s="64">
        <f>IFERROR(X542*I542/H542,"0")</f>
        <v>752.7600000000001</v>
      </c>
      <c r="BN542" s="64">
        <f>IFERROR(1/J542*(W542/H542),"0")</f>
        <v>1.6025641025641026</v>
      </c>
      <c r="BO542" s="64">
        <f>IFERROR(1/J542*(X542/H542),"0")</f>
        <v>1.607142857142857</v>
      </c>
    </row>
    <row r="543" spans="1:67" ht="27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4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0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8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22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23"/>
      <c r="O547" s="417" t="s">
        <v>70</v>
      </c>
      <c r="P547" s="418"/>
      <c r="Q547" s="418"/>
      <c r="R547" s="418"/>
      <c r="S547" s="418"/>
      <c r="T547" s="418"/>
      <c r="U547" s="419"/>
      <c r="V547" s="37" t="s">
        <v>71</v>
      </c>
      <c r="W547" s="390">
        <f>IFERROR(W542/H542,"0")+IFERROR(W543/H543,"0")+IFERROR(W544/H544,"0")+IFERROR(W545/H545,"0")+IFERROR(W546/H546,"0")</f>
        <v>89.743589743589752</v>
      </c>
      <c r="X547" s="390">
        <f>IFERROR(X542/H542,"0")+IFERROR(X543/H543,"0")+IFERROR(X544/H544,"0")+IFERROR(X545/H545,"0")+IFERROR(X546/H546,"0")</f>
        <v>90</v>
      </c>
      <c r="Y547" s="390">
        <f>IFERROR(IF(Y542="",0,Y542),"0")+IFERROR(IF(Y543="",0,Y543),"0")+IFERROR(IF(Y544="",0,Y544),"0")+IFERROR(IF(Y545="",0,Y545),"0")+IFERROR(IF(Y546="",0,Y546),"0")</f>
        <v>1.9574999999999998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23"/>
      <c r="O548" s="417" t="s">
        <v>70</v>
      </c>
      <c r="P548" s="418"/>
      <c r="Q548" s="418"/>
      <c r="R548" s="418"/>
      <c r="S548" s="418"/>
      <c r="T548" s="418"/>
      <c r="U548" s="419"/>
      <c r="V548" s="37" t="s">
        <v>66</v>
      </c>
      <c r="W548" s="390">
        <f>IFERROR(SUM(W542:W546),"0")</f>
        <v>700</v>
      </c>
      <c r="X548" s="390">
        <f>IFERROR(SUM(X542:X546),"0")</f>
        <v>702</v>
      </c>
      <c r="Y548" s="37"/>
      <c r="Z548" s="391"/>
      <c r="AA548" s="391"/>
    </row>
    <row r="549" spans="1:67" ht="14.25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1"/>
      <c r="AA549" s="381"/>
    </row>
    <row r="550" spans="1:67" ht="27" customHeight="1" x14ac:dyDescent="0.25">
      <c r="A550" s="54" t="s">
        <v>757</v>
      </c>
      <c r="B550" s="54" t="s">
        <v>758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757</v>
      </c>
      <c r="B551" s="54" t="s">
        <v>760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762</v>
      </c>
      <c r="B552" s="54" t="s">
        <v>763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762</v>
      </c>
      <c r="B553" s="54" t="s">
        <v>765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4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22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23"/>
      <c r="O554" s="417" t="s">
        <v>70</v>
      </c>
      <c r="P554" s="418"/>
      <c r="Q554" s="418"/>
      <c r="R554" s="418"/>
      <c r="S554" s="418"/>
      <c r="T554" s="418"/>
      <c r="U554" s="41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23"/>
      <c r="O555" s="417" t="s">
        <v>70</v>
      </c>
      <c r="P555" s="418"/>
      <c r="Q555" s="418"/>
      <c r="R555" s="418"/>
      <c r="S555" s="418"/>
      <c r="T555" s="418"/>
      <c r="U555" s="41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83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2"/>
      <c r="O556" s="567" t="s">
        <v>767</v>
      </c>
      <c r="P556" s="546"/>
      <c r="Q556" s="546"/>
      <c r="R556" s="546"/>
      <c r="S556" s="546"/>
      <c r="T556" s="546"/>
      <c r="U556" s="547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17034.349999999999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17238.580000000002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2"/>
      <c r="O557" s="567" t="s">
        <v>768</v>
      </c>
      <c r="P557" s="546"/>
      <c r="Q557" s="546"/>
      <c r="R557" s="546"/>
      <c r="S557" s="546"/>
      <c r="T557" s="546"/>
      <c r="U557" s="547"/>
      <c r="V557" s="37" t="s">
        <v>66</v>
      </c>
      <c r="W557" s="390">
        <f>IFERROR(SUM(BL22:BL553),"0")</f>
        <v>18189.478955565508</v>
      </c>
      <c r="X557" s="390">
        <f>IFERROR(SUM(BM22:BM553),"0")</f>
        <v>18407.443999999996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2"/>
      <c r="O558" s="567" t="s">
        <v>769</v>
      </c>
      <c r="P558" s="546"/>
      <c r="Q558" s="546"/>
      <c r="R558" s="546"/>
      <c r="S558" s="546"/>
      <c r="T558" s="546"/>
      <c r="U558" s="547"/>
      <c r="V558" s="37" t="s">
        <v>770</v>
      </c>
      <c r="W558" s="38">
        <f>ROUNDUP(SUM(BN22:BN553),0)</f>
        <v>34</v>
      </c>
      <c r="X558" s="38">
        <f>ROUNDUP(SUM(BO22:BO553),0)</f>
        <v>34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2"/>
      <c r="O559" s="567" t="s">
        <v>771</v>
      </c>
      <c r="P559" s="546"/>
      <c r="Q559" s="546"/>
      <c r="R559" s="546"/>
      <c r="S559" s="546"/>
      <c r="T559" s="546"/>
      <c r="U559" s="547"/>
      <c r="V559" s="37" t="s">
        <v>66</v>
      </c>
      <c r="W559" s="390">
        <f>GrossWeightTotal+PalletQtyTotal*25</f>
        <v>19039.478955565508</v>
      </c>
      <c r="X559" s="390">
        <f>GrossWeightTotalR+PalletQtyTotalR*25</f>
        <v>19257.443999999996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2"/>
      <c r="O560" s="567" t="s">
        <v>772</v>
      </c>
      <c r="P560" s="546"/>
      <c r="Q560" s="546"/>
      <c r="R560" s="546"/>
      <c r="S560" s="546"/>
      <c r="T560" s="546"/>
      <c r="U560" s="547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3679.6772818496943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3717</v>
      </c>
      <c r="Y560" s="37"/>
      <c r="Z560" s="391"/>
      <c r="AA560" s="391"/>
    </row>
    <row r="561" spans="1:30" ht="14.25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2"/>
      <c r="O561" s="567" t="s">
        <v>773</v>
      </c>
      <c r="P561" s="546"/>
      <c r="Q561" s="546"/>
      <c r="R561" s="546"/>
      <c r="S561" s="546"/>
      <c r="T561" s="546"/>
      <c r="U561" s="547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39.119680000000017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79" t="s">
        <v>60</v>
      </c>
      <c r="C563" s="454" t="s">
        <v>95</v>
      </c>
      <c r="D563" s="458"/>
      <c r="E563" s="458"/>
      <c r="F563" s="459"/>
      <c r="G563" s="454" t="s">
        <v>230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478</v>
      </c>
      <c r="R563" s="459"/>
      <c r="S563" s="454" t="s">
        <v>544</v>
      </c>
      <c r="T563" s="458"/>
      <c r="U563" s="458"/>
      <c r="V563" s="459"/>
      <c r="W563" s="379" t="s">
        <v>632</v>
      </c>
      <c r="X563" s="379" t="s">
        <v>681</v>
      </c>
      <c r="AA563" s="52"/>
      <c r="AD563" s="380"/>
    </row>
    <row r="564" spans="1:30" ht="14.25" customHeight="1" thickTop="1" x14ac:dyDescent="0.2">
      <c r="A564" s="796" t="s">
        <v>776</v>
      </c>
      <c r="B564" s="454" t="s">
        <v>60</v>
      </c>
      <c r="C564" s="454" t="s">
        <v>96</v>
      </c>
      <c r="D564" s="454" t="s">
        <v>104</v>
      </c>
      <c r="E564" s="454" t="s">
        <v>95</v>
      </c>
      <c r="F564" s="454" t="s">
        <v>220</v>
      </c>
      <c r="G564" s="454" t="s">
        <v>231</v>
      </c>
      <c r="H564" s="454" t="s">
        <v>241</v>
      </c>
      <c r="I564" s="454" t="s">
        <v>260</v>
      </c>
      <c r="J564" s="454" t="s">
        <v>337</v>
      </c>
      <c r="K564" s="380"/>
      <c r="L564" s="454" t="s">
        <v>371</v>
      </c>
      <c r="M564" s="380"/>
      <c r="N564" s="454" t="s">
        <v>371</v>
      </c>
      <c r="O564" s="454" t="s">
        <v>448</v>
      </c>
      <c r="P564" s="454" t="s">
        <v>465</v>
      </c>
      <c r="Q564" s="454" t="s">
        <v>479</v>
      </c>
      <c r="R564" s="454" t="s">
        <v>519</v>
      </c>
      <c r="S564" s="454" t="s">
        <v>545</v>
      </c>
      <c r="T564" s="454" t="s">
        <v>592</v>
      </c>
      <c r="U564" s="454" t="s">
        <v>619</v>
      </c>
      <c r="V564" s="454" t="s">
        <v>626</v>
      </c>
      <c r="W564" s="454" t="s">
        <v>632</v>
      </c>
      <c r="X564" s="454" t="s">
        <v>682</v>
      </c>
      <c r="AA564" s="52"/>
      <c r="AD564" s="380"/>
    </row>
    <row r="565" spans="1:30" ht="13.5" customHeight="1" thickBot="1" x14ac:dyDescent="0.25">
      <c r="A565" s="797"/>
      <c r="B565" s="455"/>
      <c r="C565" s="455"/>
      <c r="D565" s="455"/>
      <c r="E565" s="455"/>
      <c r="F565" s="455"/>
      <c r="G565" s="455"/>
      <c r="H565" s="455"/>
      <c r="I565" s="455"/>
      <c r="J565" s="455"/>
      <c r="K565" s="380"/>
      <c r="L565" s="455"/>
      <c r="M565" s="380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52"/>
      <c r="AD565" s="380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310.5</v>
      </c>
      <c r="D566" s="46">
        <f>IFERROR(X53*1,"0")+IFERROR(X54*1,"0")+IFERROR(X55*1,"0")+IFERROR(X56*1,"0")</f>
        <v>1054.8000000000002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2277.58</v>
      </c>
      <c r="F566" s="46">
        <f>IFERROR(X131*1,"0")+IFERROR(X132*1,"0")+IFERROR(X133*1,"0")+IFERROR(X134*1,"0")+IFERROR(X135*1,"0")</f>
        <v>876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527.1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2626.2</v>
      </c>
      <c r="J566" s="46">
        <f>IFERROR(X213*1,"0")+IFERROR(X214*1,"0")+IFERROR(X215*1,"0")+IFERROR(X216*1,"0")+IFERROR(X217*1,"0")+IFERROR(X218*1,"0")+IFERROR(X219*1,"0")+IFERROR(X223*1,"0")+IFERROR(X224*1,"0")+IFERROR(X225*1,"0")</f>
        <v>176.2</v>
      </c>
      <c r="K566" s="380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395.57999999999993</v>
      </c>
      <c r="M566" s="380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395.57999999999993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1104.6600000000001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5329.4000000000005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114.6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394.92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97.919999999999987</v>
      </c>
      <c r="U566" s="46">
        <f>IFERROR(X455*1,"0")+IFERROR(X456*1,"0")+IFERROR(X457*1,"0")</f>
        <v>20.399999999999999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886.31999999999994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726</v>
      </c>
      <c r="AA566" s="52"/>
      <c r="AD566" s="380"/>
    </row>
  </sheetData>
  <sheetProtection algorithmName="SHA-512" hashValue="2qGdewlqVc2kFS5wvutxM9MfCFV/tmq/O2L8WMy7QijQaI0Rz/zRizilzmRokRn6ypHW4N9bc9qmrt9VBVPehw==" saltValue="w1EVjW5I5njQ++5HH4rjn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A564:A565"/>
    <mergeCell ref="D110:E110"/>
    <mergeCell ref="A425:Y425"/>
    <mergeCell ref="C564:C565"/>
    <mergeCell ref="I564:I565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D97:E97"/>
    <mergeCell ref="D268:E268"/>
    <mergeCell ref="O41:S41"/>
    <mergeCell ref="O315:S315"/>
    <mergeCell ref="D395:E395"/>
    <mergeCell ref="O277:S277"/>
    <mergeCell ref="A10:C10"/>
    <mergeCell ref="D553:E553"/>
    <mergeCell ref="A51:Y51"/>
    <mergeCell ref="O252:S252"/>
    <mergeCell ref="A549:Y549"/>
    <mergeCell ref="O550:S550"/>
    <mergeCell ref="D184:E184"/>
    <mergeCell ref="O341:S341"/>
    <mergeCell ref="A486:Y486"/>
    <mergeCell ref="O123:S123"/>
    <mergeCell ref="A49:N50"/>
    <mergeCell ref="A220:N221"/>
    <mergeCell ref="A291:N292"/>
    <mergeCell ref="O316:S316"/>
    <mergeCell ref="O355:U355"/>
    <mergeCell ref="O110:S110"/>
    <mergeCell ref="O552:S552"/>
    <mergeCell ref="D121:E121"/>
    <mergeCell ref="O137:U137"/>
    <mergeCell ref="P5:Q5"/>
    <mergeCell ref="J9:L9"/>
    <mergeCell ref="O199:S199"/>
    <mergeCell ref="O435:S435"/>
    <mergeCell ref="D483:E483"/>
    <mergeCell ref="D271:E271"/>
    <mergeCell ref="O42:U42"/>
    <mergeCell ref="D191:E191"/>
    <mergeCell ref="O384:U384"/>
    <mergeCell ref="D433:E433"/>
    <mergeCell ref="A136:N137"/>
    <mergeCell ref="O169:U169"/>
    <mergeCell ref="Q1:S1"/>
    <mergeCell ref="A20:Y20"/>
    <mergeCell ref="O338:S338"/>
    <mergeCell ref="D552:E552"/>
    <mergeCell ref="D95:E95"/>
    <mergeCell ref="D266:E266"/>
    <mergeCell ref="D537:E537"/>
    <mergeCell ref="O548:U548"/>
    <mergeCell ref="A274:Y274"/>
    <mergeCell ref="Y17:Y18"/>
    <mergeCell ref="D331:E331"/>
    <mergeCell ref="U11:V11"/>
    <mergeCell ref="A8:C8"/>
    <mergeCell ref="O275:S275"/>
    <mergeCell ref="P8:Q8"/>
    <mergeCell ref="A541:Y541"/>
    <mergeCell ref="O340:S340"/>
    <mergeCell ref="D192:E192"/>
    <mergeCell ref="D17:E18"/>
    <mergeCell ref="D173:E173"/>
    <mergeCell ref="O558:U558"/>
    <mergeCell ref="D336:E336"/>
    <mergeCell ref="O183:S183"/>
    <mergeCell ref="A138:Y138"/>
    <mergeCell ref="A13:L13"/>
    <mergeCell ref="O133:S133"/>
    <mergeCell ref="A119:Y119"/>
    <mergeCell ref="BB17:BB18"/>
    <mergeCell ref="D102:E102"/>
    <mergeCell ref="O198:S198"/>
    <mergeCell ref="O49:U49"/>
    <mergeCell ref="T17:U17"/>
    <mergeCell ref="O264:S264"/>
    <mergeCell ref="D196:E196"/>
    <mergeCell ref="O483:S483"/>
    <mergeCell ref="A15:L15"/>
    <mergeCell ref="O64:S64"/>
    <mergeCell ref="O135:S135"/>
    <mergeCell ref="A368:N369"/>
    <mergeCell ref="O433:S433"/>
    <mergeCell ref="O122:S122"/>
    <mergeCell ref="A419:Y419"/>
    <mergeCell ref="D133:E133"/>
    <mergeCell ref="O420:S420"/>
    <mergeCell ref="O447:U447"/>
    <mergeCell ref="O72:S72"/>
    <mergeCell ref="D54:E54"/>
    <mergeCell ref="O360:U360"/>
    <mergeCell ref="D515:E515"/>
    <mergeCell ref="D542:E542"/>
    <mergeCell ref="V17:V18"/>
    <mergeCell ref="A447:N448"/>
    <mergeCell ref="N17:N18"/>
    <mergeCell ref="O231:S231"/>
    <mergeCell ref="F17:F18"/>
    <mergeCell ref="D120:E120"/>
    <mergeCell ref="D242:E242"/>
    <mergeCell ref="O429:U429"/>
    <mergeCell ref="A504:N505"/>
    <mergeCell ref="D478:E478"/>
    <mergeCell ref="D107:E107"/>
    <mergeCell ref="D163:E163"/>
    <mergeCell ref="D278:E278"/>
    <mergeCell ref="D234:E234"/>
    <mergeCell ref="D405:E405"/>
    <mergeCell ref="O556:U556"/>
    <mergeCell ref="A130:Y130"/>
    <mergeCell ref="O24:U24"/>
    <mergeCell ref="O69:S69"/>
    <mergeCell ref="D244:E244"/>
    <mergeCell ref="O322:U322"/>
    <mergeCell ref="O196:S196"/>
    <mergeCell ref="O260:U260"/>
    <mergeCell ref="X17:X18"/>
    <mergeCell ref="D123:E123"/>
    <mergeCell ref="O261:U261"/>
    <mergeCell ref="D421:E421"/>
    <mergeCell ref="O410:S410"/>
    <mergeCell ref="O493:S493"/>
    <mergeCell ref="D152:E152"/>
    <mergeCell ref="D223:E223"/>
    <mergeCell ref="D394:E394"/>
    <mergeCell ref="D450:E450"/>
    <mergeCell ref="D521:E521"/>
    <mergeCell ref="O118:U118"/>
    <mergeCell ref="D29:E29"/>
    <mergeCell ref="O247:S247"/>
    <mergeCell ref="O185:S185"/>
    <mergeCell ref="D23:E23"/>
    <mergeCell ref="D216:E216"/>
    <mergeCell ref="D265:E265"/>
    <mergeCell ref="A469:Y469"/>
    <mergeCell ref="D252:E252"/>
    <mergeCell ref="O299:S299"/>
    <mergeCell ref="D550:E550"/>
    <mergeCell ref="O178:S178"/>
    <mergeCell ref="O249:S249"/>
    <mergeCell ref="O105:S105"/>
    <mergeCell ref="D218:E218"/>
    <mergeCell ref="D247:E247"/>
    <mergeCell ref="O534:S534"/>
    <mergeCell ref="O186:S186"/>
    <mergeCell ref="A470:Y470"/>
    <mergeCell ref="O107:S107"/>
    <mergeCell ref="O405:S405"/>
    <mergeCell ref="D249:E249"/>
    <mergeCell ref="O536:S536"/>
    <mergeCell ref="D105:E105"/>
    <mergeCell ref="D276:E276"/>
    <mergeCell ref="O181:U181"/>
    <mergeCell ref="W564:W565"/>
    <mergeCell ref="D528:E528"/>
    <mergeCell ref="O546:S546"/>
    <mergeCell ref="O480:S480"/>
    <mergeCell ref="O564:O565"/>
    <mergeCell ref="A12:L12"/>
    <mergeCell ref="A324:Y324"/>
    <mergeCell ref="O132:S132"/>
    <mergeCell ref="D503:E503"/>
    <mergeCell ref="O325:S325"/>
    <mergeCell ref="A293:Y293"/>
    <mergeCell ref="D76:E76"/>
    <mergeCell ref="F5:G5"/>
    <mergeCell ref="O125:S125"/>
    <mergeCell ref="O504:U504"/>
    <mergeCell ref="A14:L14"/>
    <mergeCell ref="A318:N319"/>
    <mergeCell ref="A489:N490"/>
    <mergeCell ref="O112:S112"/>
    <mergeCell ref="O383:S383"/>
    <mergeCell ref="O308:U308"/>
    <mergeCell ref="O354:S354"/>
    <mergeCell ref="O34:U34"/>
    <mergeCell ref="O348:S348"/>
    <mergeCell ref="A554:N555"/>
    <mergeCell ref="A328:Y328"/>
    <mergeCell ref="D455:E455"/>
    <mergeCell ref="O326:U326"/>
    <mergeCell ref="A127:N128"/>
    <mergeCell ref="D175:E175"/>
    <mergeCell ref="O394:S394"/>
    <mergeCell ref="A34:N35"/>
    <mergeCell ref="D33:E33"/>
    <mergeCell ref="O557:U557"/>
    <mergeCell ref="O413:U413"/>
    <mergeCell ref="O243:S243"/>
    <mergeCell ref="D462:E462"/>
    <mergeCell ref="A463:N464"/>
    <mergeCell ref="D437:E437"/>
    <mergeCell ref="D241:E241"/>
    <mergeCell ref="O528:S528"/>
    <mergeCell ref="A413:N414"/>
    <mergeCell ref="A236:N237"/>
    <mergeCell ref="D333:E333"/>
    <mergeCell ref="D404:E404"/>
    <mergeCell ref="D526:E526"/>
    <mergeCell ref="D10:E10"/>
    <mergeCell ref="F10:G10"/>
    <mergeCell ref="D305:E305"/>
    <mergeCell ref="O190:S190"/>
    <mergeCell ref="D243:E243"/>
    <mergeCell ref="D544:E544"/>
    <mergeCell ref="D270:E270"/>
    <mergeCell ref="A309:Y309"/>
    <mergeCell ref="O317:S317"/>
    <mergeCell ref="D397:E397"/>
    <mergeCell ref="O488:S488"/>
    <mergeCell ref="O39:U39"/>
    <mergeCell ref="O114:S114"/>
    <mergeCell ref="O412:S412"/>
    <mergeCell ref="O408:U408"/>
    <mergeCell ref="D457:E457"/>
    <mergeCell ref="D475:E475"/>
    <mergeCell ref="A349:N350"/>
    <mergeCell ref="A9:C9"/>
    <mergeCell ref="D525:E525"/>
    <mergeCell ref="O537:S537"/>
    <mergeCell ref="O251:S251"/>
    <mergeCell ref="O189:S189"/>
    <mergeCell ref="O487:S487"/>
    <mergeCell ref="O407:U407"/>
    <mergeCell ref="A212:Y212"/>
    <mergeCell ref="O474:S474"/>
    <mergeCell ref="U6:V9"/>
    <mergeCell ref="D231:E231"/>
    <mergeCell ref="O278:S278"/>
    <mergeCell ref="A375:Y375"/>
    <mergeCell ref="D358:E358"/>
    <mergeCell ref="D529:E529"/>
    <mergeCell ref="O551:S551"/>
    <mergeCell ref="O25:U25"/>
    <mergeCell ref="O292:U292"/>
    <mergeCell ref="O463:U463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22:E22"/>
    <mergeCell ref="O100:U100"/>
    <mergeCell ref="D155:E155"/>
    <mergeCell ref="D149:E149"/>
    <mergeCell ref="O458:U458"/>
    <mergeCell ref="V564:V565"/>
    <mergeCell ref="D154:E154"/>
    <mergeCell ref="X564:X565"/>
    <mergeCell ref="O170:U170"/>
    <mergeCell ref="D225:E225"/>
    <mergeCell ref="O468:U468"/>
    <mergeCell ref="A226:N227"/>
    <mergeCell ref="O539:U539"/>
    <mergeCell ref="A391:N392"/>
    <mergeCell ref="O145:U145"/>
    <mergeCell ref="D200:E200"/>
    <mergeCell ref="O187:S187"/>
    <mergeCell ref="O381:U381"/>
    <mergeCell ref="D436:E436"/>
    <mergeCell ref="D534:E534"/>
    <mergeCell ref="O174:S174"/>
    <mergeCell ref="O301:S301"/>
    <mergeCell ref="O472:S472"/>
    <mergeCell ref="O523:U523"/>
    <mergeCell ref="A508:N509"/>
    <mergeCell ref="A312:N313"/>
    <mergeCell ref="O237:U237"/>
    <mergeCell ref="D257:E257"/>
    <mergeCell ref="D213:E213"/>
    <mergeCell ref="D151:E151"/>
    <mergeCell ref="O175:S175"/>
    <mergeCell ref="D150:E150"/>
    <mergeCell ref="O246:S246"/>
    <mergeCell ref="O306:S306"/>
    <mergeCell ref="D321:E321"/>
    <mergeCell ref="O162:S162"/>
    <mergeCell ref="D215:E215"/>
    <mergeCell ref="H10:L10"/>
    <mergeCell ref="O430:U430"/>
    <mergeCell ref="D80:E80"/>
    <mergeCell ref="O98:S98"/>
    <mergeCell ref="O298:S298"/>
    <mergeCell ref="O225:S225"/>
    <mergeCell ref="O396:S396"/>
    <mergeCell ref="O390:S390"/>
    <mergeCell ref="O318:U318"/>
    <mergeCell ref="O527:S527"/>
    <mergeCell ref="O312:U312"/>
    <mergeCell ref="A161:Y161"/>
    <mergeCell ref="D288:E288"/>
    <mergeCell ref="O156:S156"/>
    <mergeCell ref="O398:S398"/>
    <mergeCell ref="O323:U323"/>
    <mergeCell ref="D434:E434"/>
    <mergeCell ref="D86:E86"/>
    <mergeCell ref="O233:S233"/>
    <mergeCell ref="D513:E513"/>
    <mergeCell ref="A182:Y182"/>
    <mergeCell ref="A304:Y304"/>
    <mergeCell ref="O525:S525"/>
    <mergeCell ref="M17:M18"/>
    <mergeCell ref="O177:S177"/>
    <mergeCell ref="O248:S248"/>
    <mergeCell ref="O475:S475"/>
    <mergeCell ref="O297:S297"/>
    <mergeCell ref="O335:S335"/>
    <mergeCell ref="A461:Y461"/>
    <mergeCell ref="O462:S462"/>
    <mergeCell ref="O349:U349"/>
    <mergeCell ref="E564:E565"/>
    <mergeCell ref="G564:G565"/>
    <mergeCell ref="A148:Y148"/>
    <mergeCell ref="D446:E446"/>
    <mergeCell ref="A180:N181"/>
    <mergeCell ref="U12:V12"/>
    <mergeCell ref="O143:S143"/>
    <mergeCell ref="O214:S214"/>
    <mergeCell ref="O276:S276"/>
    <mergeCell ref="D367:E367"/>
    <mergeCell ref="A511:Y511"/>
    <mergeCell ref="D317:E317"/>
    <mergeCell ref="C563:F563"/>
    <mergeCell ref="A467:N468"/>
    <mergeCell ref="D143:E143"/>
    <mergeCell ref="O99:U99"/>
    <mergeCell ref="O221:U221"/>
    <mergeCell ref="O392:U392"/>
    <mergeCell ref="D441:E441"/>
    <mergeCell ref="O286:U286"/>
    <mergeCell ref="O67:S67"/>
    <mergeCell ref="O236:U236"/>
    <mergeCell ref="D481:E481"/>
    <mergeCell ref="D85:E85"/>
    <mergeCell ref="D207:E207"/>
    <mergeCell ref="D256:E256"/>
    <mergeCell ref="A351:Y351"/>
    <mergeCell ref="D383:E383"/>
    <mergeCell ref="D299:E299"/>
    <mergeCell ref="O395:S395"/>
    <mergeCell ref="A239:Y239"/>
    <mergeCell ref="O96:S96"/>
    <mergeCell ref="AA17:AA18"/>
    <mergeCell ref="O346:S346"/>
    <mergeCell ref="A169:N170"/>
    <mergeCell ref="O50:U50"/>
    <mergeCell ref="H564:H565"/>
    <mergeCell ref="O273:U273"/>
    <mergeCell ref="O444:U444"/>
    <mergeCell ref="D153:E153"/>
    <mergeCell ref="D420:E420"/>
    <mergeCell ref="O350:U350"/>
    <mergeCell ref="D199:E199"/>
    <mergeCell ref="O508:U508"/>
    <mergeCell ref="D364:E364"/>
    <mergeCell ref="D497:E497"/>
    <mergeCell ref="D435:E435"/>
    <mergeCell ref="D186:E186"/>
    <mergeCell ref="D217:E217"/>
    <mergeCell ref="D65:E65"/>
    <mergeCell ref="A147:Y147"/>
    <mergeCell ref="A445:Y445"/>
    <mergeCell ref="O179:S179"/>
    <mergeCell ref="A302:N303"/>
    <mergeCell ref="O250:S250"/>
    <mergeCell ref="D428:E428"/>
    <mergeCell ref="O446:S446"/>
    <mergeCell ref="O535:S535"/>
    <mergeCell ref="A211:Y211"/>
    <mergeCell ref="O141:S141"/>
    <mergeCell ref="D194:E194"/>
    <mergeCell ref="Z17:Z18"/>
    <mergeCell ref="A382:Y382"/>
    <mergeCell ref="O206:S206"/>
    <mergeCell ref="H17:H18"/>
    <mergeCell ref="O220:U220"/>
    <mergeCell ref="D198:E198"/>
    <mergeCell ref="O342:U342"/>
    <mergeCell ref="D269:E269"/>
    <mergeCell ref="O385:U385"/>
    <mergeCell ref="D296:E296"/>
    <mergeCell ref="O391:U391"/>
    <mergeCell ref="Q563:R563"/>
    <mergeCell ref="D427:E427"/>
    <mergeCell ref="D75:E75"/>
    <mergeCell ref="D206:E206"/>
    <mergeCell ref="O218:S218"/>
    <mergeCell ref="D298:E298"/>
    <mergeCell ref="O345:S345"/>
    <mergeCell ref="O516:S516"/>
    <mergeCell ref="A45:Y45"/>
    <mergeCell ref="A287:Y287"/>
    <mergeCell ref="O95:S95"/>
    <mergeCell ref="O295:S295"/>
    <mergeCell ref="A281:Y281"/>
    <mergeCell ref="O530:U530"/>
    <mergeCell ref="O282:S282"/>
    <mergeCell ref="O257:S257"/>
    <mergeCell ref="O61:S61"/>
    <mergeCell ref="O232:S232"/>
    <mergeCell ref="A359:N360"/>
    <mergeCell ref="A530:N531"/>
    <mergeCell ref="O48:S48"/>
    <mergeCell ref="O153:S153"/>
    <mergeCell ref="G17:G18"/>
    <mergeCell ref="A160:Y160"/>
    <mergeCell ref="N564:N565"/>
    <mergeCell ref="D176:E176"/>
    <mergeCell ref="D347:E347"/>
    <mergeCell ref="D114:E114"/>
    <mergeCell ref="O332:S332"/>
    <mergeCell ref="F564:F565"/>
    <mergeCell ref="O163:S163"/>
    <mergeCell ref="D412:E412"/>
    <mergeCell ref="P564:P565"/>
    <mergeCell ref="H1:P1"/>
    <mergeCell ref="D64:E64"/>
    <mergeCell ref="O202:U202"/>
    <mergeCell ref="S5:T5"/>
    <mergeCell ref="O76:S76"/>
    <mergeCell ref="A330:Y330"/>
    <mergeCell ref="U5:V5"/>
    <mergeCell ref="O373:U373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D7:L7"/>
    <mergeCell ref="O514:S514"/>
    <mergeCell ref="O477:S477"/>
    <mergeCell ref="A19:Y19"/>
    <mergeCell ref="O256:S256"/>
    <mergeCell ref="O427:S427"/>
    <mergeCell ref="A209:N210"/>
    <mergeCell ref="A380:N381"/>
    <mergeCell ref="A451:N452"/>
    <mergeCell ref="D61:E61"/>
    <mergeCell ref="D48:E48"/>
    <mergeCell ref="O22:S22"/>
    <mergeCell ref="O193:S193"/>
    <mergeCell ref="D346:E346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O499:U499"/>
    <mergeCell ref="D348:E348"/>
    <mergeCell ref="D519:E519"/>
    <mergeCell ref="A82:N83"/>
    <mergeCell ref="D62:E62"/>
    <mergeCell ref="O109:S109"/>
    <mergeCell ref="O47:S47"/>
    <mergeCell ref="P13:Q13"/>
    <mergeCell ref="D56:E56"/>
    <mergeCell ref="D193:E193"/>
    <mergeCell ref="O553:S553"/>
    <mergeCell ref="D371:E371"/>
    <mergeCell ref="O74:S74"/>
    <mergeCell ref="O509:U509"/>
    <mergeCell ref="A60:Y60"/>
    <mergeCell ref="O201:S201"/>
    <mergeCell ref="O503:S503"/>
    <mergeCell ref="O55:S55"/>
    <mergeCell ref="Q564:Q565"/>
    <mergeCell ref="S564:S565"/>
    <mergeCell ref="O27:S27"/>
    <mergeCell ref="U564:U565"/>
    <mergeCell ref="D422:E422"/>
    <mergeCell ref="D74:E74"/>
    <mergeCell ref="D68:E68"/>
    <mergeCell ref="O146:U146"/>
    <mergeCell ref="O35:U35"/>
    <mergeCell ref="D201:E201"/>
    <mergeCell ref="D335:E335"/>
    <mergeCell ref="D372:E372"/>
    <mergeCell ref="D188:E188"/>
    <mergeCell ref="A438:N439"/>
    <mergeCell ref="A498:N499"/>
    <mergeCell ref="D132:E132"/>
    <mergeCell ref="O150:S150"/>
    <mergeCell ref="O43:U43"/>
    <mergeCell ref="D399:E399"/>
    <mergeCell ref="D295:E295"/>
    <mergeCell ref="D178:E178"/>
    <mergeCell ref="O513:S513"/>
    <mergeCell ref="D172:E172"/>
    <mergeCell ref="O352:S352"/>
    <mergeCell ref="A44:Y44"/>
    <mergeCell ref="D340:E340"/>
    <mergeCell ref="D533:E533"/>
    <mergeCell ref="D185:E185"/>
    <mergeCell ref="O32:S32"/>
    <mergeCell ref="D41:E41"/>
    <mergeCell ref="O88:S88"/>
    <mergeCell ref="O197:S197"/>
    <mergeCell ref="O259:S259"/>
    <mergeCell ref="A329:Y329"/>
    <mergeCell ref="D277:E277"/>
    <mergeCell ref="O124:S124"/>
    <mergeCell ref="O495:S495"/>
    <mergeCell ref="A500:Y500"/>
    <mergeCell ref="A38:N39"/>
    <mergeCell ref="O422:S422"/>
    <mergeCell ref="O501:S501"/>
    <mergeCell ref="O152:S152"/>
    <mergeCell ref="A449:Y449"/>
    <mergeCell ref="O450:S450"/>
    <mergeCell ref="O216:S216"/>
    <mergeCell ref="O57:U57"/>
    <mergeCell ref="O367:S367"/>
    <mergeCell ref="A393:Y393"/>
    <mergeCell ref="O283:S283"/>
    <mergeCell ref="A524:Y524"/>
    <mergeCell ref="O288:S288"/>
    <mergeCell ref="A532:Y532"/>
    <mergeCell ref="O533:S533"/>
    <mergeCell ref="O70:S70"/>
    <mergeCell ref="O241:S241"/>
    <mergeCell ref="O399:S399"/>
    <mergeCell ref="A272:N273"/>
    <mergeCell ref="O406:S406"/>
    <mergeCell ref="A443:N444"/>
    <mergeCell ref="D190:E190"/>
    <mergeCell ref="D246:E246"/>
    <mergeCell ref="D488:E488"/>
    <mergeCell ref="A89:N90"/>
    <mergeCell ref="D111:E111"/>
    <mergeCell ref="D233:E233"/>
    <mergeCell ref="D282:E282"/>
    <mergeCell ref="D338:E338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484:U484"/>
    <mergeCell ref="O128:U128"/>
    <mergeCell ref="D177:E177"/>
    <mergeCell ref="D341:E341"/>
    <mergeCell ref="O336:S336"/>
    <mergeCell ref="D106:E106"/>
    <mergeCell ref="D416:E416"/>
    <mergeCell ref="D93:E93"/>
    <mergeCell ref="D264:E264"/>
    <mergeCell ref="O311:S311"/>
    <mergeCell ref="O213:S213"/>
    <mergeCell ref="O188:S188"/>
    <mergeCell ref="O126:S126"/>
    <mergeCell ref="D157:E157"/>
    <mergeCell ref="P12:Q12"/>
    <mergeCell ref="O240:S240"/>
    <mergeCell ref="O411:S411"/>
    <mergeCell ref="D251:E251"/>
    <mergeCell ref="O538:S538"/>
    <mergeCell ref="O560:U560"/>
    <mergeCell ref="O327:U327"/>
    <mergeCell ref="D487:E487"/>
    <mergeCell ref="O498:U498"/>
    <mergeCell ref="A238:Y238"/>
    <mergeCell ref="O37:S37"/>
    <mergeCell ref="O369:U369"/>
    <mergeCell ref="D480:E480"/>
    <mergeCell ref="D109:E109"/>
    <mergeCell ref="A158:N159"/>
    <mergeCell ref="O418:U418"/>
    <mergeCell ref="D551:E551"/>
    <mergeCell ref="O356:U356"/>
    <mergeCell ref="D345:E345"/>
    <mergeCell ref="O489:U489"/>
    <mergeCell ref="A145:N146"/>
    <mergeCell ref="D538:E538"/>
    <mergeCell ref="R564:R565"/>
    <mergeCell ref="O479:S479"/>
    <mergeCell ref="A21:Y21"/>
    <mergeCell ref="T564:T565"/>
    <mergeCell ref="O131:S131"/>
    <mergeCell ref="O87:S87"/>
    <mergeCell ref="O258:S258"/>
    <mergeCell ref="D507:E507"/>
    <mergeCell ref="O494:S494"/>
    <mergeCell ref="D63:E63"/>
    <mergeCell ref="O421:S421"/>
    <mergeCell ref="O543:S543"/>
    <mergeCell ref="O272:U272"/>
    <mergeCell ref="O443:U443"/>
    <mergeCell ref="O481:S481"/>
    <mergeCell ref="D492:E492"/>
    <mergeCell ref="A322:N323"/>
    <mergeCell ref="O456:S456"/>
    <mergeCell ref="O116:S116"/>
    <mergeCell ref="D96:E96"/>
    <mergeCell ref="O38:U38"/>
    <mergeCell ref="O209:U209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D37:E37"/>
    <mergeCell ref="O319:U319"/>
    <mergeCell ref="D230:E230"/>
    <mergeCell ref="D401:E401"/>
    <mergeCell ref="D168:E168"/>
    <mergeCell ref="D339:E339"/>
    <mergeCell ref="O417:U417"/>
    <mergeCell ref="D466:E466"/>
    <mergeCell ref="O490:U490"/>
    <mergeCell ref="O561:U561"/>
    <mergeCell ref="D9:E9"/>
    <mergeCell ref="F9:G9"/>
    <mergeCell ref="D167:E167"/>
    <mergeCell ref="O554:U554"/>
    <mergeCell ref="A417:N418"/>
    <mergeCell ref="D232:E232"/>
    <mergeCell ref="D403:E403"/>
    <mergeCell ref="A255:Y255"/>
    <mergeCell ref="O127:U127"/>
    <mergeCell ref="A426:Y426"/>
    <mergeCell ref="O23:S23"/>
    <mergeCell ref="O194:S194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P9:Q9"/>
    <mergeCell ref="D390:E390"/>
    <mergeCell ref="O402:S402"/>
    <mergeCell ref="A5:C5"/>
    <mergeCell ref="A42:N43"/>
    <mergeCell ref="O180:U180"/>
    <mergeCell ref="A344:Y344"/>
    <mergeCell ref="O103:S103"/>
    <mergeCell ref="O545:S545"/>
    <mergeCell ref="A229:Y229"/>
    <mergeCell ref="A471:Y471"/>
    <mergeCell ref="P11:Q11"/>
    <mergeCell ref="O230:S230"/>
    <mergeCell ref="O168:S168"/>
    <mergeCell ref="O290:S290"/>
    <mergeCell ref="O339:S339"/>
    <mergeCell ref="D179:E179"/>
    <mergeCell ref="O401:S401"/>
    <mergeCell ref="O466:S466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K17:K18"/>
    <mergeCell ref="O83:U83"/>
    <mergeCell ref="C17:C18"/>
    <mergeCell ref="A117:N118"/>
    <mergeCell ref="O15:S16"/>
    <mergeCell ref="O173:S173"/>
    <mergeCell ref="O542:S542"/>
    <mergeCell ref="O467:U467"/>
    <mergeCell ref="O219:S219"/>
    <mergeCell ref="O517:S517"/>
    <mergeCell ref="O485:U485"/>
    <mergeCell ref="O368:U368"/>
    <mergeCell ref="O423:U423"/>
    <mergeCell ref="A24:N25"/>
    <mergeCell ref="A46:Y46"/>
    <mergeCell ref="O531:U531"/>
    <mergeCell ref="A6:C6"/>
    <mergeCell ref="A453:Y453"/>
    <mergeCell ref="D113:E113"/>
    <mergeCell ref="A429:N430"/>
    <mergeCell ref="D545:E545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D115:E115"/>
    <mergeCell ref="O333:S333"/>
    <mergeCell ref="A164:N165"/>
    <mergeCell ref="O544:S544"/>
    <mergeCell ref="O397:S397"/>
    <mergeCell ref="O245:S245"/>
    <mergeCell ref="A171:Y171"/>
    <mergeCell ref="D1:F1"/>
    <mergeCell ref="O227:U227"/>
    <mergeCell ref="G563:P563"/>
    <mergeCell ref="J17:J18"/>
    <mergeCell ref="O73:S73"/>
    <mergeCell ref="O244:S244"/>
    <mergeCell ref="L17:L18"/>
    <mergeCell ref="O300:S300"/>
    <mergeCell ref="O371:S371"/>
    <mergeCell ref="D240:E240"/>
    <mergeCell ref="O358:S358"/>
    <mergeCell ref="O529:S529"/>
    <mergeCell ref="D334:E334"/>
    <mergeCell ref="O66:S66"/>
    <mergeCell ref="O115:S115"/>
    <mergeCell ref="A101:Y101"/>
    <mergeCell ref="O473:S473"/>
    <mergeCell ref="A465:Y465"/>
    <mergeCell ref="A294:Y294"/>
    <mergeCell ref="O102:S102"/>
    <mergeCell ref="O400:S400"/>
    <mergeCell ref="A326:N327"/>
    <mergeCell ref="O289:S289"/>
    <mergeCell ref="O68:S68"/>
    <mergeCell ref="O414:U414"/>
    <mergeCell ref="O82:U82"/>
    <mergeCell ref="O253:U253"/>
    <mergeCell ref="D31:E31"/>
    <mergeCell ref="O176:S176"/>
    <mergeCell ref="D400:E400"/>
    <mergeCell ref="O97:S97"/>
    <mergeCell ref="D77:E77"/>
    <mergeCell ref="AE17:AE18"/>
    <mergeCell ref="A484:N485"/>
    <mergeCell ref="D527:E527"/>
    <mergeCell ref="O378:S378"/>
    <mergeCell ref="O303:U303"/>
    <mergeCell ref="J564:J565"/>
    <mergeCell ref="O159:U159"/>
    <mergeCell ref="A57:N58"/>
    <mergeCell ref="O353:S353"/>
    <mergeCell ref="A342:N343"/>
    <mergeCell ref="D316:E316"/>
    <mergeCell ref="O459:U459"/>
    <mergeCell ref="D514:E514"/>
    <mergeCell ref="D8:L8"/>
    <mergeCell ref="D87:E87"/>
    <mergeCell ref="O305:S305"/>
    <mergeCell ref="O285:U285"/>
    <mergeCell ref="D245:E245"/>
    <mergeCell ref="D301:E301"/>
    <mergeCell ref="D516:E516"/>
    <mergeCell ref="D122:E122"/>
    <mergeCell ref="D224:E224"/>
    <mergeCell ref="O71:S71"/>
    <mergeCell ref="D250:E250"/>
    <mergeCell ref="A228:Y228"/>
    <mergeCell ref="D108:E108"/>
    <mergeCell ref="O191:S191"/>
    <mergeCell ref="I17:I18"/>
    <mergeCell ref="O476:S476"/>
    <mergeCell ref="D141:E141"/>
    <mergeCell ref="O540:U540"/>
    <mergeCell ref="L564:L565"/>
    <mergeCell ref="AB17:AD18"/>
    <mergeCell ref="D432:E432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53:S53"/>
    <mergeCell ref="O437:S437"/>
    <mergeCell ref="A386:Y386"/>
    <mergeCell ref="O120:S120"/>
    <mergeCell ref="D135:E135"/>
    <mergeCell ref="D306:E306"/>
    <mergeCell ref="D377:E377"/>
    <mergeCell ref="O184:S184"/>
    <mergeCell ref="O242:S242"/>
    <mergeCell ref="D72:E72"/>
    <mergeCell ref="A387:Y387"/>
    <mergeCell ref="O17:S18"/>
    <mergeCell ref="O526:S526"/>
    <mergeCell ref="A556:N561"/>
    <mergeCell ref="O520:S520"/>
    <mergeCell ref="O63:S63"/>
    <mergeCell ref="O234:S234"/>
    <mergeCell ref="O172:S172"/>
    <mergeCell ref="O457:S457"/>
    <mergeCell ref="A431:Y431"/>
    <mergeCell ref="D214:E214"/>
    <mergeCell ref="D284:E284"/>
    <mergeCell ref="A407:N408"/>
    <mergeCell ref="O432:S432"/>
    <mergeCell ref="A222:Y222"/>
    <mergeCell ref="D520:E520"/>
    <mergeCell ref="O223:S223"/>
    <mergeCell ref="D259:E259"/>
    <mergeCell ref="O521:S521"/>
    <mergeCell ref="D501:E501"/>
    <mergeCell ref="D28:E28"/>
    <mergeCell ref="D495:E495"/>
    <mergeCell ref="O464:U464"/>
    <mergeCell ref="O94:S94"/>
    <mergeCell ref="A458:N459"/>
    <mergeCell ref="A547:N548"/>
    <mergeCell ref="O478:S478"/>
    <mergeCell ref="O192:S192"/>
    <mergeCell ref="D235:E235"/>
    <mergeCell ref="O428:S428"/>
    <mergeCell ref="D546:E546"/>
    <mergeCell ref="O372:S372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331:S331"/>
    <mergeCell ref="O502:S502"/>
    <mergeCell ref="D142:E142"/>
    <mergeCell ref="O158:U158"/>
    <mergeCell ref="O280:U280"/>
    <mergeCell ref="O451:U451"/>
    <mergeCell ref="D378:E378"/>
    <mergeCell ref="O81:S81"/>
    <mergeCell ref="O522:U522"/>
    <mergeCell ref="O208:S208"/>
    <mergeCell ref="O379:S379"/>
    <mergeCell ref="O268:S268"/>
    <mergeCell ref="D365:E365"/>
    <mergeCell ref="D536:E536"/>
    <mergeCell ref="D79:E79"/>
    <mergeCell ref="O366:S366"/>
    <mergeCell ref="O89:U89"/>
    <mergeCell ref="D144:E144"/>
    <mergeCell ref="D315:E315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D195:E195"/>
    <mergeCell ref="S6:T9"/>
    <mergeCell ref="O482:S482"/>
    <mergeCell ref="D189:E189"/>
    <mergeCell ref="O2:V3"/>
    <mergeCell ref="O438:U438"/>
    <mergeCell ref="D493:E493"/>
    <mergeCell ref="A510:Y510"/>
    <mergeCell ref="D474:E474"/>
    <mergeCell ref="O296:S296"/>
    <mergeCell ref="D66:E66"/>
    <mergeCell ref="D126:E126"/>
    <mergeCell ref="D197:E197"/>
    <mergeCell ref="D53:E53"/>
    <mergeCell ref="O75:S75"/>
    <mergeCell ref="O271:S271"/>
    <mergeCell ref="D47:E47"/>
    <mergeCell ref="D289:E289"/>
    <mergeCell ref="D411:E411"/>
    <mergeCell ref="D482:E482"/>
    <mergeCell ref="O507:S507"/>
    <mergeCell ref="A36:Y36"/>
    <mergeCell ref="O142:S142"/>
    <mergeCell ref="W17:W18"/>
    <mergeCell ref="O80:S80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A99:N100"/>
    <mergeCell ref="O195:S195"/>
    <mergeCell ref="O307:U307"/>
    <mergeCell ref="B17:B18"/>
    <mergeCell ref="D479:E479"/>
    <mergeCell ref="A384:N385"/>
    <mergeCell ref="O151:S151"/>
    <mergeCell ref="D131:E131"/>
    <mergeCell ref="D258:E258"/>
    <mergeCell ref="O374:U374"/>
    <mergeCell ref="D494:E494"/>
    <mergeCell ref="O165:U165"/>
    <mergeCell ref="D81:E81"/>
    <mergeCell ref="O155:S155"/>
    <mergeCell ref="D208:E208"/>
    <mergeCell ref="D379:E379"/>
    <mergeCell ref="D366:E366"/>
    <mergeCell ref="D300:E300"/>
    <mergeCell ref="A91:Y91"/>
    <mergeCell ref="O90:U90"/>
    <mergeCell ref="O363:S363"/>
    <mergeCell ref="A460:Y460"/>
    <mergeCell ref="O157:S157"/>
    <mergeCell ref="D406:E406"/>
    <mergeCell ref="A454:Y454"/>
    <mergeCell ref="O284:S284"/>
    <mergeCell ref="H9:I9"/>
    <mergeCell ref="O30:S30"/>
    <mergeCell ref="O334:S334"/>
    <mergeCell ref="O434:S434"/>
    <mergeCell ref="A491:Y491"/>
    <mergeCell ref="O364:S364"/>
    <mergeCell ref="P6:Q6"/>
    <mergeCell ref="O29:S29"/>
    <mergeCell ref="O200:S200"/>
    <mergeCell ref="D297:E297"/>
    <mergeCell ref="A506:Y506"/>
    <mergeCell ref="O265:S265"/>
    <mergeCell ref="O65:S65"/>
    <mergeCell ref="A362:Y362"/>
    <mergeCell ref="O436:S436"/>
    <mergeCell ref="D70:E70"/>
    <mergeCell ref="D263:E263"/>
    <mergeCell ref="O279:U279"/>
    <mergeCell ref="O31:S31"/>
    <mergeCell ref="A59:Y59"/>
    <mergeCell ref="A202:N203"/>
    <mergeCell ref="A373:N374"/>
    <mergeCell ref="D78:E78"/>
    <mergeCell ref="D134:E134"/>
    <mergeCell ref="D205:E205"/>
    <mergeCell ref="A279:N280"/>
    <mergeCell ref="O210:U210"/>
    <mergeCell ref="O343:U343"/>
    <mergeCell ref="O217:S217"/>
    <mergeCell ref="D376:E376"/>
    <mergeCell ref="D363:E363"/>
    <mergeCell ref="O452:U452"/>
    <mergeCell ref="D535:E535"/>
    <mergeCell ref="O224:S224"/>
    <mergeCell ref="D473:E473"/>
    <mergeCell ref="A204:Y204"/>
    <mergeCell ref="D187:E187"/>
    <mergeCell ref="A440:Y440"/>
    <mergeCell ref="O28:S28"/>
    <mergeCell ref="D174:E174"/>
    <mergeCell ref="O270:S270"/>
    <mergeCell ref="O441:S441"/>
    <mergeCell ref="D472:E472"/>
    <mergeCell ref="O497:S497"/>
    <mergeCell ref="D410:E410"/>
    <mergeCell ref="A262:Y262"/>
    <mergeCell ref="O207:S207"/>
    <mergeCell ref="O92:S92"/>
    <mergeCell ref="O263:S263"/>
    <mergeCell ref="A260:N261"/>
    <mergeCell ref="O62:S62"/>
    <mergeCell ref="D71:E71"/>
    <mergeCell ref="O56:S56"/>
    <mergeCell ref="D332:E332"/>
    <mergeCell ref="O154:S154"/>
    <mergeCell ref="O347:S347"/>
    <mergeCell ref="D98:E98"/>
    <mergeCell ref="D73:E73"/>
    <mergeCell ref="A388:Y388"/>
    <mergeCell ref="O85:S85"/>
    <mergeCell ref="O389:S389"/>
    <mergeCell ref="O455:S455"/>
    <mergeCell ref="O254:U254"/>
    <mergeCell ref="D103:E10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9" spans="2:8" x14ac:dyDescent="0.2">
      <c r="B9" s="47" t="s">
        <v>785</v>
      </c>
      <c r="C9" s="47" t="s">
        <v>780</v>
      </c>
      <c r="D9" s="47"/>
      <c r="E9" s="47"/>
    </row>
    <row r="11" spans="2:8" x14ac:dyDescent="0.2">
      <c r="B11" s="47" t="s">
        <v>785</v>
      </c>
      <c r="C11" s="47" t="s">
        <v>783</v>
      </c>
      <c r="D11" s="47"/>
      <c r="E11" s="47"/>
    </row>
    <row r="13" spans="2:8" x14ac:dyDescent="0.2">
      <c r="B13" s="47" t="s">
        <v>786</v>
      </c>
      <c r="C13" s="47"/>
      <c r="D13" s="47"/>
      <c r="E13" s="47"/>
    </row>
    <row r="14" spans="2:8" x14ac:dyDescent="0.2">
      <c r="B14" s="47" t="s">
        <v>787</v>
      </c>
      <c r="C14" s="47"/>
      <c r="D14" s="47"/>
      <c r="E14" s="47"/>
    </row>
    <row r="15" spans="2:8" x14ac:dyDescent="0.2">
      <c r="B15" s="47" t="s">
        <v>788</v>
      </c>
      <c r="C15" s="47"/>
      <c r="D15" s="47"/>
      <c r="E15" s="47"/>
    </row>
    <row r="16" spans="2:8" x14ac:dyDescent="0.2">
      <c r="B16" s="47" t="s">
        <v>789</v>
      </c>
      <c r="C16" s="47"/>
      <c r="D16" s="47"/>
      <c r="E16" s="47"/>
    </row>
    <row r="17" spans="2:5" x14ac:dyDescent="0.2">
      <c r="B17" s="47" t="s">
        <v>790</v>
      </c>
      <c r="C17" s="47"/>
      <c r="D17" s="47"/>
      <c r="E17" s="47"/>
    </row>
    <row r="18" spans="2:5" x14ac:dyDescent="0.2">
      <c r="B18" s="47" t="s">
        <v>791</v>
      </c>
      <c r="C18" s="47"/>
      <c r="D18" s="47"/>
      <c r="E18" s="47"/>
    </row>
    <row r="19" spans="2:5" x14ac:dyDescent="0.2">
      <c r="B19" s="47" t="s">
        <v>792</v>
      </c>
      <c r="C19" s="47"/>
      <c r="D19" s="47"/>
      <c r="E19" s="47"/>
    </row>
    <row r="20" spans="2:5" x14ac:dyDescent="0.2">
      <c r="B20" s="47" t="s">
        <v>793</v>
      </c>
      <c r="C20" s="47"/>
      <c r="D20" s="47"/>
      <c r="E20" s="47"/>
    </row>
    <row r="21" spans="2:5" x14ac:dyDescent="0.2">
      <c r="B21" s="47" t="s">
        <v>794</v>
      </c>
      <c r="C21" s="47"/>
      <c r="D21" s="47"/>
      <c r="E21" s="47"/>
    </row>
    <row r="22" spans="2:5" x14ac:dyDescent="0.2">
      <c r="B22" s="47" t="s">
        <v>795</v>
      </c>
      <c r="C22" s="47"/>
      <c r="D22" s="47"/>
      <c r="E22" s="47"/>
    </row>
    <row r="23" spans="2:5" x14ac:dyDescent="0.2">
      <c r="B23" s="47" t="s">
        <v>796</v>
      </c>
      <c r="C23" s="47"/>
      <c r="D23" s="47"/>
      <c r="E23" s="47"/>
    </row>
  </sheetData>
  <sheetProtection algorithmName="SHA-512" hashValue="tqXgO5b+8g6DMAQ7ois24iQk6FJDd1KdlNviE//oggYuULTReORKs9ki/7jKm0egX2ZwCl/F+2yRz9PL0BKHqg==" saltValue="A2woSj3S4QIIVHfmsN6W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2024-06-13T09:58:29Z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