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6,24\06,06,24 на 08,06,24 КИ\"/>
    </mc:Choice>
  </mc:AlternateContent>
  <xr:revisionPtr revIDLastSave="0" documentId="13_ncr:1_{2F824C41-8018-4186-8D89-9C42EC6DE9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BO482" i="1" s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BO169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Y37" i="1" l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Y68" i="1"/>
  <c r="BM68" i="1"/>
  <c r="Y108" i="1"/>
  <c r="BM108" i="1"/>
  <c r="Y165" i="1"/>
  <c r="BM165" i="1"/>
  <c r="Y169" i="1"/>
  <c r="BM169" i="1"/>
  <c r="Y230" i="1"/>
  <c r="BM230" i="1"/>
  <c r="Y270" i="1"/>
  <c r="BM270" i="1"/>
  <c r="Y395" i="1"/>
  <c r="BM395" i="1"/>
  <c r="Y468" i="1"/>
  <c r="BM468" i="1"/>
  <c r="Y27" i="1"/>
  <c r="BM27" i="1"/>
  <c r="Y76" i="1"/>
  <c r="BM76" i="1"/>
  <c r="Y98" i="1"/>
  <c r="BM98" i="1"/>
  <c r="Y116" i="1"/>
  <c r="BM116" i="1"/>
  <c r="Y152" i="1"/>
  <c r="BM152" i="1"/>
  <c r="Y183" i="1"/>
  <c r="BM183" i="1"/>
  <c r="Y186" i="1"/>
  <c r="BM186" i="1"/>
  <c r="Y189" i="1"/>
  <c r="BM189" i="1"/>
  <c r="Y206" i="1"/>
  <c r="BM206" i="1"/>
  <c r="Y207" i="1"/>
  <c r="BM207" i="1"/>
  <c r="Y215" i="1"/>
  <c r="BM215" i="1"/>
  <c r="Y241" i="1"/>
  <c r="BM241" i="1"/>
  <c r="Y263" i="1"/>
  <c r="BM263" i="1"/>
  <c r="Y286" i="1"/>
  <c r="BM286" i="1"/>
  <c r="Y375" i="1"/>
  <c r="BM375" i="1"/>
  <c r="Y407" i="1"/>
  <c r="BM407" i="1"/>
  <c r="Y449" i="1"/>
  <c r="BM449" i="1"/>
  <c r="Y482" i="1"/>
  <c r="BM482" i="1"/>
  <c r="BO196" i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277" i="1" l="1"/>
  <c r="Y171" i="1"/>
  <c r="W548" i="1"/>
  <c r="Y364" i="1"/>
  <c r="Y425" i="1"/>
  <c r="Y387" i="1"/>
  <c r="Y376" i="1"/>
  <c r="Y351" i="1"/>
  <c r="Y316" i="1"/>
  <c r="Y300" i="1"/>
  <c r="Y283" i="1"/>
  <c r="Y259" i="1"/>
  <c r="Y210" i="1"/>
  <c r="Y493" i="1"/>
  <c r="Y519" i="1"/>
  <c r="Y252" i="1"/>
  <c r="Y120" i="1"/>
  <c r="Y103" i="1"/>
  <c r="Y345" i="1"/>
  <c r="Y201" i="1"/>
  <c r="Y487" i="1"/>
  <c r="Y478" i="1"/>
  <c r="Y473" i="1"/>
  <c r="Y435" i="1"/>
  <c r="Y528" i="1"/>
  <c r="Y409" i="1"/>
  <c r="Y305" i="1"/>
  <c r="Y220" i="1"/>
  <c r="Y160" i="1"/>
  <c r="Y147" i="1"/>
  <c r="Y139" i="1"/>
  <c r="Y93" i="1"/>
  <c r="Y86" i="1"/>
  <c r="Y61" i="1"/>
  <c r="Y34" i="1"/>
  <c r="Y338" i="1"/>
  <c r="Y225" i="1"/>
  <c r="Y536" i="1"/>
  <c r="Y419" i="1"/>
  <c r="Y403" i="1"/>
  <c r="Y130" i="1"/>
  <c r="X545" i="1"/>
  <c r="X547" i="1"/>
  <c r="Y178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<sst xmlns="http://schemas.openxmlformats.org/spreadsheetml/2006/main" count="2380" uniqueCount="790">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</sst>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08" sqref="AA10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2" t="s">
        <v>0</v>
      </c>
      <c r="E1" s="404"/>
      <c r="F1" s="404"/>
      <c r="G1" s="12" t="s">
        <v>1</v>
      </c>
      <c r="H1" s="572" t="s">
        <v>2</v>
      </c>
      <c r="I1" s="404"/>
      <c r="J1" s="404"/>
      <c r="K1" s="404"/>
      <c r="L1" s="404"/>
      <c r="M1" s="404"/>
      <c r="N1" s="404"/>
      <c r="O1" s="404"/>
      <c r="P1" s="404"/>
      <c r="Q1" s="403" t="s">
        <v>3</v>
      </c>
      <c r="R1" s="404"/>
      <c r="S1" s="4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10"/>
      <c r="C5" s="411"/>
      <c r="D5" s="694"/>
      <c r="E5" s="695"/>
      <c r="F5" s="461" t="s">
        <v>9</v>
      </c>
      <c r="G5" s="411"/>
      <c r="H5" s="694" t="s">
        <v>789</v>
      </c>
      <c r="I5" s="742"/>
      <c r="J5" s="742"/>
      <c r="K5" s="742"/>
      <c r="L5" s="695"/>
      <c r="M5" s="58"/>
      <c r="O5" s="24" t="s">
        <v>10</v>
      </c>
      <c r="P5" s="421">
        <v>45451</v>
      </c>
      <c r="Q5" s="422"/>
      <c r="S5" s="573" t="s">
        <v>11</v>
      </c>
      <c r="T5" s="498"/>
      <c r="U5" s="632" t="s">
        <v>12</v>
      </c>
      <c r="V5" s="422"/>
      <c r="AA5" s="51"/>
      <c r="AB5" s="51"/>
      <c r="AC5" s="51"/>
    </row>
    <row r="6" spans="1:30" s="373" customFormat="1" ht="24" customHeight="1" x14ac:dyDescent="0.2">
      <c r="A6" s="642" t="s">
        <v>13</v>
      </c>
      <c r="B6" s="410"/>
      <c r="C6" s="411"/>
      <c r="D6" s="508" t="s">
        <v>761</v>
      </c>
      <c r="E6" s="509"/>
      <c r="F6" s="509"/>
      <c r="G6" s="509"/>
      <c r="H6" s="509"/>
      <c r="I6" s="509"/>
      <c r="J6" s="509"/>
      <c r="K6" s="509"/>
      <c r="L6" s="422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8"/>
      <c r="U6" s="501" t="s">
        <v>17</v>
      </c>
      <c r="V6" s="502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3</v>
      </c>
      <c r="E7" s="768"/>
      <c r="F7" s="768"/>
      <c r="G7" s="768"/>
      <c r="H7" s="768"/>
      <c r="I7" s="768"/>
      <c r="J7" s="768"/>
      <c r="K7" s="768"/>
      <c r="L7" s="418"/>
      <c r="M7" s="60"/>
      <c r="O7" s="24"/>
      <c r="P7" s="42"/>
      <c r="Q7" s="42"/>
      <c r="S7" s="400"/>
      <c r="T7" s="498"/>
      <c r="U7" s="503"/>
      <c r="V7" s="504"/>
      <c r="AA7" s="51"/>
      <c r="AB7" s="51"/>
      <c r="AC7" s="51"/>
    </row>
    <row r="8" spans="1:30" s="373" customFormat="1" ht="25.5" customHeight="1" x14ac:dyDescent="0.2">
      <c r="A8" s="416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7">
        <v>0.5</v>
      </c>
      <c r="Q8" s="418"/>
      <c r="S8" s="400"/>
      <c r="T8" s="498"/>
      <c r="U8" s="503"/>
      <c r="V8" s="504"/>
      <c r="AA8" s="51"/>
      <c r="AB8" s="51"/>
      <c r="AC8" s="51"/>
    </row>
    <row r="9" spans="1:30" s="373" customFormat="1" ht="39.950000000000003" customHeight="1" x14ac:dyDescent="0.2">
      <c r="A9" s="4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1"/>
      <c r="E9" s="425"/>
      <c r="F9" s="4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5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5"/>
      <c r="L9" s="425"/>
      <c r="M9" s="371"/>
      <c r="O9" s="26" t="s">
        <v>20</v>
      </c>
      <c r="P9" s="638"/>
      <c r="Q9" s="415"/>
      <c r="S9" s="400"/>
      <c r="T9" s="498"/>
      <c r="U9" s="505"/>
      <c r="V9" s="506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1"/>
      <c r="E10" s="425"/>
      <c r="F10" s="4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2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3"/>
      <c r="Q10" s="564"/>
      <c r="T10" s="24" t="s">
        <v>22</v>
      </c>
      <c r="U10" s="735" t="s">
        <v>23</v>
      </c>
      <c r="V10" s="502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22"/>
      <c r="T11" s="24" t="s">
        <v>26</v>
      </c>
      <c r="U11" s="414" t="s">
        <v>27</v>
      </c>
      <c r="V11" s="41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3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17"/>
      <c r="Q12" s="418"/>
      <c r="R12" s="23"/>
      <c r="T12" s="24"/>
      <c r="U12" s="404"/>
      <c r="V12" s="400"/>
      <c r="AA12" s="51"/>
      <c r="AB12" s="51"/>
      <c r="AC12" s="51"/>
    </row>
    <row r="13" spans="1:30" s="373" customFormat="1" ht="23.25" customHeight="1" x14ac:dyDescent="0.2">
      <c r="A13" s="433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14"/>
      <c r="Q13" s="41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3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40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737" t="s">
        <v>34</v>
      </c>
      <c r="P15" s="404"/>
      <c r="Q15" s="404"/>
      <c r="R15" s="404"/>
      <c r="S15" s="4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7" t="s">
        <v>49</v>
      </c>
      <c r="U17" s="411"/>
      <c r="V17" s="393" t="s">
        <v>50</v>
      </c>
      <c r="W17" s="393" t="s">
        <v>51</v>
      </c>
      <c r="X17" s="446" t="s">
        <v>52</v>
      </c>
      <c r="Y17" s="393" t="s">
        <v>53</v>
      </c>
      <c r="Z17" s="540" t="s">
        <v>54</v>
      </c>
      <c r="AA17" s="540" t="s">
        <v>55</v>
      </c>
      <c r="AB17" s="540" t="s">
        <v>56</v>
      </c>
      <c r="AC17" s="689"/>
      <c r="AD17" s="690"/>
      <c r="AE17" s="679"/>
      <c r="BB17" s="436" t="s">
        <v>57</v>
      </c>
    </row>
    <row r="18" spans="1:67" ht="14.25" customHeight="1" x14ac:dyDescent="0.2">
      <c r="A18" s="412"/>
      <c r="B18" s="412"/>
      <c r="C18" s="412"/>
      <c r="D18" s="395"/>
      <c r="E18" s="396"/>
      <c r="F18" s="412"/>
      <c r="G18" s="412"/>
      <c r="H18" s="412"/>
      <c r="I18" s="412"/>
      <c r="J18" s="412"/>
      <c r="K18" s="412"/>
      <c r="L18" s="412"/>
      <c r="M18" s="412"/>
      <c r="N18" s="412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12"/>
      <c r="W18" s="412"/>
      <c r="X18" s="447"/>
      <c r="Y18" s="412"/>
      <c r="Z18" s="541"/>
      <c r="AA18" s="541"/>
      <c r="AB18" s="691"/>
      <c r="AC18" s="692"/>
      <c r="AD18" s="693"/>
      <c r="AE18" s="680"/>
      <c r="BB18" s="400"/>
    </row>
    <row r="19" spans="1:67" ht="27.75" hidden="1" customHeight="1" x14ac:dyDescent="0.2">
      <c r="A19" s="561" t="s">
        <v>60</v>
      </c>
      <c r="B19" s="562"/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48"/>
      <c r="AA19" s="48"/>
    </row>
    <row r="20" spans="1:67" ht="16.5" hidden="1" customHeight="1" x14ac:dyDescent="0.25">
      <c r="A20" s="402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6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1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1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6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1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1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6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1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1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6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1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1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6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1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1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61" t="s">
        <v>98</v>
      </c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62"/>
      <c r="S48" s="562"/>
      <c r="T48" s="562"/>
      <c r="U48" s="562"/>
      <c r="V48" s="562"/>
      <c r="W48" s="562"/>
      <c r="X48" s="562"/>
      <c r="Y48" s="562"/>
      <c r="Z48" s="48"/>
      <c r="AA48" s="48"/>
    </row>
    <row r="49" spans="1:67" ht="16.5" hidden="1" customHeight="1" x14ac:dyDescent="0.25">
      <c r="A49" s="402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6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1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1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02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6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1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1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02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6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3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1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1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406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5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1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1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406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1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1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6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120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128.05714285714285</v>
      </c>
      <c r="BM108" s="64">
        <f t="shared" si="20"/>
        <v>134.45999999999998</v>
      </c>
      <c r="BN108" s="64">
        <f t="shared" si="21"/>
        <v>0.25510204081632648</v>
      </c>
      <c r="BO108" s="64">
        <f t="shared" si="22"/>
        <v>0.26785714285714285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1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14.285714285714285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0.32624999999999998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1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120</v>
      </c>
      <c r="X121" s="382">
        <f>IFERROR(SUM(X106:X119),"0")</f>
        <v>126</v>
      </c>
      <c r="Y121" s="37"/>
      <c r="Z121" s="383"/>
      <c r="AA121" s="383"/>
    </row>
    <row r="122" spans="1:67" ht="14.25" hidden="1" customHeight="1" x14ac:dyDescent="0.25">
      <c r="A122" s="406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1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1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02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6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4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200</v>
      </c>
      <c r="X135" s="381">
        <f>IFERROR(IF(W135="",0,CEILING((W135/$H135),1)*$H135),"")</f>
        <v>201.60000000000002</v>
      </c>
      <c r="Y135" s="36">
        <f>IFERROR(IF(X135=0,"",ROUNDUP(X135/H135,0)*0.02175),"")</f>
        <v>0.52200000000000002</v>
      </c>
      <c r="Z135" s="56"/>
      <c r="AA135" s="57"/>
      <c r="AE135" s="64"/>
      <c r="BB135" s="137" t="s">
        <v>1</v>
      </c>
      <c r="BL135" s="64">
        <f>IFERROR(W135*I135/H135,"0")</f>
        <v>213.28571428571431</v>
      </c>
      <c r="BM135" s="64">
        <f>IFERROR(X135*I135/H135,"0")</f>
        <v>214.99200000000002</v>
      </c>
      <c r="BN135" s="64">
        <f>IFERROR(1/J135*(W135/H135),"0")</f>
        <v>0.42517006802721086</v>
      </c>
      <c r="BO135" s="64">
        <f>IFERROR(1/J135*(X135/H135),"0")</f>
        <v>0.42857142857142855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1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23.80952380952381</v>
      </c>
      <c r="X139" s="382">
        <f>IFERROR(X134/H134,"0")+IFERROR(X135/H135,"0")+IFERROR(X136/H136,"0")+IFERROR(X137/H137,"0")+IFERROR(X138/H138,"0")</f>
        <v>24</v>
      </c>
      <c r="Y139" s="382">
        <f>IFERROR(IF(Y134="",0,Y134),"0")+IFERROR(IF(Y135="",0,Y135),"0")+IFERROR(IF(Y136="",0,Y136),"0")+IFERROR(IF(Y137="",0,Y137),"0")+IFERROR(IF(Y138="",0,Y138),"0")</f>
        <v>0.52200000000000002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1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200</v>
      </c>
      <c r="X140" s="382">
        <f>IFERROR(SUM(X134:X138),"0")</f>
        <v>201.60000000000002</v>
      </c>
      <c r="Y140" s="37"/>
      <c r="Z140" s="383"/>
      <c r="AA140" s="383"/>
    </row>
    <row r="141" spans="1:67" ht="27.75" hidden="1" customHeight="1" x14ac:dyDescent="0.2">
      <c r="A141" s="561" t="s">
        <v>229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48"/>
      <c r="AA141" s="48"/>
    </row>
    <row r="142" spans="1:67" ht="16.5" hidden="1" customHeight="1" x14ac:dyDescent="0.25">
      <c r="A142" s="402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6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1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1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02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6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30</v>
      </c>
      <c r="X152" s="381">
        <f t="shared" si="29"/>
        <v>33.6</v>
      </c>
      <c r="Y152" s="36">
        <f>IFERROR(IF(X152=0,"",ROUNDUP(X152/H152,0)*0.00753),"")</f>
        <v>6.0240000000000002E-2</v>
      </c>
      <c r="Z152" s="56"/>
      <c r="AA152" s="57"/>
      <c r="AE152" s="64"/>
      <c r="BB152" s="145" t="s">
        <v>1</v>
      </c>
      <c r="BL152" s="64">
        <f t="shared" si="30"/>
        <v>31.857142857142858</v>
      </c>
      <c r="BM152" s="64">
        <f t="shared" si="31"/>
        <v>35.68</v>
      </c>
      <c r="BN152" s="64">
        <f t="shared" si="32"/>
        <v>4.5787545787545784E-2</v>
      </c>
      <c r="BO152" s="64">
        <f t="shared" si="33"/>
        <v>5.128205128205128E-2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40</v>
      </c>
      <c r="X153" s="381">
        <f t="shared" si="29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30"/>
        <v>41.904761904761905</v>
      </c>
      <c r="BM153" s="64">
        <f t="shared" si="31"/>
        <v>44</v>
      </c>
      <c r="BN153" s="64">
        <f t="shared" si="32"/>
        <v>6.1050061050061048E-2</v>
      </c>
      <c r="BO153" s="64">
        <f t="shared" si="33"/>
        <v>6.4102564102564097E-2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1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16.666666666666664</v>
      </c>
      <c r="X160" s="382">
        <f>IFERROR(X151/H151,"0")+IFERROR(X152/H152,"0")+IFERROR(X153/H153,"0")+IFERROR(X154/H154,"0")+IFERROR(X155/H155,"0")+IFERROR(X156/H156,"0")+IFERROR(X157/H157,"0")+IFERROR(X158/H158,"0")+IFERROR(X159/H159,"0")</f>
        <v>18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1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70</v>
      </c>
      <c r="X161" s="382">
        <f>IFERROR(SUM(X151:X159),"0")</f>
        <v>75.599999999999994</v>
      </c>
      <c r="Y161" s="37"/>
      <c r="Z161" s="383"/>
      <c r="AA161" s="383"/>
    </row>
    <row r="162" spans="1:67" ht="16.5" hidden="1" customHeight="1" x14ac:dyDescent="0.25">
      <c r="A162" s="402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6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1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1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6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1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1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6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400</v>
      </c>
      <c r="X174" s="381">
        <f>IFERROR(IF(W174="",0,CEILING((W174/$H174),1)*$H174),"")</f>
        <v>405</v>
      </c>
      <c r="Y174" s="36">
        <f>IFERROR(IF(X174=0,"",ROUNDUP(X174/H174,0)*0.00937),"")</f>
        <v>0.70274999999999999</v>
      </c>
      <c r="Z174" s="56"/>
      <c r="AA174" s="57"/>
      <c r="AE174" s="64"/>
      <c r="BB174" s="157" t="s">
        <v>1</v>
      </c>
      <c r="BL174" s="64">
        <f>IFERROR(W174*I174/H174,"0")</f>
        <v>415.55555555555554</v>
      </c>
      <c r="BM174" s="64">
        <f>IFERROR(X174*I174/H174,"0")</f>
        <v>420.75</v>
      </c>
      <c r="BN174" s="64">
        <f>IFERROR(1/J174*(W174/H174),"0")</f>
        <v>0.61728395061728392</v>
      </c>
      <c r="BO174" s="64">
        <f>IFERROR(1/J174*(X174/H174),"0")</f>
        <v>0.625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120</v>
      </c>
      <c r="X175" s="38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64"/>
      <c r="BB175" s="158" t="s">
        <v>1</v>
      </c>
      <c r="BL175" s="64">
        <f>IFERROR(W175*I175/H175,"0")</f>
        <v>124.66666666666667</v>
      </c>
      <c r="BM175" s="64">
        <f>IFERROR(X175*I175/H175,"0")</f>
        <v>129.03</v>
      </c>
      <c r="BN175" s="64">
        <f>IFERROR(1/J175*(W175/H175),"0")</f>
        <v>0.18518518518518517</v>
      </c>
      <c r="BO175" s="64">
        <f>IFERROR(1/J175*(X175/H175),"0")</f>
        <v>0.19166666666666665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120</v>
      </c>
      <c r="X176" s="381">
        <f>IFERROR(IF(W176="",0,CEILING((W176/$H176),1)*$H176),"")</f>
        <v>124.2</v>
      </c>
      <c r="Y176" s="36">
        <f>IFERROR(IF(X176=0,"",ROUNDUP(X176/H176,0)*0.00937),"")</f>
        <v>0.21551000000000001</v>
      </c>
      <c r="Z176" s="56"/>
      <c r="AA176" s="57"/>
      <c r="AE176" s="64"/>
      <c r="BB176" s="159" t="s">
        <v>1</v>
      </c>
      <c r="BL176" s="64">
        <f>IFERROR(W176*I176/H176,"0")</f>
        <v>124.66666666666667</v>
      </c>
      <c r="BM176" s="64">
        <f>IFERROR(X176*I176/H176,"0")</f>
        <v>129.03</v>
      </c>
      <c r="BN176" s="64">
        <f>IFERROR(1/J176*(W176/H176),"0")</f>
        <v>0.18518518518518517</v>
      </c>
      <c r="BO176" s="64">
        <f>IFERROR(1/J176*(X176/H176),"0")</f>
        <v>0.19166666666666665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120</v>
      </c>
      <c r="X177" s="38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399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1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140.74074074074076</v>
      </c>
      <c r="X178" s="382">
        <f>IFERROR(X174/H174,"0")+IFERROR(X175/H175,"0")+IFERROR(X176/H176,"0")+IFERROR(X177/H177,"0")</f>
        <v>144</v>
      </c>
      <c r="Y178" s="382">
        <f>IFERROR(IF(Y174="",0,Y174),"0")+IFERROR(IF(Y175="",0,Y175),"0")+IFERROR(IF(Y176="",0,Y176),"0")+IFERROR(IF(Y177="",0,Y177),"0")</f>
        <v>1.34928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1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760</v>
      </c>
      <c r="X179" s="382">
        <f>IFERROR(SUM(X174:X177),"0")</f>
        <v>777.60000000000014</v>
      </c>
      <c r="Y179" s="37"/>
      <c r="Z179" s="383"/>
      <c r="AA179" s="383"/>
    </row>
    <row r="180" spans="1:67" ht="14.25" hidden="1" customHeight="1" x14ac:dyDescent="0.25">
      <c r="A180" s="406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120</v>
      </c>
      <c r="X182" s="381">
        <f t="shared" si="34"/>
        <v>121.5</v>
      </c>
      <c r="Y182" s="36">
        <f>IFERROR(IF(X182=0,"",ROUNDUP(X182/H182,0)*0.02175),"")</f>
        <v>0.32624999999999998</v>
      </c>
      <c r="Z182" s="56"/>
      <c r="AA182" s="57"/>
      <c r="AE182" s="64"/>
      <c r="BB182" s="162" t="s">
        <v>1</v>
      </c>
      <c r="BL182" s="64">
        <f t="shared" si="35"/>
        <v>128.35555555555558</v>
      </c>
      <c r="BM182" s="64">
        <f t="shared" si="36"/>
        <v>129.96</v>
      </c>
      <c r="BN182" s="64">
        <f t="shared" si="37"/>
        <v>0.26455026455026454</v>
      </c>
      <c r="BO182" s="64">
        <f t="shared" si="38"/>
        <v>0.26785714285714285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270</v>
      </c>
      <c r="X184" s="381">
        <f t="shared" si="34"/>
        <v>273</v>
      </c>
      <c r="Y184" s="36">
        <f>IFERROR(IF(X184=0,"",ROUNDUP(X184/H184,0)*0.02175),"")</f>
        <v>0.76124999999999998</v>
      </c>
      <c r="Z184" s="56"/>
      <c r="AA184" s="57"/>
      <c r="AE184" s="64"/>
      <c r="BB184" s="164" t="s">
        <v>1</v>
      </c>
      <c r="BL184" s="64">
        <f t="shared" si="35"/>
        <v>289.52307692307693</v>
      </c>
      <c r="BM184" s="64">
        <f t="shared" si="36"/>
        <v>292.74000000000007</v>
      </c>
      <c r="BN184" s="64">
        <f t="shared" si="37"/>
        <v>0.61813186813186805</v>
      </c>
      <c r="BO184" s="64">
        <f t="shared" si="38"/>
        <v>0.625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59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40</v>
      </c>
      <c r="X187" s="381">
        <f t="shared" si="34"/>
        <v>43.5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5"/>
        <v>42.593103448275862</v>
      </c>
      <c r="BM187" s="64">
        <f t="shared" si="36"/>
        <v>46.32</v>
      </c>
      <c r="BN187" s="64">
        <f t="shared" si="37"/>
        <v>8.2101806239737285E-2</v>
      </c>
      <c r="BO187" s="64">
        <f t="shared" si="38"/>
        <v>8.9285714285714274E-2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72</v>
      </c>
      <c r="X189" s="381">
        <f t="shared" si="34"/>
        <v>72</v>
      </c>
      <c r="Y189" s="36">
        <f>IFERROR(IF(X189=0,"",ROUNDUP(X189/H189,0)*0.00753),"")</f>
        <v>0.22590000000000002</v>
      </c>
      <c r="Z189" s="56"/>
      <c r="AA189" s="57"/>
      <c r="AE189" s="64"/>
      <c r="BB189" s="169" t="s">
        <v>1</v>
      </c>
      <c r="BL189" s="64">
        <f t="shared" si="35"/>
        <v>80.160000000000011</v>
      </c>
      <c r="BM189" s="64">
        <f t="shared" si="36"/>
        <v>80.160000000000011</v>
      </c>
      <c r="BN189" s="64">
        <f t="shared" si="37"/>
        <v>0.19230769230769229</v>
      </c>
      <c r="BO189" s="64">
        <f t="shared" si="38"/>
        <v>0.19230769230769229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60</v>
      </c>
      <c r="X191" s="381">
        <f t="shared" si="34"/>
        <v>60</v>
      </c>
      <c r="Y191" s="36">
        <f>IFERROR(IF(X191=0,"",ROUNDUP(X191/H191,0)*0.00753),"")</f>
        <v>0.18825</v>
      </c>
      <c r="Z191" s="56"/>
      <c r="AA191" s="57"/>
      <c r="AE191" s="64"/>
      <c r="BB191" s="171" t="s">
        <v>1</v>
      </c>
      <c r="BL191" s="64">
        <f t="shared" si="35"/>
        <v>65</v>
      </c>
      <c r="BM191" s="64">
        <f t="shared" si="36"/>
        <v>65</v>
      </c>
      <c r="BN191" s="64">
        <f t="shared" si="37"/>
        <v>0.16025641025641024</v>
      </c>
      <c r="BO191" s="64">
        <f t="shared" si="38"/>
        <v>0.16025641025641024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48</v>
      </c>
      <c r="X193" s="381">
        <f t="shared" si="34"/>
        <v>48</v>
      </c>
      <c r="Y193" s="36">
        <f t="shared" ref="Y193:Y200" si="39">IFERROR(IF(X193=0,"",ROUNDUP(X193/H193,0)*0.00753),"")</f>
        <v>0.15060000000000001</v>
      </c>
      <c r="Z193" s="56"/>
      <c r="AA193" s="57"/>
      <c r="AE193" s="64"/>
      <c r="BB193" s="173" t="s">
        <v>1</v>
      </c>
      <c r="BL193" s="64">
        <f t="shared" si="35"/>
        <v>53.800000000000004</v>
      </c>
      <c r="BM193" s="64">
        <f t="shared" si="36"/>
        <v>53.800000000000004</v>
      </c>
      <c r="BN193" s="64">
        <f t="shared" si="37"/>
        <v>0.12820512820512819</v>
      </c>
      <c r="BO193" s="64">
        <f t="shared" si="38"/>
        <v>0.12820512820512819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126</v>
      </c>
      <c r="X194" s="381">
        <f t="shared" si="34"/>
        <v>127.19999999999999</v>
      </c>
      <c r="Y194" s="36">
        <f t="shared" si="39"/>
        <v>0.39909</v>
      </c>
      <c r="Z194" s="56"/>
      <c r="AA194" s="57"/>
      <c r="AE194" s="64"/>
      <c r="BB194" s="174" t="s">
        <v>1</v>
      </c>
      <c r="BL194" s="64">
        <f t="shared" si="35"/>
        <v>140.28000000000003</v>
      </c>
      <c r="BM194" s="64">
        <f t="shared" si="36"/>
        <v>141.61600000000001</v>
      </c>
      <c r="BN194" s="64">
        <f t="shared" si="37"/>
        <v>0.33653846153846151</v>
      </c>
      <c r="BO194" s="64">
        <f t="shared" si="38"/>
        <v>0.33974358974358976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3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168</v>
      </c>
      <c r="X196" s="381">
        <f t="shared" si="34"/>
        <v>168</v>
      </c>
      <c r="Y196" s="36">
        <f t="shared" si="39"/>
        <v>0.52710000000000001</v>
      </c>
      <c r="Z196" s="56"/>
      <c r="AA196" s="57"/>
      <c r="AE196" s="64"/>
      <c r="BB196" s="176" t="s">
        <v>1</v>
      </c>
      <c r="BL196" s="64">
        <f t="shared" si="35"/>
        <v>187.04000000000002</v>
      </c>
      <c r="BM196" s="64">
        <f t="shared" si="36"/>
        <v>187.04000000000002</v>
      </c>
      <c r="BN196" s="64">
        <f t="shared" si="37"/>
        <v>0.44871794871794868</v>
      </c>
      <c r="BO196" s="64">
        <f t="shared" si="38"/>
        <v>0.44871794871794868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48</v>
      </c>
      <c r="X198" s="381">
        <f t="shared" si="34"/>
        <v>48</v>
      </c>
      <c r="Y198" s="36">
        <f t="shared" si="39"/>
        <v>0.15060000000000001</v>
      </c>
      <c r="Z198" s="56"/>
      <c r="AA198" s="57"/>
      <c r="AE198" s="64"/>
      <c r="BB198" s="178" t="s">
        <v>1</v>
      </c>
      <c r="BL198" s="64">
        <f t="shared" si="35"/>
        <v>53.440000000000005</v>
      </c>
      <c r="BM198" s="64">
        <f t="shared" si="36"/>
        <v>53.440000000000005</v>
      </c>
      <c r="BN198" s="64">
        <f t="shared" si="37"/>
        <v>0.12820512820512819</v>
      </c>
      <c r="BO198" s="64">
        <f t="shared" si="38"/>
        <v>0.12820512820512819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3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144</v>
      </c>
      <c r="X200" s="381">
        <f t="shared" si="34"/>
        <v>144</v>
      </c>
      <c r="Y200" s="36">
        <f t="shared" si="39"/>
        <v>0.45180000000000003</v>
      </c>
      <c r="Z200" s="56"/>
      <c r="AA200" s="57"/>
      <c r="AE200" s="64"/>
      <c r="BB200" s="180" t="s">
        <v>1</v>
      </c>
      <c r="BL200" s="64">
        <f t="shared" si="35"/>
        <v>160.68</v>
      </c>
      <c r="BM200" s="64">
        <f t="shared" si="36"/>
        <v>160.68</v>
      </c>
      <c r="BN200" s="64">
        <f t="shared" si="37"/>
        <v>0.38461538461538458</v>
      </c>
      <c r="BO200" s="64">
        <f t="shared" si="38"/>
        <v>0.38461538461538458</v>
      </c>
    </row>
    <row r="201" spans="1:67" x14ac:dyDescent="0.2">
      <c r="A201" s="399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1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331.52790057962471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3.2895899999999996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1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1096</v>
      </c>
      <c r="X202" s="382">
        <f>IFERROR(SUM(X181:X200),"0")</f>
        <v>1105.2</v>
      </c>
      <c r="Y202" s="37"/>
      <c r="Z202" s="383"/>
      <c r="AA202" s="383"/>
    </row>
    <row r="203" spans="1:67" ht="14.25" hidden="1" customHeight="1" x14ac:dyDescent="0.25">
      <c r="A203" s="406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48</v>
      </c>
      <c r="X208" s="381">
        <f t="shared" si="40"/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 t="shared" si="41"/>
        <v>53.440000000000005</v>
      </c>
      <c r="BM208" s="64">
        <f t="shared" si="42"/>
        <v>53.440000000000005</v>
      </c>
      <c r="BN208" s="64">
        <f t="shared" si="43"/>
        <v>0.12820512820512819</v>
      </c>
      <c r="BO208" s="64">
        <f t="shared" si="44"/>
        <v>0.12820512820512819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4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01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20</v>
      </c>
      <c r="X210" s="382">
        <f>IFERROR(X204/H204,"0")+IFERROR(X205/H205,"0")+IFERROR(X206/H206,"0")+IFERROR(X207/H207,"0")+IFERROR(X208/H208,"0")+IFERROR(X209/H209,"0")</f>
        <v>20</v>
      </c>
      <c r="Y210" s="382">
        <f>IFERROR(IF(Y204="",0,Y204),"0")+IFERROR(IF(Y205="",0,Y205),"0")+IFERROR(IF(Y206="",0,Y206),"0")+IFERROR(IF(Y207="",0,Y207),"0")+IFERROR(IF(Y208="",0,Y208),"0")+IFERROR(IF(Y209="",0,Y209),"0")</f>
        <v>0.15060000000000001</v>
      </c>
      <c r="Z210" s="383"/>
      <c r="AA210" s="383"/>
    </row>
    <row r="211" spans="1:67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1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48</v>
      </c>
      <c r="X211" s="382">
        <f>IFERROR(SUM(X204:X209),"0")</f>
        <v>48</v>
      </c>
      <c r="Y211" s="37"/>
      <c r="Z211" s="383"/>
      <c r="AA211" s="383"/>
    </row>
    <row r="212" spans="1:67" ht="16.5" hidden="1" customHeight="1" x14ac:dyDescent="0.25">
      <c r="A212" s="402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6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01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1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6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1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1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02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6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1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1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02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6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1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1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6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1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1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406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1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1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406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180</v>
      </c>
      <c r="X274" s="381">
        <f>IFERROR(IF(W274="",0,CEILING((W274/$H274),1)*$H274),"")</f>
        <v>184.8</v>
      </c>
      <c r="Y274" s="36">
        <f>IFERROR(IF(X274=0,"",ROUNDUP(X274/H274,0)*0.02175),"")</f>
        <v>0.47849999999999998</v>
      </c>
      <c r="Z274" s="56"/>
      <c r="AA274" s="57"/>
      <c r="AE274" s="64"/>
      <c r="BB274" s="227" t="s">
        <v>1</v>
      </c>
      <c r="BL274" s="64">
        <f>IFERROR(W274*I274/H274,"0")</f>
        <v>192.08571428571429</v>
      </c>
      <c r="BM274" s="64">
        <f>IFERROR(X274*I274/H274,"0")</f>
        <v>197.20800000000003</v>
      </c>
      <c r="BN274" s="64">
        <f>IFERROR(1/J274*(W274/H274),"0")</f>
        <v>0.38265306122448972</v>
      </c>
      <c r="BO274" s="64">
        <f>IFERROR(1/J274*(X274/H274),"0")</f>
        <v>0.39285714285714285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30</v>
      </c>
      <c r="X275" s="381">
        <f>IFERROR(IF(W275="",0,CEILING((W275/$H275),1)*$H275),"")</f>
        <v>31.2</v>
      </c>
      <c r="Y275" s="36">
        <f>IFERROR(IF(X275=0,"",ROUNDUP(X275/H275,0)*0.02175),"")</f>
        <v>8.6999999999999994E-2</v>
      </c>
      <c r="Z275" s="56"/>
      <c r="AA275" s="57"/>
      <c r="AE275" s="64"/>
      <c r="BB275" s="228" t="s">
        <v>1</v>
      </c>
      <c r="BL275" s="64">
        <f>IFERROR(W275*I275/H275,"0")</f>
        <v>32.169230769230772</v>
      </c>
      <c r="BM275" s="64">
        <f>IFERROR(X275*I275/H275,"0")</f>
        <v>33.456000000000003</v>
      </c>
      <c r="BN275" s="64">
        <f>IFERROR(1/J275*(W275/H275),"0")</f>
        <v>6.8681318681318673E-2</v>
      </c>
      <c r="BO275" s="64">
        <f>IFERROR(1/J275*(X275/H275),"0")</f>
        <v>7.1428571428571425E-2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1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25.274725274725274</v>
      </c>
      <c r="X277" s="382">
        <f>IFERROR(X274/H274,"0")+IFERROR(X275/H275,"0")+IFERROR(X276/H276,"0")</f>
        <v>26</v>
      </c>
      <c r="Y277" s="382">
        <f>IFERROR(IF(Y274="",0,Y274),"0")+IFERROR(IF(Y275="",0,Y275),"0")+IFERROR(IF(Y276="",0,Y276),"0")</f>
        <v>0.5655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1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210</v>
      </c>
      <c r="X278" s="382">
        <f>IFERROR(SUM(X274:X276),"0")</f>
        <v>216</v>
      </c>
      <c r="Y278" s="37"/>
      <c r="Z278" s="383"/>
      <c r="AA278" s="383"/>
    </row>
    <row r="279" spans="1:67" ht="14.25" hidden="1" customHeight="1" x14ac:dyDescent="0.25">
      <c r="A279" s="406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9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6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1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1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6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1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1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02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6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1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1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6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1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1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02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6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1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1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6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12.6</v>
      </c>
      <c r="X314" s="381">
        <f>IFERROR(IF(W314="",0,CEILING((W314/$H314),1)*$H314),"")</f>
        <v>12.600000000000001</v>
      </c>
      <c r="Y314" s="36">
        <f>IFERROR(IF(X314=0,"",ROUNDUP(X314/H314,0)*0.00753),"")</f>
        <v>4.5179999999999998E-2</v>
      </c>
      <c r="Z314" s="56"/>
      <c r="AA314" s="57"/>
      <c r="AE314" s="64"/>
      <c r="BB314" s="247" t="s">
        <v>1</v>
      </c>
      <c r="BL314" s="64">
        <f>IFERROR(W314*I314/H314,"0")</f>
        <v>14.231999999999998</v>
      </c>
      <c r="BM314" s="64">
        <f>IFERROR(X314*I314/H314,"0")</f>
        <v>14.232000000000001</v>
      </c>
      <c r="BN314" s="64">
        <f>IFERROR(1/J314*(W314/H314),"0")</f>
        <v>3.8461538461538464E-2</v>
      </c>
      <c r="BO314" s="64">
        <f>IFERROR(1/J314*(X314/H314),"0")</f>
        <v>3.8461538461538464E-2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12.6</v>
      </c>
      <c r="X315" s="381">
        <f>IFERROR(IF(W315="",0,CEILING((W315/$H315),1)*$H315),"")</f>
        <v>12.600000000000001</v>
      </c>
      <c r="Y315" s="36">
        <f>IFERROR(IF(X315=0,"",ROUNDUP(X315/H315,0)*0.00753),"")</f>
        <v>4.5179999999999998E-2</v>
      </c>
      <c r="Z315" s="56"/>
      <c r="AA315" s="57"/>
      <c r="AE315" s="64"/>
      <c r="BB315" s="248" t="s">
        <v>1</v>
      </c>
      <c r="BL315" s="64">
        <f>IFERROR(W315*I315/H315,"0")</f>
        <v>14.159999999999998</v>
      </c>
      <c r="BM315" s="64">
        <f>IFERROR(X315*I315/H315,"0")</f>
        <v>14.16</v>
      </c>
      <c r="BN315" s="64">
        <f>IFERROR(1/J315*(W315/H315),"0")</f>
        <v>3.8461538461538464E-2</v>
      </c>
      <c r="BO315" s="64">
        <f>IFERROR(1/J315*(X315/H315),"0")</f>
        <v>3.8461538461538464E-2</v>
      </c>
    </row>
    <row r="316" spans="1:67" x14ac:dyDescent="0.2">
      <c r="A316" s="39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1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12</v>
      </c>
      <c r="X316" s="382">
        <f>IFERROR(X313/H313,"0")+IFERROR(X314/H314,"0")+IFERROR(X315/H315,"0")</f>
        <v>12</v>
      </c>
      <c r="Y316" s="382">
        <f>IFERROR(IF(Y313="",0,Y313),"0")+IFERROR(IF(Y314="",0,Y314),"0")+IFERROR(IF(Y315="",0,Y315),"0")</f>
        <v>9.0359999999999996E-2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1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25.2</v>
      </c>
      <c r="X317" s="382">
        <f>IFERROR(SUM(X313:X315),"0")</f>
        <v>25.200000000000003</v>
      </c>
      <c r="Y317" s="37"/>
      <c r="Z317" s="383"/>
      <c r="AA317" s="383"/>
    </row>
    <row r="318" spans="1:67" ht="14.25" hidden="1" customHeight="1" x14ac:dyDescent="0.25">
      <c r="A318" s="406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1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1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6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1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1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61" t="s">
        <v>461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48"/>
      <c r="AA326" s="48"/>
    </row>
    <row r="327" spans="1:67" ht="16.5" hidden="1" customHeight="1" x14ac:dyDescent="0.25">
      <c r="A327" s="402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6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7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800</v>
      </c>
      <c r="X330" s="381">
        <f t="shared" si="71"/>
        <v>810</v>
      </c>
      <c r="Y330" s="36">
        <f>IFERROR(IF(X330=0,"",ROUNDUP(X330/H330,0)*0.02175),"")</f>
        <v>1.1744999999999999</v>
      </c>
      <c r="Z330" s="56"/>
      <c r="AA330" s="57"/>
      <c r="AE330" s="64"/>
      <c r="BB330" s="252" t="s">
        <v>1</v>
      </c>
      <c r="BL330" s="64">
        <f t="shared" si="72"/>
        <v>825.6</v>
      </c>
      <c r="BM330" s="64">
        <f t="shared" si="73"/>
        <v>835.92000000000007</v>
      </c>
      <c r="BN330" s="64">
        <f t="shared" si="74"/>
        <v>1.1111111111111112</v>
      </c>
      <c r="BO330" s="64">
        <f t="shared" si="75"/>
        <v>1.125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800</v>
      </c>
      <c r="X331" s="381">
        <f t="shared" si="71"/>
        <v>810</v>
      </c>
      <c r="Y331" s="36">
        <f>IFERROR(IF(X331=0,"",ROUNDUP(X331/H331,0)*0.02175),"")</f>
        <v>1.1744999999999999</v>
      </c>
      <c r="Z331" s="56"/>
      <c r="AA331" s="57"/>
      <c r="AE331" s="64"/>
      <c r="BB331" s="253" t="s">
        <v>1</v>
      </c>
      <c r="BL331" s="64">
        <f t="shared" si="72"/>
        <v>825.6</v>
      </c>
      <c r="BM331" s="64">
        <f t="shared" si="73"/>
        <v>835.92000000000007</v>
      </c>
      <c r="BN331" s="64">
        <f t="shared" si="74"/>
        <v>1.1111111111111112</v>
      </c>
      <c r="BO331" s="64">
        <f t="shared" si="75"/>
        <v>1.125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1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140</v>
      </c>
      <c r="X338" s="382">
        <f>IFERROR(X329/H329,"0")+IFERROR(X330/H330,"0")+IFERROR(X331/H331,"0")+IFERROR(X332/H332,"0")+IFERROR(X333/H333,"0")+IFERROR(X334/H334,"0")+IFERROR(X335/H335,"0")+IFERROR(X336/H336,"0")+IFERROR(X337/H337,"0")</f>
        <v>142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3.0884999999999998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1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2100</v>
      </c>
      <c r="X339" s="382">
        <f>IFERROR(SUM(X329:X337),"0")</f>
        <v>2130</v>
      </c>
      <c r="Y339" s="37"/>
      <c r="Z339" s="383"/>
      <c r="AA339" s="383"/>
    </row>
    <row r="340" spans="1:67" ht="14.25" hidden="1" customHeight="1" x14ac:dyDescent="0.25">
      <c r="A340" s="406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1500</v>
      </c>
      <c r="X341" s="381">
        <f>IFERROR(IF(W341="",0,CEILING((W341/$H341),1)*$H341),"")</f>
        <v>1500</v>
      </c>
      <c r="Y341" s="36">
        <f>IFERROR(IF(X341=0,"",ROUNDUP(X341/H341,0)*0.02175),"")</f>
        <v>2.1749999999999998</v>
      </c>
      <c r="Z341" s="56"/>
      <c r="AA341" s="57"/>
      <c r="AE341" s="64"/>
      <c r="BB341" s="260" t="s">
        <v>1</v>
      </c>
      <c r="BL341" s="64">
        <f>IFERROR(W341*I341/H341,"0")</f>
        <v>1548</v>
      </c>
      <c r="BM341" s="64">
        <f>IFERROR(X341*I341/H341,"0")</f>
        <v>1548</v>
      </c>
      <c r="BN341" s="64">
        <f>IFERROR(1/J341*(W341/H341),"0")</f>
        <v>2.083333333333333</v>
      </c>
      <c r="BO341" s="64">
        <f>IFERROR(1/J341*(X341/H341),"0")</f>
        <v>2.083333333333333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3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1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100</v>
      </c>
      <c r="X345" s="382">
        <f>IFERROR(X341/H341,"0")+IFERROR(X342/H342,"0")+IFERROR(X343/H343,"0")+IFERROR(X344/H344,"0")</f>
        <v>100</v>
      </c>
      <c r="Y345" s="382">
        <f>IFERROR(IF(Y341="",0,Y341),"0")+IFERROR(IF(Y342="",0,Y342),"0")+IFERROR(IF(Y343="",0,Y343),"0")+IFERROR(IF(Y344="",0,Y344),"0")</f>
        <v>2.1749999999999998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1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1500</v>
      </c>
      <c r="X346" s="382">
        <f>IFERROR(SUM(X341:X344),"0")</f>
        <v>1500</v>
      </c>
      <c r="Y346" s="37"/>
      <c r="Z346" s="383"/>
      <c r="AA346" s="383"/>
    </row>
    <row r="347" spans="1:67" ht="14.25" hidden="1" customHeight="1" x14ac:dyDescent="0.25">
      <c r="A347" s="406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130</v>
      </c>
      <c r="X350" s="381">
        <f>IFERROR(IF(W350="",0,CEILING((W350/$H350),1)*$H350),"")</f>
        <v>132.6</v>
      </c>
      <c r="Y350" s="36">
        <f>IFERROR(IF(X350=0,"",ROUNDUP(X350/H350,0)*0.02175),"")</f>
        <v>0.36974999999999997</v>
      </c>
      <c r="Z350" s="56"/>
      <c r="AA350" s="57"/>
      <c r="AE350" s="64"/>
      <c r="BB350" s="266" t="s">
        <v>1</v>
      </c>
      <c r="BL350" s="64">
        <f>IFERROR(W350*I350/H350,"0")</f>
        <v>139.40000000000003</v>
      </c>
      <c r="BM350" s="64">
        <f>IFERROR(X350*I350/H350,"0")</f>
        <v>142.18800000000002</v>
      </c>
      <c r="BN350" s="64">
        <f>IFERROR(1/J350*(W350/H350),"0")</f>
        <v>0.29761904761904762</v>
      </c>
      <c r="BO350" s="64">
        <f>IFERROR(1/J350*(X350/H350),"0")</f>
        <v>0.30357142857142855</v>
      </c>
    </row>
    <row r="351" spans="1:67" x14ac:dyDescent="0.2">
      <c r="A351" s="399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1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16.666666666666668</v>
      </c>
      <c r="X351" s="382">
        <f>IFERROR(X348/H348,"0")+IFERROR(X349/H349,"0")+IFERROR(X350/H350,"0")</f>
        <v>17</v>
      </c>
      <c r="Y351" s="382">
        <f>IFERROR(IF(Y348="",0,Y348),"0")+IFERROR(IF(Y349="",0,Y349),"0")+IFERROR(IF(Y350="",0,Y350),"0")</f>
        <v>0.36974999999999997</v>
      </c>
      <c r="Z351" s="383"/>
      <c r="AA351" s="383"/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1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130</v>
      </c>
      <c r="X352" s="382">
        <f>IFERROR(SUM(X348:X350),"0")</f>
        <v>132.6</v>
      </c>
      <c r="Y352" s="37"/>
      <c r="Z352" s="383"/>
      <c r="AA352" s="383"/>
    </row>
    <row r="353" spans="1:67" ht="14.25" hidden="1" customHeight="1" x14ac:dyDescent="0.25">
      <c r="A353" s="406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150</v>
      </c>
      <c r="X354" s="381">
        <f>IFERROR(IF(W354="",0,CEILING((W354/$H354),1)*$H354),"")</f>
        <v>156</v>
      </c>
      <c r="Y354" s="36">
        <f>IFERROR(IF(X354=0,"",ROUNDUP(X354/H354,0)*0.02175),"")</f>
        <v>0.43499999999999994</v>
      </c>
      <c r="Z354" s="56"/>
      <c r="AA354" s="57"/>
      <c r="AE354" s="64"/>
      <c r="BB354" s="267" t="s">
        <v>1</v>
      </c>
      <c r="BL354" s="64">
        <f>IFERROR(W354*I354/H354,"0")</f>
        <v>160.84615384615387</v>
      </c>
      <c r="BM354" s="64">
        <f>IFERROR(X354*I354/H354,"0")</f>
        <v>167.28000000000003</v>
      </c>
      <c r="BN354" s="64">
        <f>IFERROR(1/J354*(W354/H354),"0")</f>
        <v>0.34340659340659335</v>
      </c>
      <c r="BO354" s="64">
        <f>IFERROR(1/J354*(X354/H354),"0")</f>
        <v>0.3571428571428571</v>
      </c>
    </row>
    <row r="355" spans="1:67" x14ac:dyDescent="0.2">
      <c r="A355" s="399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1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19.23076923076923</v>
      </c>
      <c r="X355" s="382">
        <f>IFERROR(X354/H354,"0")</f>
        <v>20</v>
      </c>
      <c r="Y355" s="382">
        <f>IFERROR(IF(Y354="",0,Y354),"0")</f>
        <v>0.43499999999999994</v>
      </c>
      <c r="Z355" s="383"/>
      <c r="AA355" s="383"/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1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150</v>
      </c>
      <c r="X356" s="382">
        <f>IFERROR(SUM(X354:X354),"0")</f>
        <v>156</v>
      </c>
      <c r="Y356" s="37"/>
      <c r="Z356" s="383"/>
      <c r="AA356" s="383"/>
    </row>
    <row r="357" spans="1:67" ht="16.5" hidden="1" customHeight="1" x14ac:dyDescent="0.25">
      <c r="A357" s="402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6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1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1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6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1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1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6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99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1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1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406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1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1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61" t="s">
        <v>522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48"/>
      <c r="AA382" s="48"/>
    </row>
    <row r="383" spans="1:67" ht="16.5" hidden="1" customHeight="1" x14ac:dyDescent="0.25">
      <c r="A383" s="402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6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1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1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6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1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1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406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30</v>
      </c>
      <c r="X406" s="381">
        <f>IFERROR(IF(W406="",0,CEILING((W406/$H406),1)*$H406),"")</f>
        <v>31.2</v>
      </c>
      <c r="Y406" s="36">
        <f>IFERROR(IF(X406=0,"",ROUNDUP(X406/H406,0)*0.02175),"")</f>
        <v>8.6999999999999994E-2</v>
      </c>
      <c r="Z406" s="56"/>
      <c r="AA406" s="57"/>
      <c r="AE406" s="64"/>
      <c r="BB406" s="295" t="s">
        <v>1</v>
      </c>
      <c r="BL406" s="64">
        <f>IFERROR(W406*I406/H406,"0")</f>
        <v>32.1</v>
      </c>
      <c r="BM406" s="64">
        <f>IFERROR(X406*I406/H406,"0")</f>
        <v>33.384</v>
      </c>
      <c r="BN406" s="64">
        <f>IFERROR(1/J406*(W406/H406),"0")</f>
        <v>6.8681318681318673E-2</v>
      </c>
      <c r="BO406" s="64">
        <f>IFERROR(1/J406*(X406/H406),"0")</f>
        <v>7.1428571428571425E-2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1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3.8461538461538463</v>
      </c>
      <c r="X409" s="382">
        <f>IFERROR(X406/H406,"0")+IFERROR(X407/H407,"0")+IFERROR(X408/H408,"0")</f>
        <v>4</v>
      </c>
      <c r="Y409" s="382">
        <f>IFERROR(IF(Y406="",0,Y406),"0")+IFERROR(IF(Y407="",0,Y407),"0")+IFERROR(IF(Y408="",0,Y408),"0")</f>
        <v>8.6999999999999994E-2</v>
      </c>
      <c r="Z409" s="383"/>
      <c r="AA409" s="38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1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30</v>
      </c>
      <c r="X410" s="382">
        <f>IFERROR(SUM(X406:X408),"0")</f>
        <v>31.2</v>
      </c>
      <c r="Y410" s="37"/>
      <c r="Z410" s="383"/>
      <c r="AA410" s="383"/>
    </row>
    <row r="411" spans="1:67" ht="14.25" hidden="1" customHeight="1" x14ac:dyDescent="0.25">
      <c r="A411" s="406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1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1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6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1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1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02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6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4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1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1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6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1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1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6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1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1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6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1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1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02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6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1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1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02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6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1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1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61" t="s">
        <v>607</v>
      </c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2"/>
      <c r="P458" s="562"/>
      <c r="Q458" s="562"/>
      <c r="R458" s="562"/>
      <c r="S458" s="562"/>
      <c r="T458" s="562"/>
      <c r="U458" s="562"/>
      <c r="V458" s="562"/>
      <c r="W458" s="562"/>
      <c r="X458" s="562"/>
      <c r="Y458" s="562"/>
      <c r="Z458" s="48"/>
      <c r="AA458" s="48"/>
    </row>
    <row r="459" spans="1:67" ht="16.5" hidden="1" customHeight="1" x14ac:dyDescent="0.25">
      <c r="A459" s="402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6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200</v>
      </c>
      <c r="X463" s="381">
        <f t="shared" si="87"/>
        <v>200.64000000000001</v>
      </c>
      <c r="Y463" s="36">
        <f t="shared" si="88"/>
        <v>0.45448</v>
      </c>
      <c r="Z463" s="56"/>
      <c r="AA463" s="57"/>
      <c r="AE463" s="64"/>
      <c r="BB463" s="320" t="s">
        <v>1</v>
      </c>
      <c r="BL463" s="64">
        <f t="shared" si="89"/>
        <v>213.63636363636363</v>
      </c>
      <c r="BM463" s="64">
        <f t="shared" si="90"/>
        <v>214.32</v>
      </c>
      <c r="BN463" s="64">
        <f t="shared" si="91"/>
        <v>0.36421911421911418</v>
      </c>
      <c r="BO463" s="64">
        <f t="shared" si="92"/>
        <v>0.36538461538461542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60</v>
      </c>
      <c r="X464" s="381">
        <f t="shared" si="87"/>
        <v>63.36</v>
      </c>
      <c r="Y464" s="36">
        <f t="shared" si="88"/>
        <v>0.14352000000000001</v>
      </c>
      <c r="Z464" s="56"/>
      <c r="AA464" s="57"/>
      <c r="AE464" s="64"/>
      <c r="BB464" s="321" t="s">
        <v>1</v>
      </c>
      <c r="BL464" s="64">
        <f t="shared" si="89"/>
        <v>64.090909090909079</v>
      </c>
      <c r="BM464" s="64">
        <f t="shared" si="90"/>
        <v>67.679999999999993</v>
      </c>
      <c r="BN464" s="64">
        <f t="shared" si="91"/>
        <v>0.10926573426573427</v>
      </c>
      <c r="BO464" s="64">
        <f t="shared" si="92"/>
        <v>0.11538461538461539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1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49.242424242424235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50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0.59799999999999998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1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260</v>
      </c>
      <c r="X474" s="382">
        <f>IFERROR(SUM(X461:X472),"0")</f>
        <v>264</v>
      </c>
      <c r="Y474" s="37"/>
      <c r="Z474" s="383"/>
      <c r="AA474" s="383"/>
    </row>
    <row r="475" spans="1:67" ht="14.25" hidden="1" customHeight="1" x14ac:dyDescent="0.25">
      <c r="A475" s="406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1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1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406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1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1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406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1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1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6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1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1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61" t="s">
        <v>656</v>
      </c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2"/>
      <c r="P499" s="562"/>
      <c r="Q499" s="562"/>
      <c r="R499" s="562"/>
      <c r="S499" s="562"/>
      <c r="T499" s="562"/>
      <c r="U499" s="562"/>
      <c r="V499" s="562"/>
      <c r="W499" s="562"/>
      <c r="X499" s="562"/>
      <c r="Y499" s="562"/>
      <c r="Z499" s="48"/>
      <c r="AA499" s="48"/>
    </row>
    <row r="500" spans="1:67" ht="16.5" hidden="1" customHeight="1" x14ac:dyDescent="0.25">
      <c r="A500" s="402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6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3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7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5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2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1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1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406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3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7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6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1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1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6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5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5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30</v>
      </c>
      <c r="X524" s="381">
        <f t="shared" si="104"/>
        <v>33.6</v>
      </c>
      <c r="Y524" s="36">
        <f>IFERROR(IF(X524=0,"",ROUNDUP(X524/H524,0)*0.00753),"")</f>
        <v>6.0240000000000002E-2</v>
      </c>
      <c r="Z524" s="56"/>
      <c r="AA524" s="57"/>
      <c r="AE524" s="64"/>
      <c r="BB524" s="358" t="s">
        <v>1</v>
      </c>
      <c r="BL524" s="64">
        <f t="shared" si="105"/>
        <v>31.857142857142858</v>
      </c>
      <c r="BM524" s="64">
        <f t="shared" si="106"/>
        <v>35.68</v>
      </c>
      <c r="BN524" s="64">
        <f t="shared" si="107"/>
        <v>4.5787545787545784E-2</v>
      </c>
      <c r="BO524" s="64">
        <f t="shared" si="108"/>
        <v>5.128205128205128E-2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2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8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1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7.1428571428571423</v>
      </c>
      <c r="X528" s="382">
        <f>IFERROR(X522/H522,"0")+IFERROR(X523/H523,"0")+IFERROR(X524/H524,"0")+IFERROR(X525/H525,"0")+IFERROR(X526/H526,"0")+IFERROR(X527/H527,"0")</f>
        <v>8</v>
      </c>
      <c r="Y528" s="382">
        <f>IFERROR(IF(Y522="",0,Y522),"0")+IFERROR(IF(Y523="",0,Y523),"0")+IFERROR(IF(Y524="",0,Y524),"0")+IFERROR(IF(Y525="",0,Y525),"0")+IFERROR(IF(Y526="",0,Y526),"0")+IFERROR(IF(Y527="",0,Y527),"0")</f>
        <v>6.0240000000000002E-2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1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30</v>
      </c>
      <c r="X529" s="382">
        <f>IFERROR(SUM(X522:X527),"0")</f>
        <v>33.6</v>
      </c>
      <c r="Y529" s="37"/>
      <c r="Z529" s="383"/>
      <c r="AA529" s="383"/>
    </row>
    <row r="530" spans="1:67" ht="14.25" hidden="1" customHeight="1" x14ac:dyDescent="0.25">
      <c r="A530" s="406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90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600</v>
      </c>
      <c r="X531" s="381">
        <f>IFERROR(IF(W531="",0,CEILING((W531/$H531),1)*$H531),"")</f>
        <v>600.6</v>
      </c>
      <c r="Y531" s="36">
        <f>IFERROR(IF(X531=0,"",ROUNDUP(X531/H531,0)*0.02175),"")</f>
        <v>1.67475</v>
      </c>
      <c r="Z531" s="56"/>
      <c r="AA531" s="57"/>
      <c r="AE531" s="64"/>
      <c r="BB531" s="362" t="s">
        <v>1</v>
      </c>
      <c r="BL531" s="64">
        <f>IFERROR(W531*I531/H531,"0")</f>
        <v>643.38461538461547</v>
      </c>
      <c r="BM531" s="64">
        <f>IFERROR(X531*I531/H531,"0")</f>
        <v>644.02800000000002</v>
      </c>
      <c r="BN531" s="64">
        <f>IFERROR(1/J531*(W531/H531),"0")</f>
        <v>1.3736263736263734</v>
      </c>
      <c r="BO531" s="64">
        <f>IFERROR(1/J531*(X531/H531),"0")</f>
        <v>1.375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8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5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9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7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1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76.92307692307692</v>
      </c>
      <c r="X536" s="382">
        <f>IFERROR(X531/H531,"0")+IFERROR(X532/H532,"0")+IFERROR(X533/H533,"0")+IFERROR(X534/H534,"0")+IFERROR(X535/H535,"0")</f>
        <v>77</v>
      </c>
      <c r="Y536" s="382">
        <f>IFERROR(IF(Y531="",0,Y531),"0")+IFERROR(IF(Y532="",0,Y532),"0")+IFERROR(IF(Y533="",0,Y533),"0")+IFERROR(IF(Y534="",0,Y534),"0")+IFERROR(IF(Y535="",0,Y535),"0")</f>
        <v>1.67475</v>
      </c>
      <c r="Z536" s="383"/>
      <c r="AA536" s="383"/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1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600</v>
      </c>
      <c r="X537" s="382">
        <f>IFERROR(SUM(X531:X535),"0")</f>
        <v>600.6</v>
      </c>
      <c r="Y537" s="37"/>
      <c r="Z537" s="383"/>
      <c r="AA537" s="383"/>
    </row>
    <row r="538" spans="1:67" ht="14.25" hidden="1" customHeight="1" x14ac:dyDescent="0.25">
      <c r="A538" s="406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5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8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1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1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7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8"/>
      <c r="O545" s="409" t="s">
        <v>742</v>
      </c>
      <c r="P545" s="410"/>
      <c r="Q545" s="410"/>
      <c r="R545" s="410"/>
      <c r="S545" s="410"/>
      <c r="T545" s="410"/>
      <c r="U545" s="41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7329.2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7423.2000000000007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8"/>
      <c r="O546" s="409" t="s">
        <v>743</v>
      </c>
      <c r="P546" s="410"/>
      <c r="Q546" s="410"/>
      <c r="R546" s="410"/>
      <c r="S546" s="410"/>
      <c r="T546" s="410"/>
      <c r="U546" s="411"/>
      <c r="V546" s="37" t="s">
        <v>66</v>
      </c>
      <c r="W546" s="382">
        <f>IFERROR(SUM(BL22:BL542),"0")</f>
        <v>7712.1341832573562</v>
      </c>
      <c r="X546" s="382">
        <f>IFERROR(SUM(BM22:BM542),"0")</f>
        <v>7810.9440000000004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8"/>
      <c r="O547" s="409" t="s">
        <v>744</v>
      </c>
      <c r="P547" s="410"/>
      <c r="Q547" s="410"/>
      <c r="R547" s="410"/>
      <c r="S547" s="410"/>
      <c r="T547" s="410"/>
      <c r="U547" s="411"/>
      <c r="V547" s="37" t="s">
        <v>745</v>
      </c>
      <c r="W547" s="38">
        <f>ROUNDUP(SUM(BN22:BN542),0)</f>
        <v>13</v>
      </c>
      <c r="X547" s="38">
        <f>ROUNDUP(SUM(BO22:BO542),0)</f>
        <v>14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8"/>
      <c r="O548" s="409" t="s">
        <v>746</v>
      </c>
      <c r="P548" s="410"/>
      <c r="Q548" s="410"/>
      <c r="R548" s="410"/>
      <c r="S548" s="410"/>
      <c r="T548" s="410"/>
      <c r="U548" s="411"/>
      <c r="V548" s="37" t="s">
        <v>66</v>
      </c>
      <c r="W548" s="382">
        <f>GrossWeightTotal+PalletQtyTotal*25</f>
        <v>8037.1341832573562</v>
      </c>
      <c r="X548" s="382">
        <f>GrossWeightTotalR+PalletQtyTotalR*25</f>
        <v>8160.9440000000004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8"/>
      <c r="O549" s="409" t="s">
        <v>747</v>
      </c>
      <c r="P549" s="410"/>
      <c r="Q549" s="410"/>
      <c r="R549" s="410"/>
      <c r="S549" s="410"/>
      <c r="T549" s="410"/>
      <c r="U549" s="41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997.35721940894348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1010</v>
      </c>
      <c r="Y549" s="37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8"/>
      <c r="O550" s="409" t="s">
        <v>748</v>
      </c>
      <c r="P550" s="410"/>
      <c r="Q550" s="410"/>
      <c r="R550" s="410"/>
      <c r="S550" s="410"/>
      <c r="T550" s="410"/>
      <c r="U550" s="41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14.917359999999999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2"/>
      <c r="E552" s="512"/>
      <c r="F552" s="513"/>
      <c r="G552" s="384" t="s">
        <v>229</v>
      </c>
      <c r="H552" s="512"/>
      <c r="I552" s="512"/>
      <c r="J552" s="512"/>
      <c r="K552" s="512"/>
      <c r="L552" s="512"/>
      <c r="M552" s="512"/>
      <c r="N552" s="512"/>
      <c r="O552" s="512"/>
      <c r="P552" s="513"/>
      <c r="Q552" s="384" t="s">
        <v>461</v>
      </c>
      <c r="R552" s="513"/>
      <c r="S552" s="384" t="s">
        <v>522</v>
      </c>
      <c r="T552" s="512"/>
      <c r="U552" s="512"/>
      <c r="V552" s="5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7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8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126</v>
      </c>
      <c r="F555" s="46">
        <f>IFERROR(X134*1,"0")+IFERROR(X135*1,"0")+IFERROR(X136*1,"0")+IFERROR(X137*1,"0")+IFERROR(X138*1,"0")</f>
        <v>201.60000000000002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75.599999999999994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1930.8000000000002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216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25.200000000000003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3918.6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31.2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264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634.20000000000005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6,00"/>
        <filter val="1 500,00"/>
        <filter val="100,00"/>
        <filter val="12,00"/>
        <filter val="12,60"/>
        <filter val="120,00"/>
        <filter val="126,00"/>
        <filter val="13"/>
        <filter val="130,00"/>
        <filter val="14,29"/>
        <filter val="140,00"/>
        <filter val="140,74"/>
        <filter val="144,00"/>
        <filter val="150,00"/>
        <filter val="16,67"/>
        <filter val="168,00"/>
        <filter val="180,00"/>
        <filter val="19,23"/>
        <filter val="2 100,00"/>
        <filter val="20,00"/>
        <filter val="200,00"/>
        <filter val="210,00"/>
        <filter val="23,81"/>
        <filter val="25,20"/>
        <filter val="25,27"/>
        <filter val="260,00"/>
        <filter val="270,00"/>
        <filter val="3,85"/>
        <filter val="30,00"/>
        <filter val="331,53"/>
        <filter val="40,00"/>
        <filter val="400,00"/>
        <filter val="48,00"/>
        <filter val="49,24"/>
        <filter val="500,00"/>
        <filter val="60,00"/>
        <filter val="600,00"/>
        <filter val="7 329,20"/>
        <filter val="7 712,13"/>
        <filter val="7,14"/>
        <filter val="70,00"/>
        <filter val="72,00"/>
        <filter val="76,92"/>
        <filter val="760,00"/>
        <filter val="8 037,13"/>
        <filter val="800,00"/>
        <filter val="997,36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