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0FF937B-8AFF-4CD1-9519-00C26419167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N503" i="1"/>
  <c r="BL503" i="1"/>
  <c r="X503" i="1"/>
  <c r="O503" i="1"/>
  <c r="BN502" i="1"/>
  <c r="BL502" i="1"/>
  <c r="X502" i="1"/>
  <c r="O502" i="1"/>
  <c r="BN501" i="1"/>
  <c r="BL501" i="1"/>
  <c r="X501" i="1"/>
  <c r="X504" i="1" s="1"/>
  <c r="O501" i="1"/>
  <c r="W499" i="1"/>
  <c r="W498" i="1"/>
  <c r="BO497" i="1"/>
  <c r="BN497" i="1"/>
  <c r="BM497" i="1"/>
  <c r="BL497" i="1"/>
  <c r="Y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N493" i="1"/>
  <c r="BL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O483" i="1"/>
  <c r="BN483" i="1"/>
  <c r="BM483" i="1"/>
  <c r="BL483" i="1"/>
  <c r="Y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N479" i="1"/>
  <c r="BL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O475" i="1"/>
  <c r="BN475" i="1"/>
  <c r="BM475" i="1"/>
  <c r="BL475" i="1"/>
  <c r="Y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W463" i="1"/>
  <c r="BN462" i="1"/>
  <c r="BL462" i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O455" i="1"/>
  <c r="BN455" i="1"/>
  <c r="BM455" i="1"/>
  <c r="BL455" i="1"/>
  <c r="Y455" i="1"/>
  <c r="X455" i="1"/>
  <c r="O455" i="1"/>
  <c r="W452" i="1"/>
  <c r="X451" i="1"/>
  <c r="W451" i="1"/>
  <c r="BO450" i="1"/>
  <c r="BN450" i="1"/>
  <c r="BM450" i="1"/>
  <c r="BL450" i="1"/>
  <c r="Y450" i="1"/>
  <c r="Y451" i="1" s="1"/>
  <c r="X450" i="1"/>
  <c r="X452" i="1" s="1"/>
  <c r="O450" i="1"/>
  <c r="W448" i="1"/>
  <c r="X447" i="1"/>
  <c r="W447" i="1"/>
  <c r="BO446" i="1"/>
  <c r="BN446" i="1"/>
  <c r="BM446" i="1"/>
  <c r="BL446" i="1"/>
  <c r="Y446" i="1"/>
  <c r="Y447" i="1" s="1"/>
  <c r="X446" i="1"/>
  <c r="X448" i="1" s="1"/>
  <c r="O446" i="1"/>
  <c r="W444" i="1"/>
  <c r="X443" i="1"/>
  <c r="W443" i="1"/>
  <c r="BO442" i="1"/>
  <c r="BN442" i="1"/>
  <c r="BM442" i="1"/>
  <c r="BL442" i="1"/>
  <c r="Y442" i="1"/>
  <c r="X442" i="1"/>
  <c r="O442" i="1"/>
  <c r="BN441" i="1"/>
  <c r="BL441" i="1"/>
  <c r="X441" i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N434" i="1"/>
  <c r="BL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O428" i="1"/>
  <c r="BN428" i="1"/>
  <c r="BM428" i="1"/>
  <c r="BL428" i="1"/>
  <c r="Y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N412" i="1"/>
  <c r="BL412" i="1"/>
  <c r="X412" i="1"/>
  <c r="O412" i="1"/>
  <c r="BN411" i="1"/>
  <c r="BL411" i="1"/>
  <c r="X411" i="1"/>
  <c r="O411" i="1"/>
  <c r="BN410" i="1"/>
  <c r="BL410" i="1"/>
  <c r="X410" i="1"/>
  <c r="O410" i="1"/>
  <c r="W408" i="1"/>
  <c r="W407" i="1"/>
  <c r="BN406" i="1"/>
  <c r="BL406" i="1"/>
  <c r="X406" i="1"/>
  <c r="O406" i="1"/>
  <c r="BN405" i="1"/>
  <c r="BL405" i="1"/>
  <c r="X405" i="1"/>
  <c r="O405" i="1"/>
  <c r="BO404" i="1"/>
  <c r="BN404" i="1"/>
  <c r="BM404" i="1"/>
  <c r="BL404" i="1"/>
  <c r="Y404" i="1"/>
  <c r="X404" i="1"/>
  <c r="O404" i="1"/>
  <c r="BN403" i="1"/>
  <c r="BL403" i="1"/>
  <c r="X403" i="1"/>
  <c r="O403" i="1"/>
  <c r="BN402" i="1"/>
  <c r="BL402" i="1"/>
  <c r="X402" i="1"/>
  <c r="O402" i="1"/>
  <c r="BN401" i="1"/>
  <c r="BL401" i="1"/>
  <c r="X401" i="1"/>
  <c r="O401" i="1"/>
  <c r="BN400" i="1"/>
  <c r="BL400" i="1"/>
  <c r="X400" i="1"/>
  <c r="O400" i="1"/>
  <c r="BN399" i="1"/>
  <c r="BL399" i="1"/>
  <c r="X399" i="1"/>
  <c r="O399" i="1"/>
  <c r="BN398" i="1"/>
  <c r="BL398" i="1"/>
  <c r="X398" i="1"/>
  <c r="O398" i="1"/>
  <c r="BN397" i="1"/>
  <c r="BL397" i="1"/>
  <c r="X397" i="1"/>
  <c r="O397" i="1"/>
  <c r="BO396" i="1"/>
  <c r="BN396" i="1"/>
  <c r="BM396" i="1"/>
  <c r="BL396" i="1"/>
  <c r="Y396" i="1"/>
  <c r="X396" i="1"/>
  <c r="O396" i="1"/>
  <c r="BN395" i="1"/>
  <c r="BL395" i="1"/>
  <c r="X395" i="1"/>
  <c r="O395" i="1"/>
  <c r="BN394" i="1"/>
  <c r="BL394" i="1"/>
  <c r="X394" i="1"/>
  <c r="O394" i="1"/>
  <c r="W392" i="1"/>
  <c r="W391" i="1"/>
  <c r="BN390" i="1"/>
  <c r="BL390" i="1"/>
  <c r="X390" i="1"/>
  <c r="O390" i="1"/>
  <c r="BN389" i="1"/>
  <c r="BL389" i="1"/>
  <c r="X389" i="1"/>
  <c r="O389" i="1"/>
  <c r="W385" i="1"/>
  <c r="W384" i="1"/>
  <c r="BN383" i="1"/>
  <c r="BL383" i="1"/>
  <c r="X383" i="1"/>
  <c r="O383" i="1"/>
  <c r="W381" i="1"/>
  <c r="W380" i="1"/>
  <c r="BN379" i="1"/>
  <c r="BL379" i="1"/>
  <c r="X379" i="1"/>
  <c r="O379" i="1"/>
  <c r="BN378" i="1"/>
  <c r="BL378" i="1"/>
  <c r="X378" i="1"/>
  <c r="O378" i="1"/>
  <c r="BN377" i="1"/>
  <c r="BL377" i="1"/>
  <c r="X377" i="1"/>
  <c r="O377" i="1"/>
  <c r="BO376" i="1"/>
  <c r="BN376" i="1"/>
  <c r="BM376" i="1"/>
  <c r="BL376" i="1"/>
  <c r="Y376" i="1"/>
  <c r="X376" i="1"/>
  <c r="O376" i="1"/>
  <c r="W374" i="1"/>
  <c r="W373" i="1"/>
  <c r="BN372" i="1"/>
  <c r="BL372" i="1"/>
  <c r="X372" i="1"/>
  <c r="O372" i="1"/>
  <c r="BN371" i="1"/>
  <c r="BL371" i="1"/>
  <c r="X371" i="1"/>
  <c r="O371" i="1"/>
  <c r="W369" i="1"/>
  <c r="W368" i="1"/>
  <c r="BN367" i="1"/>
  <c r="BL367" i="1"/>
  <c r="X367" i="1"/>
  <c r="O367" i="1"/>
  <c r="BN366" i="1"/>
  <c r="BL366" i="1"/>
  <c r="X366" i="1"/>
  <c r="O366" i="1"/>
  <c r="BN365" i="1"/>
  <c r="BL365" i="1"/>
  <c r="X365" i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O358" i="1"/>
  <c r="W356" i="1"/>
  <c r="W355" i="1"/>
  <c r="BN354" i="1"/>
  <c r="BL354" i="1"/>
  <c r="X354" i="1"/>
  <c r="O354" i="1"/>
  <c r="BO353" i="1"/>
  <c r="BN353" i="1"/>
  <c r="BM353" i="1"/>
  <c r="BL353" i="1"/>
  <c r="Y353" i="1"/>
  <c r="X353" i="1"/>
  <c r="O353" i="1"/>
  <c r="BN352" i="1"/>
  <c r="BL352" i="1"/>
  <c r="X352" i="1"/>
  <c r="W350" i="1"/>
  <c r="W349" i="1"/>
  <c r="BO348" i="1"/>
  <c r="BN348" i="1"/>
  <c r="BM348" i="1"/>
  <c r="BL348" i="1"/>
  <c r="Y348" i="1"/>
  <c r="X348" i="1"/>
  <c r="O348" i="1"/>
  <c r="BN347" i="1"/>
  <c r="BL347" i="1"/>
  <c r="X347" i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O341" i="1"/>
  <c r="BN340" i="1"/>
  <c r="BL340" i="1"/>
  <c r="X340" i="1"/>
  <c r="BN339" i="1"/>
  <c r="BL339" i="1"/>
  <c r="X339" i="1"/>
  <c r="O339" i="1"/>
  <c r="BN338" i="1"/>
  <c r="BL338" i="1"/>
  <c r="X338" i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O321" i="1"/>
  <c r="W319" i="1"/>
  <c r="W318" i="1"/>
  <c r="BN317" i="1"/>
  <c r="BL317" i="1"/>
  <c r="X317" i="1"/>
  <c r="O317" i="1"/>
  <c r="BN316" i="1"/>
  <c r="BL316" i="1"/>
  <c r="X316" i="1"/>
  <c r="O316" i="1"/>
  <c r="BO315" i="1"/>
  <c r="BN315" i="1"/>
  <c r="BM315" i="1"/>
  <c r="BL315" i="1"/>
  <c r="Y315" i="1"/>
  <c r="X315" i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N306" i="1"/>
  <c r="BL306" i="1"/>
  <c r="X306" i="1"/>
  <c r="O306" i="1"/>
  <c r="BN305" i="1"/>
  <c r="BL305" i="1"/>
  <c r="X305" i="1"/>
  <c r="O305" i="1"/>
  <c r="W303" i="1"/>
  <c r="W302" i="1"/>
  <c r="BN301" i="1"/>
  <c r="BL301" i="1"/>
  <c r="X301" i="1"/>
  <c r="O301" i="1"/>
  <c r="BN300" i="1"/>
  <c r="BL300" i="1"/>
  <c r="X300" i="1"/>
  <c r="O300" i="1"/>
  <c r="BN299" i="1"/>
  <c r="BL299" i="1"/>
  <c r="X299" i="1"/>
  <c r="O299" i="1"/>
  <c r="BN298" i="1"/>
  <c r="BL298" i="1"/>
  <c r="X298" i="1"/>
  <c r="O298" i="1"/>
  <c r="BN297" i="1"/>
  <c r="BL297" i="1"/>
  <c r="X297" i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O290" i="1"/>
  <c r="BN289" i="1"/>
  <c r="BL289" i="1"/>
  <c r="X289" i="1"/>
  <c r="O289" i="1"/>
  <c r="BN288" i="1"/>
  <c r="BL288" i="1"/>
  <c r="X288" i="1"/>
  <c r="O288" i="1"/>
  <c r="W286" i="1"/>
  <c r="W285" i="1"/>
  <c r="BN284" i="1"/>
  <c r="BL284" i="1"/>
  <c r="X284" i="1"/>
  <c r="O284" i="1"/>
  <c r="BN283" i="1"/>
  <c r="BL283" i="1"/>
  <c r="X283" i="1"/>
  <c r="BN282" i="1"/>
  <c r="BL282" i="1"/>
  <c r="X282" i="1"/>
  <c r="W280" i="1"/>
  <c r="W279" i="1"/>
  <c r="BN278" i="1"/>
  <c r="BL278" i="1"/>
  <c r="X278" i="1"/>
  <c r="O278" i="1"/>
  <c r="BN277" i="1"/>
  <c r="BL277" i="1"/>
  <c r="X277" i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N270" i="1"/>
  <c r="BL270" i="1"/>
  <c r="X270" i="1"/>
  <c r="O270" i="1"/>
  <c r="BN269" i="1"/>
  <c r="BL269" i="1"/>
  <c r="X269" i="1"/>
  <c r="O269" i="1"/>
  <c r="BN268" i="1"/>
  <c r="BL268" i="1"/>
  <c r="X268" i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O258" i="1"/>
  <c r="BN257" i="1"/>
  <c r="BL257" i="1"/>
  <c r="X257" i="1"/>
  <c r="O257" i="1"/>
  <c r="BN256" i="1"/>
  <c r="BL256" i="1"/>
  <c r="X256" i="1"/>
  <c r="O256" i="1"/>
  <c r="W254" i="1"/>
  <c r="W253" i="1"/>
  <c r="BO252" i="1"/>
  <c r="BN252" i="1"/>
  <c r="BM252" i="1"/>
  <c r="BL252" i="1"/>
  <c r="Y252" i="1"/>
  <c r="X252" i="1"/>
  <c r="O252" i="1"/>
  <c r="BN251" i="1"/>
  <c r="BL251" i="1"/>
  <c r="X251" i="1"/>
  <c r="O251" i="1"/>
  <c r="BN250" i="1"/>
  <c r="BL250" i="1"/>
  <c r="X250" i="1"/>
  <c r="O250" i="1"/>
  <c r="BN249" i="1"/>
  <c r="BL249" i="1"/>
  <c r="X249" i="1"/>
  <c r="O249" i="1"/>
  <c r="BN248" i="1"/>
  <c r="BL248" i="1"/>
  <c r="X248" i="1"/>
  <c r="O248" i="1"/>
  <c r="BN247" i="1"/>
  <c r="BL247" i="1"/>
  <c r="X247" i="1"/>
  <c r="O247" i="1"/>
  <c r="BN246" i="1"/>
  <c r="BL246" i="1"/>
  <c r="X246" i="1"/>
  <c r="O246" i="1"/>
  <c r="BN245" i="1"/>
  <c r="BL245" i="1"/>
  <c r="X245" i="1"/>
  <c r="O245" i="1"/>
  <c r="BO244" i="1"/>
  <c r="BN244" i="1"/>
  <c r="BM244" i="1"/>
  <c r="BL244" i="1"/>
  <c r="Y244" i="1"/>
  <c r="X244" i="1"/>
  <c r="O244" i="1"/>
  <c r="BN243" i="1"/>
  <c r="BL243" i="1"/>
  <c r="X243" i="1"/>
  <c r="O243" i="1"/>
  <c r="BN242" i="1"/>
  <c r="BL242" i="1"/>
  <c r="X242" i="1"/>
  <c r="O242" i="1"/>
  <c r="BN241" i="1"/>
  <c r="BL241" i="1"/>
  <c r="X241" i="1"/>
  <c r="O241" i="1"/>
  <c r="BN240" i="1"/>
  <c r="BL240" i="1"/>
  <c r="X240" i="1"/>
  <c r="O240" i="1"/>
  <c r="W237" i="1"/>
  <c r="W236" i="1"/>
  <c r="BN235" i="1"/>
  <c r="BL235" i="1"/>
  <c r="X235" i="1"/>
  <c r="O235" i="1"/>
  <c r="BN234" i="1"/>
  <c r="BL234" i="1"/>
  <c r="X234" i="1"/>
  <c r="O234" i="1"/>
  <c r="BO233" i="1"/>
  <c r="BN233" i="1"/>
  <c r="BM233" i="1"/>
  <c r="BL233" i="1"/>
  <c r="Y233" i="1"/>
  <c r="X233" i="1"/>
  <c r="O233" i="1"/>
  <c r="BN232" i="1"/>
  <c r="BL232" i="1"/>
  <c r="X232" i="1"/>
  <c r="O232" i="1"/>
  <c r="BN231" i="1"/>
  <c r="BL231" i="1"/>
  <c r="X231" i="1"/>
  <c r="O231" i="1"/>
  <c r="BN230" i="1"/>
  <c r="BL230" i="1"/>
  <c r="X230" i="1"/>
  <c r="O230" i="1"/>
  <c r="W227" i="1"/>
  <c r="W226" i="1"/>
  <c r="BN225" i="1"/>
  <c r="BL225" i="1"/>
  <c r="X225" i="1"/>
  <c r="O225" i="1"/>
  <c r="BN224" i="1"/>
  <c r="BL224" i="1"/>
  <c r="X224" i="1"/>
  <c r="O224" i="1"/>
  <c r="BN223" i="1"/>
  <c r="BL223" i="1"/>
  <c r="X223" i="1"/>
  <c r="W221" i="1"/>
  <c r="W220" i="1"/>
  <c r="BN219" i="1"/>
  <c r="BL219" i="1"/>
  <c r="X219" i="1"/>
  <c r="O219" i="1"/>
  <c r="BN218" i="1"/>
  <c r="BL218" i="1"/>
  <c r="X218" i="1"/>
  <c r="O218" i="1"/>
  <c r="BN217" i="1"/>
  <c r="BL217" i="1"/>
  <c r="X217" i="1"/>
  <c r="O217" i="1"/>
  <c r="BN216" i="1"/>
  <c r="BL216" i="1"/>
  <c r="X216" i="1"/>
  <c r="O216" i="1"/>
  <c r="BN215" i="1"/>
  <c r="BL215" i="1"/>
  <c r="X215" i="1"/>
  <c r="BO215" i="1" s="1"/>
  <c r="O215" i="1"/>
  <c r="BN214" i="1"/>
  <c r="BL214" i="1"/>
  <c r="X214" i="1"/>
  <c r="O214" i="1"/>
  <c r="BN213" i="1"/>
  <c r="BL213" i="1"/>
  <c r="X213" i="1"/>
  <c r="O213" i="1"/>
  <c r="W210" i="1"/>
  <c r="W209" i="1"/>
  <c r="BN208" i="1"/>
  <c r="BL208" i="1"/>
  <c r="X208" i="1"/>
  <c r="BN207" i="1"/>
  <c r="BL207" i="1"/>
  <c r="X207" i="1"/>
  <c r="BN206" i="1"/>
  <c r="BL206" i="1"/>
  <c r="X206" i="1"/>
  <c r="O206" i="1"/>
  <c r="BN205" i="1"/>
  <c r="BL205" i="1"/>
  <c r="X205" i="1"/>
  <c r="X209" i="1" s="1"/>
  <c r="O205" i="1"/>
  <c r="W203" i="1"/>
  <c r="W202" i="1"/>
  <c r="BN201" i="1"/>
  <c r="BL201" i="1"/>
  <c r="X201" i="1"/>
  <c r="O201" i="1"/>
  <c r="BO200" i="1"/>
  <c r="BN200" i="1"/>
  <c r="BM200" i="1"/>
  <c r="BL200" i="1"/>
  <c r="Y200" i="1"/>
  <c r="X200" i="1"/>
  <c r="BO199" i="1"/>
  <c r="BN199" i="1"/>
  <c r="BM199" i="1"/>
  <c r="BL199" i="1"/>
  <c r="Y199" i="1"/>
  <c r="X199" i="1"/>
  <c r="BO198" i="1"/>
  <c r="BN198" i="1"/>
  <c r="BM198" i="1"/>
  <c r="BL198" i="1"/>
  <c r="Y198" i="1"/>
  <c r="X198" i="1"/>
  <c r="O198" i="1"/>
  <c r="BN197" i="1"/>
  <c r="BL197" i="1"/>
  <c r="X197" i="1"/>
  <c r="BN196" i="1"/>
  <c r="BL196" i="1"/>
  <c r="X196" i="1"/>
  <c r="O196" i="1"/>
  <c r="BO195" i="1"/>
  <c r="BN195" i="1"/>
  <c r="BM195" i="1"/>
  <c r="BL195" i="1"/>
  <c r="Y195" i="1"/>
  <c r="X195" i="1"/>
  <c r="O195" i="1"/>
  <c r="BN194" i="1"/>
  <c r="BL194" i="1"/>
  <c r="X194" i="1"/>
  <c r="O194" i="1"/>
  <c r="BN193" i="1"/>
  <c r="BL193" i="1"/>
  <c r="X193" i="1"/>
  <c r="O193" i="1"/>
  <c r="BN192" i="1"/>
  <c r="BL192" i="1"/>
  <c r="X192" i="1"/>
  <c r="O192" i="1"/>
  <c r="BN191" i="1"/>
  <c r="BL191" i="1"/>
  <c r="X191" i="1"/>
  <c r="BO191" i="1" s="1"/>
  <c r="O191" i="1"/>
  <c r="BN190" i="1"/>
  <c r="BL190" i="1"/>
  <c r="X190" i="1"/>
  <c r="BN189" i="1"/>
  <c r="BL189" i="1"/>
  <c r="X189" i="1"/>
  <c r="O189" i="1"/>
  <c r="BN188" i="1"/>
  <c r="BL188" i="1"/>
  <c r="X188" i="1"/>
  <c r="BO188" i="1" s="1"/>
  <c r="O188" i="1"/>
  <c r="BN187" i="1"/>
  <c r="BL187" i="1"/>
  <c r="X187" i="1"/>
  <c r="BN186" i="1"/>
  <c r="BL186" i="1"/>
  <c r="X186" i="1"/>
  <c r="O186" i="1"/>
  <c r="BN185" i="1"/>
  <c r="BL185" i="1"/>
  <c r="X185" i="1"/>
  <c r="BO185" i="1" s="1"/>
  <c r="O185" i="1"/>
  <c r="BN184" i="1"/>
  <c r="BL184" i="1"/>
  <c r="X184" i="1"/>
  <c r="O184" i="1"/>
  <c r="BN183" i="1"/>
  <c r="BL183" i="1"/>
  <c r="X183" i="1"/>
  <c r="BO183" i="1" s="1"/>
  <c r="O183" i="1"/>
  <c r="W181" i="1"/>
  <c r="W180" i="1"/>
  <c r="BO179" i="1"/>
  <c r="BN179" i="1"/>
  <c r="BM179" i="1"/>
  <c r="BL179" i="1"/>
  <c r="Y179" i="1"/>
  <c r="X179" i="1"/>
  <c r="O179" i="1"/>
  <c r="BN178" i="1"/>
  <c r="BL178" i="1"/>
  <c r="X178" i="1"/>
  <c r="BN177" i="1"/>
  <c r="BL177" i="1"/>
  <c r="X177" i="1"/>
  <c r="O177" i="1"/>
  <c r="BO176" i="1"/>
  <c r="BN176" i="1"/>
  <c r="BM176" i="1"/>
  <c r="BL176" i="1"/>
  <c r="Y176" i="1"/>
  <c r="X176" i="1"/>
  <c r="O176" i="1"/>
  <c r="BN175" i="1"/>
  <c r="BL175" i="1"/>
  <c r="X175" i="1"/>
  <c r="O175" i="1"/>
  <c r="BN174" i="1"/>
  <c r="BL174" i="1"/>
  <c r="X174" i="1"/>
  <c r="BO174" i="1" s="1"/>
  <c r="O174" i="1"/>
  <c r="BN173" i="1"/>
  <c r="BL173" i="1"/>
  <c r="X173" i="1"/>
  <c r="BN172" i="1"/>
  <c r="BL172" i="1"/>
  <c r="X172" i="1"/>
  <c r="W170" i="1"/>
  <c r="W169" i="1"/>
  <c r="BN168" i="1"/>
  <c r="BL168" i="1"/>
  <c r="X168" i="1"/>
  <c r="BO168" i="1" s="1"/>
  <c r="O168" i="1"/>
  <c r="BN167" i="1"/>
  <c r="BL167" i="1"/>
  <c r="X167" i="1"/>
  <c r="O167" i="1"/>
  <c r="W165" i="1"/>
  <c r="W164" i="1"/>
  <c r="BN163" i="1"/>
  <c r="BL163" i="1"/>
  <c r="X163" i="1"/>
  <c r="O163" i="1"/>
  <c r="BN162" i="1"/>
  <c r="BL162" i="1"/>
  <c r="X162" i="1"/>
  <c r="BO162" i="1" s="1"/>
  <c r="O162" i="1"/>
  <c r="W159" i="1"/>
  <c r="W158" i="1"/>
  <c r="BO157" i="1"/>
  <c r="BN157" i="1"/>
  <c r="BM157" i="1"/>
  <c r="BL157" i="1"/>
  <c r="Y157" i="1"/>
  <c r="X157" i="1"/>
  <c r="O157" i="1"/>
  <c r="BN156" i="1"/>
  <c r="BL156" i="1"/>
  <c r="X156" i="1"/>
  <c r="O156" i="1"/>
  <c r="BN155" i="1"/>
  <c r="BL155" i="1"/>
  <c r="X155" i="1"/>
  <c r="BO155" i="1" s="1"/>
  <c r="O155" i="1"/>
  <c r="BN154" i="1"/>
  <c r="BL154" i="1"/>
  <c r="X154" i="1"/>
  <c r="O154" i="1"/>
  <c r="BN153" i="1"/>
  <c r="BL153" i="1"/>
  <c r="X153" i="1"/>
  <c r="BO153" i="1" s="1"/>
  <c r="O153" i="1"/>
  <c r="BN152" i="1"/>
  <c r="BL152" i="1"/>
  <c r="X152" i="1"/>
  <c r="O152" i="1"/>
  <c r="BN151" i="1"/>
  <c r="BL151" i="1"/>
  <c r="X151" i="1"/>
  <c r="BO151" i="1" s="1"/>
  <c r="O151" i="1"/>
  <c r="BN150" i="1"/>
  <c r="BL150" i="1"/>
  <c r="X150" i="1"/>
  <c r="O150" i="1"/>
  <c r="BO149" i="1"/>
  <c r="BN149" i="1"/>
  <c r="BM149" i="1"/>
  <c r="BL149" i="1"/>
  <c r="Y149" i="1"/>
  <c r="X149" i="1"/>
  <c r="O149" i="1"/>
  <c r="W146" i="1"/>
  <c r="W145" i="1"/>
  <c r="BN144" i="1"/>
  <c r="BL144" i="1"/>
  <c r="X144" i="1"/>
  <c r="BO144" i="1" s="1"/>
  <c r="O144" i="1"/>
  <c r="BN143" i="1"/>
  <c r="BL143" i="1"/>
  <c r="X143" i="1"/>
  <c r="O143" i="1"/>
  <c r="BN142" i="1"/>
  <c r="BL142" i="1"/>
  <c r="X142" i="1"/>
  <c r="BO142" i="1" s="1"/>
  <c r="BN141" i="1"/>
  <c r="BL141" i="1"/>
  <c r="X141" i="1"/>
  <c r="O141" i="1"/>
  <c r="W137" i="1"/>
  <c r="W136" i="1"/>
  <c r="BN135" i="1"/>
  <c r="BL135" i="1"/>
  <c r="X135" i="1"/>
  <c r="BO135" i="1" s="1"/>
  <c r="O135" i="1"/>
  <c r="BN134" i="1"/>
  <c r="BL134" i="1"/>
  <c r="X134" i="1"/>
  <c r="Y134" i="1" s="1"/>
  <c r="O134" i="1"/>
  <c r="BN133" i="1"/>
  <c r="BL133" i="1"/>
  <c r="X133" i="1"/>
  <c r="BO133" i="1" s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BO126" i="1" s="1"/>
  <c r="O126" i="1"/>
  <c r="BN125" i="1"/>
  <c r="BL125" i="1"/>
  <c r="X125" i="1"/>
  <c r="BO125" i="1" s="1"/>
  <c r="O125" i="1"/>
  <c r="BN124" i="1"/>
  <c r="BL124" i="1"/>
  <c r="X124" i="1"/>
  <c r="BO124" i="1" s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90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6" i="1" s="1"/>
  <c r="O53" i="1"/>
  <c r="W50" i="1"/>
  <c r="W49" i="1"/>
  <c r="BN48" i="1"/>
  <c r="BL48" i="1"/>
  <c r="X48" i="1"/>
  <c r="BO48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BO28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F10" i="1" s="1"/>
  <c r="D7" i="1"/>
  <c r="P6" i="1"/>
  <c r="O2" i="1"/>
  <c r="BO224" i="1" l="1"/>
  <c r="BM224" i="1"/>
  <c r="Y224" i="1"/>
  <c r="BO248" i="1"/>
  <c r="BM248" i="1"/>
  <c r="Y248" i="1"/>
  <c r="BO270" i="1"/>
  <c r="BM270" i="1"/>
  <c r="Y270" i="1"/>
  <c r="BO282" i="1"/>
  <c r="BM282" i="1"/>
  <c r="Y282" i="1"/>
  <c r="BO300" i="1"/>
  <c r="BM300" i="1"/>
  <c r="Y300" i="1"/>
  <c r="BO340" i="1"/>
  <c r="BM340" i="1"/>
  <c r="Y340" i="1"/>
  <c r="BO390" i="1"/>
  <c r="BM390" i="1"/>
  <c r="Y390" i="1"/>
  <c r="BO410" i="1"/>
  <c r="BM410" i="1"/>
  <c r="Y410" i="1"/>
  <c r="X463" i="1"/>
  <c r="BO462" i="1"/>
  <c r="BM462" i="1"/>
  <c r="Y462" i="1"/>
  <c r="Y463" i="1" s="1"/>
  <c r="BO479" i="1"/>
  <c r="BM479" i="1"/>
  <c r="Y479" i="1"/>
  <c r="BO503" i="1"/>
  <c r="BM503" i="1"/>
  <c r="Y50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B566" i="1"/>
  <c r="W558" i="1"/>
  <c r="W556" i="1"/>
  <c r="Y31" i="1"/>
  <c r="BM31" i="1"/>
  <c r="E566" i="1"/>
  <c r="Y68" i="1"/>
  <c r="BM68" i="1"/>
  <c r="Y76" i="1"/>
  <c r="BM76" i="1"/>
  <c r="Y88" i="1"/>
  <c r="BM88" i="1"/>
  <c r="X100" i="1"/>
  <c r="Y98" i="1"/>
  <c r="BM98" i="1"/>
  <c r="Y103" i="1"/>
  <c r="BM103" i="1"/>
  <c r="Y111" i="1"/>
  <c r="BM111" i="1"/>
  <c r="Y123" i="1"/>
  <c r="BM123" i="1"/>
  <c r="Y135" i="1"/>
  <c r="BM135" i="1"/>
  <c r="X145" i="1"/>
  <c r="Y144" i="1"/>
  <c r="BM144" i="1"/>
  <c r="Y153" i="1"/>
  <c r="BM153" i="1"/>
  <c r="Y168" i="1"/>
  <c r="BM168" i="1"/>
  <c r="Y185" i="1"/>
  <c r="BM185" i="1"/>
  <c r="Y188" i="1"/>
  <c r="BM188" i="1"/>
  <c r="Y191" i="1"/>
  <c r="BM191" i="1"/>
  <c r="Y215" i="1"/>
  <c r="BM215" i="1"/>
  <c r="BO219" i="1"/>
  <c r="BM219" i="1"/>
  <c r="Y219" i="1"/>
  <c r="BO240" i="1"/>
  <c r="BM240" i="1"/>
  <c r="Y240" i="1"/>
  <c r="BO258" i="1"/>
  <c r="BM258" i="1"/>
  <c r="Y258" i="1"/>
  <c r="BO277" i="1"/>
  <c r="BM277" i="1"/>
  <c r="Y277" i="1"/>
  <c r="BO283" i="1"/>
  <c r="BM283" i="1"/>
  <c r="Y283" i="1"/>
  <c r="BO339" i="1"/>
  <c r="BM339" i="1"/>
  <c r="Y339" i="1"/>
  <c r="BO366" i="1"/>
  <c r="BM366" i="1"/>
  <c r="Y366" i="1"/>
  <c r="BO400" i="1"/>
  <c r="BM400" i="1"/>
  <c r="Y400" i="1"/>
  <c r="BO434" i="1"/>
  <c r="BM434" i="1"/>
  <c r="Y434" i="1"/>
  <c r="BO493" i="1"/>
  <c r="BM493" i="1"/>
  <c r="Y493" i="1"/>
  <c r="BO526" i="1"/>
  <c r="BM526" i="1"/>
  <c r="Y526" i="1"/>
  <c r="BO528" i="1"/>
  <c r="BM528" i="1"/>
  <c r="Y528" i="1"/>
  <c r="W557" i="1"/>
  <c r="Y23" i="1"/>
  <c r="BM23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6" i="1"/>
  <c r="BM86" i="1"/>
  <c r="Y92" i="1"/>
  <c r="BM92" i="1"/>
  <c r="BO92" i="1"/>
  <c r="Y96" i="1"/>
  <c r="BM96" i="1"/>
  <c r="X117" i="1"/>
  <c r="Y105" i="1"/>
  <c r="BM105" i="1"/>
  <c r="Y109" i="1"/>
  <c r="BM109" i="1"/>
  <c r="Y113" i="1"/>
  <c r="BM113" i="1"/>
  <c r="Y121" i="1"/>
  <c r="BM121" i="1"/>
  <c r="Y125" i="1"/>
  <c r="BM125" i="1"/>
  <c r="Y141" i="1"/>
  <c r="BM141" i="1"/>
  <c r="BO141" i="1"/>
  <c r="Y142" i="1"/>
  <c r="BM142" i="1"/>
  <c r="Y151" i="1"/>
  <c r="BM151" i="1"/>
  <c r="Y155" i="1"/>
  <c r="BM155" i="1"/>
  <c r="Y162" i="1"/>
  <c r="BM162" i="1"/>
  <c r="Y174" i="1"/>
  <c r="BM174" i="1"/>
  <c r="Y183" i="1"/>
  <c r="BM183" i="1"/>
  <c r="BO193" i="1"/>
  <c r="BM193" i="1"/>
  <c r="Y193" i="1"/>
  <c r="BO207" i="1"/>
  <c r="BM207" i="1"/>
  <c r="Y207" i="1"/>
  <c r="BO217" i="1"/>
  <c r="BM217" i="1"/>
  <c r="Y217" i="1"/>
  <c r="BO235" i="1"/>
  <c r="BM235" i="1"/>
  <c r="Y235" i="1"/>
  <c r="BO246" i="1"/>
  <c r="BM246" i="1"/>
  <c r="Y246" i="1"/>
  <c r="X260" i="1"/>
  <c r="BO256" i="1"/>
  <c r="BM256" i="1"/>
  <c r="Y256" i="1"/>
  <c r="BO268" i="1"/>
  <c r="BM268" i="1"/>
  <c r="Y268" i="1"/>
  <c r="BO298" i="1"/>
  <c r="BM298" i="1"/>
  <c r="Y298" i="1"/>
  <c r="BO317" i="1"/>
  <c r="BM317" i="1"/>
  <c r="Y317" i="1"/>
  <c r="X323" i="1"/>
  <c r="X322" i="1"/>
  <c r="BO321" i="1"/>
  <c r="BM321" i="1"/>
  <c r="Y321" i="1"/>
  <c r="Y322" i="1" s="1"/>
  <c r="X327" i="1"/>
  <c r="X326" i="1"/>
  <c r="BO325" i="1"/>
  <c r="BM325" i="1"/>
  <c r="Y325" i="1"/>
  <c r="Y326" i="1" s="1"/>
  <c r="BO331" i="1"/>
  <c r="BM331" i="1"/>
  <c r="Y331" i="1"/>
  <c r="Y342" i="1" s="1"/>
  <c r="BO333" i="1"/>
  <c r="BM333" i="1"/>
  <c r="Y333" i="1"/>
  <c r="BO335" i="1"/>
  <c r="BM335" i="1"/>
  <c r="Y335" i="1"/>
  <c r="BO206" i="1"/>
  <c r="BM206" i="1"/>
  <c r="Y206" i="1"/>
  <c r="BO208" i="1"/>
  <c r="BM208" i="1"/>
  <c r="Y208" i="1"/>
  <c r="BO213" i="1"/>
  <c r="BM213" i="1"/>
  <c r="Y213" i="1"/>
  <c r="BO231" i="1"/>
  <c r="BM231" i="1"/>
  <c r="Y231" i="1"/>
  <c r="BO242" i="1"/>
  <c r="BM242" i="1"/>
  <c r="Y242" i="1"/>
  <c r="BO250" i="1"/>
  <c r="BM250" i="1"/>
  <c r="Y250" i="1"/>
  <c r="BO264" i="1"/>
  <c r="BM264" i="1"/>
  <c r="Y264" i="1"/>
  <c r="BO289" i="1"/>
  <c r="BM289" i="1"/>
  <c r="Y289" i="1"/>
  <c r="BO306" i="1"/>
  <c r="BM306" i="1"/>
  <c r="Y306" i="1"/>
  <c r="BO332" i="1"/>
  <c r="BM332" i="1"/>
  <c r="Y332" i="1"/>
  <c r="BO334" i="1"/>
  <c r="BM334" i="1"/>
  <c r="Y334" i="1"/>
  <c r="BO336" i="1"/>
  <c r="BM336" i="1"/>
  <c r="Y336" i="1"/>
  <c r="X319" i="1"/>
  <c r="X318" i="1"/>
  <c r="BO337" i="1"/>
  <c r="BM337" i="1"/>
  <c r="Y337" i="1"/>
  <c r="BO364" i="1"/>
  <c r="BM364" i="1"/>
  <c r="Y364" i="1"/>
  <c r="BO378" i="1"/>
  <c r="BM378" i="1"/>
  <c r="Y378" i="1"/>
  <c r="BO398" i="1"/>
  <c r="BM398" i="1"/>
  <c r="Y398" i="1"/>
  <c r="BO406" i="1"/>
  <c r="BM406" i="1"/>
  <c r="Y406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BO346" i="1"/>
  <c r="BM346" i="1"/>
  <c r="Y346" i="1"/>
  <c r="BO372" i="1"/>
  <c r="BM372" i="1"/>
  <c r="Y372" i="1"/>
  <c r="X408" i="1"/>
  <c r="BO394" i="1"/>
  <c r="BM394" i="1"/>
  <c r="Y394" i="1"/>
  <c r="BO402" i="1"/>
  <c r="BM402" i="1"/>
  <c r="Y402" i="1"/>
  <c r="BO412" i="1"/>
  <c r="BM412" i="1"/>
  <c r="Y412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BO534" i="1"/>
  <c r="BM534" i="1"/>
  <c r="Y534" i="1"/>
  <c r="BO536" i="1"/>
  <c r="BM536" i="1"/>
  <c r="Y536" i="1"/>
  <c r="BO538" i="1"/>
  <c r="BM538" i="1"/>
  <c r="Y538" i="1"/>
  <c r="X380" i="1"/>
  <c r="X414" i="1"/>
  <c r="X413" i="1"/>
  <c r="H9" i="1"/>
  <c r="A10" i="1"/>
  <c r="X24" i="1"/>
  <c r="X34" i="1"/>
  <c r="X50" i="1"/>
  <c r="X58" i="1"/>
  <c r="X83" i="1"/>
  <c r="X89" i="1"/>
  <c r="X99" i="1"/>
  <c r="X118" i="1"/>
  <c r="X128" i="1"/>
  <c r="F566" i="1"/>
  <c r="X137" i="1"/>
  <c r="BO150" i="1"/>
  <c r="BM150" i="1"/>
  <c r="Y150" i="1"/>
  <c r="BO154" i="1"/>
  <c r="BM154" i="1"/>
  <c r="Y154" i="1"/>
  <c r="X158" i="1"/>
  <c r="BO163" i="1"/>
  <c r="BM163" i="1"/>
  <c r="Y163" i="1"/>
  <c r="Y164" i="1" s="1"/>
  <c r="X165" i="1"/>
  <c r="X170" i="1"/>
  <c r="BO167" i="1"/>
  <c r="BM167" i="1"/>
  <c r="Y167" i="1"/>
  <c r="Y169" i="1" s="1"/>
  <c r="BO173" i="1"/>
  <c r="BM173" i="1"/>
  <c r="Y173" i="1"/>
  <c r="BO177" i="1"/>
  <c r="BM177" i="1"/>
  <c r="Y177" i="1"/>
  <c r="X180" i="1"/>
  <c r="BO184" i="1"/>
  <c r="BM184" i="1"/>
  <c r="Y184" i="1"/>
  <c r="BO187" i="1"/>
  <c r="BM187" i="1"/>
  <c r="Y187" i="1"/>
  <c r="BO190" i="1"/>
  <c r="BM190" i="1"/>
  <c r="Y190" i="1"/>
  <c r="BO194" i="1"/>
  <c r="BM194" i="1"/>
  <c r="Y194" i="1"/>
  <c r="BO197" i="1"/>
  <c r="BM197" i="1"/>
  <c r="Y197" i="1"/>
  <c r="BO214" i="1"/>
  <c r="BM214" i="1"/>
  <c r="Y214" i="1"/>
  <c r="BO218" i="1"/>
  <c r="BM218" i="1"/>
  <c r="Y218" i="1"/>
  <c r="BO225" i="1"/>
  <c r="BM225" i="1"/>
  <c r="Y225" i="1"/>
  <c r="X227" i="1"/>
  <c r="X237" i="1"/>
  <c r="BO230" i="1"/>
  <c r="BM230" i="1"/>
  <c r="Y230" i="1"/>
  <c r="BO234" i="1"/>
  <c r="BM234" i="1"/>
  <c r="Y234" i="1"/>
  <c r="BO243" i="1"/>
  <c r="BM243" i="1"/>
  <c r="Y243" i="1"/>
  <c r="BO247" i="1"/>
  <c r="BM247" i="1"/>
  <c r="Y247" i="1"/>
  <c r="BO251" i="1"/>
  <c r="BM251" i="1"/>
  <c r="Y251" i="1"/>
  <c r="BO259" i="1"/>
  <c r="BM259" i="1"/>
  <c r="Y259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BO284" i="1"/>
  <c r="BM284" i="1"/>
  <c r="Y284" i="1"/>
  <c r="X286" i="1"/>
  <c r="X291" i="1"/>
  <c r="BO288" i="1"/>
  <c r="BM288" i="1"/>
  <c r="Y288" i="1"/>
  <c r="X292" i="1"/>
  <c r="BO297" i="1"/>
  <c r="BM297" i="1"/>
  <c r="Y297" i="1"/>
  <c r="BO301" i="1"/>
  <c r="BM301" i="1"/>
  <c r="Y301" i="1"/>
  <c r="X303" i="1"/>
  <c r="X308" i="1"/>
  <c r="BO305" i="1"/>
  <c r="BM305" i="1"/>
  <c r="Y305" i="1"/>
  <c r="Y307" i="1" s="1"/>
  <c r="X307" i="1"/>
  <c r="BO354" i="1"/>
  <c r="BM354" i="1"/>
  <c r="Y354" i="1"/>
  <c r="X356" i="1"/>
  <c r="X359" i="1"/>
  <c r="BO358" i="1"/>
  <c r="BM358" i="1"/>
  <c r="Y358" i="1"/>
  <c r="Y359" i="1" s="1"/>
  <c r="X360" i="1"/>
  <c r="R566" i="1"/>
  <c r="X368" i="1"/>
  <c r="BO363" i="1"/>
  <c r="BM363" i="1"/>
  <c r="Y363" i="1"/>
  <c r="BO367" i="1"/>
  <c r="BM367" i="1"/>
  <c r="Y367" i="1"/>
  <c r="X369" i="1"/>
  <c r="X374" i="1"/>
  <c r="BO371" i="1"/>
  <c r="BM371" i="1"/>
  <c r="Y371" i="1"/>
  <c r="Y373" i="1" s="1"/>
  <c r="X373" i="1"/>
  <c r="BO397" i="1"/>
  <c r="BM397" i="1"/>
  <c r="Y397" i="1"/>
  <c r="BO401" i="1"/>
  <c r="BM401" i="1"/>
  <c r="Y401" i="1"/>
  <c r="BO405" i="1"/>
  <c r="BM405" i="1"/>
  <c r="Y405" i="1"/>
  <c r="F9" i="1"/>
  <c r="J9" i="1"/>
  <c r="Y22" i="1"/>
  <c r="Y24" i="1" s="1"/>
  <c r="BM22" i="1"/>
  <c r="BO22" i="1"/>
  <c r="W560" i="1"/>
  <c r="X25" i="1"/>
  <c r="Y28" i="1"/>
  <c r="BM28" i="1"/>
  <c r="Y30" i="1"/>
  <c r="BM30" i="1"/>
  <c r="Y32" i="1"/>
  <c r="BM32" i="1"/>
  <c r="C566" i="1"/>
  <c r="Y48" i="1"/>
  <c r="Y49" i="1" s="1"/>
  <c r="BM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Y93" i="1"/>
  <c r="BM93" i="1"/>
  <c r="Y95" i="1"/>
  <c r="BM95" i="1"/>
  <c r="Y97" i="1"/>
  <c r="BM97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Y120" i="1"/>
  <c r="BM120" i="1"/>
  <c r="BO120" i="1"/>
  <c r="Y122" i="1"/>
  <c r="BM122" i="1"/>
  <c r="Y124" i="1"/>
  <c r="BM124" i="1"/>
  <c r="Y126" i="1"/>
  <c r="BM126" i="1"/>
  <c r="Y131" i="1"/>
  <c r="BM131" i="1"/>
  <c r="BO131" i="1"/>
  <c r="Y133" i="1"/>
  <c r="BM133" i="1"/>
  <c r="BO134" i="1"/>
  <c r="BM134" i="1"/>
  <c r="X136" i="1"/>
  <c r="BO143" i="1"/>
  <c r="BM143" i="1"/>
  <c r="Y143" i="1"/>
  <c r="Y145" i="1" s="1"/>
  <c r="BO152" i="1"/>
  <c r="BM152" i="1"/>
  <c r="Y152" i="1"/>
  <c r="BO156" i="1"/>
  <c r="BM156" i="1"/>
  <c r="Y156" i="1"/>
  <c r="I566" i="1"/>
  <c r="X169" i="1"/>
  <c r="X181" i="1"/>
  <c r="BO172" i="1"/>
  <c r="BM172" i="1"/>
  <c r="Y172" i="1"/>
  <c r="BO175" i="1"/>
  <c r="BM175" i="1"/>
  <c r="Y175" i="1"/>
  <c r="BO178" i="1"/>
  <c r="BM178" i="1"/>
  <c r="Y178" i="1"/>
  <c r="X202" i="1"/>
  <c r="BO186" i="1"/>
  <c r="BM186" i="1"/>
  <c r="Y186" i="1"/>
  <c r="BO189" i="1"/>
  <c r="BM189" i="1"/>
  <c r="Y189" i="1"/>
  <c r="BO192" i="1"/>
  <c r="BM192" i="1"/>
  <c r="Y192" i="1"/>
  <c r="BO196" i="1"/>
  <c r="BM196" i="1"/>
  <c r="Y196" i="1"/>
  <c r="BO201" i="1"/>
  <c r="BM201" i="1"/>
  <c r="Y201" i="1"/>
  <c r="X203" i="1"/>
  <c r="X210" i="1"/>
  <c r="BO205" i="1"/>
  <c r="BM205" i="1"/>
  <c r="Y205" i="1"/>
  <c r="BO216" i="1"/>
  <c r="BM216" i="1"/>
  <c r="Y216" i="1"/>
  <c r="Y220" i="1" s="1"/>
  <c r="X220" i="1"/>
  <c r="X226" i="1"/>
  <c r="BO223" i="1"/>
  <c r="BM223" i="1"/>
  <c r="Y223" i="1"/>
  <c r="BO232" i="1"/>
  <c r="BM232" i="1"/>
  <c r="Y232" i="1"/>
  <c r="X236" i="1"/>
  <c r="BO241" i="1"/>
  <c r="BM241" i="1"/>
  <c r="Y241" i="1"/>
  <c r="BO245" i="1"/>
  <c r="BM245" i="1"/>
  <c r="Y245" i="1"/>
  <c r="BO249" i="1"/>
  <c r="BM249" i="1"/>
  <c r="Y249" i="1"/>
  <c r="X253" i="1"/>
  <c r="BO257" i="1"/>
  <c r="BM257" i="1"/>
  <c r="Y257" i="1"/>
  <c r="Y260" i="1" s="1"/>
  <c r="BO338" i="1"/>
  <c r="BM338" i="1"/>
  <c r="Y338" i="1"/>
  <c r="X343" i="1"/>
  <c r="BO347" i="1"/>
  <c r="BM347" i="1"/>
  <c r="Y347" i="1"/>
  <c r="BO379" i="1"/>
  <c r="BM379" i="1"/>
  <c r="Y379" i="1"/>
  <c r="X381" i="1"/>
  <c r="X384" i="1"/>
  <c r="BO383" i="1"/>
  <c r="BM383" i="1"/>
  <c r="Y383" i="1"/>
  <c r="Y384" i="1" s="1"/>
  <c r="X385" i="1"/>
  <c r="X392" i="1"/>
  <c r="BO389" i="1"/>
  <c r="BM389" i="1"/>
  <c r="Y389" i="1"/>
  <c r="Y391" i="1" s="1"/>
  <c r="X391" i="1"/>
  <c r="BO422" i="1"/>
  <c r="BM422" i="1"/>
  <c r="Y422" i="1"/>
  <c r="X424" i="1"/>
  <c r="T566" i="1"/>
  <c r="X430" i="1"/>
  <c r="BO427" i="1"/>
  <c r="BM427" i="1"/>
  <c r="Y427" i="1"/>
  <c r="Y429" i="1" s="1"/>
  <c r="X429" i="1"/>
  <c r="BO474" i="1"/>
  <c r="BM474" i="1"/>
  <c r="Y474" i="1"/>
  <c r="BO478" i="1"/>
  <c r="BM478" i="1"/>
  <c r="Y478" i="1"/>
  <c r="BO482" i="1"/>
  <c r="BM482" i="1"/>
  <c r="Y482" i="1"/>
  <c r="S566" i="1"/>
  <c r="G566" i="1"/>
  <c r="X146" i="1"/>
  <c r="H566" i="1"/>
  <c r="X159" i="1"/>
  <c r="X164" i="1"/>
  <c r="J566" i="1"/>
  <c r="X221" i="1"/>
  <c r="N566" i="1"/>
  <c r="L566" i="1"/>
  <c r="X254" i="1"/>
  <c r="BO265" i="1"/>
  <c r="BM265" i="1"/>
  <c r="Y265" i="1"/>
  <c r="BO269" i="1"/>
  <c r="BM269" i="1"/>
  <c r="Y269" i="1"/>
  <c r="BO276" i="1"/>
  <c r="BM276" i="1"/>
  <c r="Y276" i="1"/>
  <c r="X285" i="1"/>
  <c r="BO290" i="1"/>
  <c r="BM290" i="1"/>
  <c r="Y290" i="1"/>
  <c r="O566" i="1"/>
  <c r="X302" i="1"/>
  <c r="BO295" i="1"/>
  <c r="BM295" i="1"/>
  <c r="Y295" i="1"/>
  <c r="BO299" i="1"/>
  <c r="BM299" i="1"/>
  <c r="Y299" i="1"/>
  <c r="BO316" i="1"/>
  <c r="BM316" i="1"/>
  <c r="Y316" i="1"/>
  <c r="Y318" i="1" s="1"/>
  <c r="BO341" i="1"/>
  <c r="BM341" i="1"/>
  <c r="Y341" i="1"/>
  <c r="X350" i="1"/>
  <c r="BO345" i="1"/>
  <c r="BM345" i="1"/>
  <c r="Y345" i="1"/>
  <c r="X349" i="1"/>
  <c r="X355" i="1"/>
  <c r="BO352" i="1"/>
  <c r="BM352" i="1"/>
  <c r="Y352" i="1"/>
  <c r="Y355" i="1" s="1"/>
  <c r="BO365" i="1"/>
  <c r="BM365" i="1"/>
  <c r="Y365" i="1"/>
  <c r="BO377" i="1"/>
  <c r="BM377" i="1"/>
  <c r="Y377" i="1"/>
  <c r="Y380" i="1" s="1"/>
  <c r="BO395" i="1"/>
  <c r="BM395" i="1"/>
  <c r="Y395" i="1"/>
  <c r="BO399" i="1"/>
  <c r="BM399" i="1"/>
  <c r="Y399" i="1"/>
  <c r="BO403" i="1"/>
  <c r="BM403" i="1"/>
  <c r="Y403" i="1"/>
  <c r="X407" i="1"/>
  <c r="BO411" i="1"/>
  <c r="BM411" i="1"/>
  <c r="Y411" i="1"/>
  <c r="BO435" i="1"/>
  <c r="BM435" i="1"/>
  <c r="Y435" i="1"/>
  <c r="BO456" i="1"/>
  <c r="BM456" i="1"/>
  <c r="Y456" i="1"/>
  <c r="X458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Y539" i="1" s="1"/>
  <c r="X539" i="1"/>
  <c r="P566" i="1"/>
  <c r="X313" i="1"/>
  <c r="Q566" i="1"/>
  <c r="X342" i="1"/>
  <c r="X423" i="1"/>
  <c r="BO420" i="1"/>
  <c r="BM420" i="1"/>
  <c r="Y420" i="1"/>
  <c r="Y423" i="1" s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U566" i="1"/>
  <c r="X467" i="1"/>
  <c r="BO466" i="1"/>
  <c r="BM466" i="1"/>
  <c r="Y466" i="1"/>
  <c r="Y467" i="1" s="1"/>
  <c r="X468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Y489" i="1" s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W566" i="1"/>
  <c r="X459" i="1"/>
  <c r="V566" i="1"/>
  <c r="X464" i="1"/>
  <c r="BO494" i="1"/>
  <c r="BM494" i="1"/>
  <c r="Y494" i="1"/>
  <c r="BO502" i="1"/>
  <c r="BM502" i="1"/>
  <c r="Y502" i="1"/>
  <c r="Y504" i="1" s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530" i="1" l="1"/>
  <c r="Y458" i="1"/>
  <c r="Y413" i="1"/>
  <c r="Y349" i="1"/>
  <c r="Y253" i="1"/>
  <c r="Y226" i="1"/>
  <c r="Y209" i="1"/>
  <c r="Y127" i="1"/>
  <c r="Y89" i="1"/>
  <c r="Y82" i="1"/>
  <c r="Y57" i="1"/>
  <c r="Y285" i="1"/>
  <c r="W559" i="1"/>
  <c r="Y438" i="1"/>
  <c r="Y407" i="1"/>
  <c r="Y99" i="1"/>
  <c r="Y158" i="1"/>
  <c r="Y34" i="1"/>
  <c r="Y368" i="1"/>
  <c r="Y202" i="1"/>
  <c r="Y522" i="1"/>
  <c r="X557" i="1"/>
  <c r="Y272" i="1"/>
  <c r="Y236" i="1"/>
  <c r="Y180" i="1"/>
  <c r="Y547" i="1"/>
  <c r="Y498" i="1"/>
  <c r="Y484" i="1"/>
  <c r="Y302" i="1"/>
  <c r="Y136" i="1"/>
  <c r="Y117" i="1"/>
  <c r="X556" i="1"/>
  <c r="X558" i="1"/>
  <c r="Y291" i="1"/>
  <c r="Y279" i="1"/>
  <c r="X560" i="1"/>
  <c r="Y561" i="1" l="1"/>
  <c r="X559" i="1"/>
</calcChain>
</file>

<file path=xl/sharedStrings.xml><?xml version="1.0" encoding="utf-8"?>
<sst xmlns="http://schemas.openxmlformats.org/spreadsheetml/2006/main" count="2445" uniqueCount="815">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</sst>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23" fillId="0" borderId="15" xfId="0" applyFont="1" applyBorder="1" applyAlignment="1">
      <alignment horizontal="left" vertical="center" wrapText="1"/>
    </xf>
    <xf numFmtId="0" fontId="0" fillId="0" borderId="19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9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31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3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17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64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601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7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6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23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3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23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58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33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75" fillId="0" borderId="15" xfId="0" applyFont="1" applyBorder="1" applyAlignment="1">
      <alignment horizontal="left" vertical="center" wrapText="1"/>
    </xf>
    <xf numFmtId="0" fontId="6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3" fillId="0" borderId="15" xfId="0" applyFont="1" applyBorder="1" applyAlignment="1">
      <alignment horizontal="left" vertical="center" wrapText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455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39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87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66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566"/>
  <sheetViews>
    <sheetView showGridLines="0" tabSelected="1" zoomScaleNormal="100" zoomScaleSheetLayoutView="100" workbookViewId="0">
      <selection activeCell="AA47" sqref="AA47"/>
    </sheetView>
  </sheetViews>
  <sheetFormatPr defaultColWidth="9.140625" defaultRowHeight="12.75" x14ac:dyDescent="0.2"/>
  <cols>
    <col min="1" max="1" width="9.140625" style="38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0" customWidth="1"/>
    <col min="18" max="18" width="6.140625" style="380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0" customWidth="1"/>
    <col min="24" max="24" width="11" style="380" customWidth="1"/>
    <col min="25" max="25" width="10" style="380" customWidth="1"/>
    <col min="26" max="26" width="11.5703125" style="380" customWidth="1"/>
    <col min="27" max="27" width="10.42578125" style="380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0" customWidth="1"/>
    <col min="32" max="32" width="9.140625" style="380" customWidth="1"/>
    <col min="33" max="16384" width="9.140625" style="380"/>
  </cols>
  <sheetData>
    <row r="1" spans="1:30" s="384" customFormat="1" ht="45" customHeight="1" x14ac:dyDescent="0.2">
      <c r="A1" s="41"/>
      <c r="B1" s="41"/>
      <c r="C1" s="41"/>
      <c r="D1" s="516" t="s">
        <v>0</v>
      </c>
      <c r="E1" s="517"/>
      <c r="F1" s="517"/>
      <c r="G1" s="12" t="s">
        <v>1</v>
      </c>
      <c r="H1" s="516" t="s">
        <v>2</v>
      </c>
      <c r="I1" s="517"/>
      <c r="J1" s="517"/>
      <c r="K1" s="517"/>
      <c r="L1" s="517"/>
      <c r="M1" s="517"/>
      <c r="N1" s="517"/>
      <c r="O1" s="517"/>
      <c r="P1" s="517"/>
      <c r="Q1" s="772" t="s">
        <v>3</v>
      </c>
      <c r="R1" s="517"/>
      <c r="S1" s="517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43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397"/>
      <c r="Q2" s="397"/>
      <c r="R2" s="397"/>
      <c r="S2" s="397"/>
      <c r="T2" s="397"/>
      <c r="U2" s="397"/>
      <c r="V2" s="397"/>
      <c r="W2" s="16"/>
      <c r="X2" s="16"/>
      <c r="Y2" s="16"/>
      <c r="Z2" s="16"/>
      <c r="AA2" s="51"/>
      <c r="AB2" s="51"/>
      <c r="AC2" s="51"/>
    </row>
    <row r="3" spans="1:30" s="3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397"/>
      <c r="P3" s="397"/>
      <c r="Q3" s="397"/>
      <c r="R3" s="397"/>
      <c r="S3" s="397"/>
      <c r="T3" s="397"/>
      <c r="U3" s="397"/>
      <c r="V3" s="397"/>
      <c r="W3" s="16"/>
      <c r="X3" s="16"/>
      <c r="Y3" s="16"/>
      <c r="Z3" s="16"/>
      <c r="AA3" s="51"/>
      <c r="AB3" s="51"/>
      <c r="AC3" s="51"/>
    </row>
    <row r="4" spans="1:30" s="3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4" customFormat="1" ht="23.45" customHeight="1" x14ac:dyDescent="0.2">
      <c r="A5" s="533" t="s">
        <v>8</v>
      </c>
      <c r="B5" s="488"/>
      <c r="C5" s="489"/>
      <c r="D5" s="451"/>
      <c r="E5" s="453"/>
      <c r="F5" s="737" t="s">
        <v>9</v>
      </c>
      <c r="G5" s="489"/>
      <c r="H5" s="451" t="s">
        <v>814</v>
      </c>
      <c r="I5" s="452"/>
      <c r="J5" s="452"/>
      <c r="K5" s="452"/>
      <c r="L5" s="453"/>
      <c r="M5" s="58"/>
      <c r="O5" s="24" t="s">
        <v>10</v>
      </c>
      <c r="P5" s="769">
        <v>45455</v>
      </c>
      <c r="Q5" s="552"/>
      <c r="S5" s="647" t="s">
        <v>11</v>
      </c>
      <c r="T5" s="473"/>
      <c r="U5" s="649" t="s">
        <v>12</v>
      </c>
      <c r="V5" s="552"/>
      <c r="AA5" s="51"/>
      <c r="AB5" s="51"/>
      <c r="AC5" s="51"/>
    </row>
    <row r="6" spans="1:30" s="384" customFormat="1" ht="24" customHeight="1" x14ac:dyDescent="0.2">
      <c r="A6" s="533" t="s">
        <v>13</v>
      </c>
      <c r="B6" s="488"/>
      <c r="C6" s="489"/>
      <c r="D6" s="720" t="s">
        <v>14</v>
      </c>
      <c r="E6" s="721"/>
      <c r="F6" s="721"/>
      <c r="G6" s="721"/>
      <c r="H6" s="721"/>
      <c r="I6" s="721"/>
      <c r="J6" s="721"/>
      <c r="K6" s="721"/>
      <c r="L6" s="552"/>
      <c r="M6" s="59"/>
      <c r="O6" s="24" t="s">
        <v>15</v>
      </c>
      <c r="P6" s="423" t="str">
        <f>IF(P5=0," ",CHOOSE(WEEKDAY(P5,2),"Понедельник","Вторник","Среда","Четверг","Пятница","Суббота","Воскресенье"))</f>
        <v>Среда</v>
      </c>
      <c r="Q6" s="393"/>
      <c r="S6" s="546" t="s">
        <v>16</v>
      </c>
      <c r="T6" s="473"/>
      <c r="U6" s="713" t="s">
        <v>17</v>
      </c>
      <c r="V6" s="450"/>
      <c r="AA6" s="51"/>
      <c r="AB6" s="51"/>
      <c r="AC6" s="51"/>
    </row>
    <row r="7" spans="1:30" s="384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593"/>
      <c r="M7" s="60"/>
      <c r="O7" s="24"/>
      <c r="P7" s="42"/>
      <c r="Q7" s="42"/>
      <c r="S7" s="397"/>
      <c r="T7" s="473"/>
      <c r="U7" s="714"/>
      <c r="V7" s="715"/>
      <c r="AA7" s="51"/>
      <c r="AB7" s="51"/>
      <c r="AC7" s="51"/>
    </row>
    <row r="8" spans="1:30" s="384" customFormat="1" ht="25.5" customHeight="1" x14ac:dyDescent="0.2">
      <c r="A8" s="774" t="s">
        <v>18</v>
      </c>
      <c r="B8" s="415"/>
      <c r="C8" s="416"/>
      <c r="D8" s="509"/>
      <c r="E8" s="510"/>
      <c r="F8" s="510"/>
      <c r="G8" s="510"/>
      <c r="H8" s="510"/>
      <c r="I8" s="510"/>
      <c r="J8" s="510"/>
      <c r="K8" s="510"/>
      <c r="L8" s="511"/>
      <c r="M8" s="61"/>
      <c r="O8" s="24" t="s">
        <v>19</v>
      </c>
      <c r="P8" s="592">
        <v>0.5</v>
      </c>
      <c r="Q8" s="593"/>
      <c r="S8" s="397"/>
      <c r="T8" s="473"/>
      <c r="U8" s="714"/>
      <c r="V8" s="715"/>
      <c r="AA8" s="51"/>
      <c r="AB8" s="51"/>
      <c r="AC8" s="51"/>
    </row>
    <row r="9" spans="1:30" s="384" customFormat="1" ht="39.950000000000003" customHeight="1" x14ac:dyDescent="0.2">
      <c r="A9" s="56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7"/>
      <c r="C9" s="397"/>
      <c r="D9" s="567"/>
      <c r="E9" s="418"/>
      <c r="F9" s="56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7"/>
      <c r="H9" s="417" t="str">
        <f>IF(AND($A$9="Тип доверенности/получателя при получении в адресе перегруза:",$D$9="Разовая доверенность"),"Введите ФИО","")</f>
        <v/>
      </c>
      <c r="I9" s="418"/>
      <c r="J9" s="4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8"/>
      <c r="L9" s="418"/>
      <c r="M9" s="386"/>
      <c r="O9" s="26" t="s">
        <v>20</v>
      </c>
      <c r="P9" s="575"/>
      <c r="Q9" s="576"/>
      <c r="S9" s="397"/>
      <c r="T9" s="473"/>
      <c r="U9" s="716"/>
      <c r="V9" s="717"/>
      <c r="W9" s="43"/>
      <c r="X9" s="43"/>
      <c r="Y9" s="43"/>
      <c r="Z9" s="43"/>
      <c r="AA9" s="51"/>
      <c r="AB9" s="51"/>
      <c r="AC9" s="51"/>
    </row>
    <row r="10" spans="1:30" s="384" customFormat="1" ht="26.45" customHeight="1" x14ac:dyDescent="0.2">
      <c r="A10" s="56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7"/>
      <c r="C10" s="397"/>
      <c r="D10" s="567"/>
      <c r="E10" s="418"/>
      <c r="F10" s="56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7"/>
      <c r="H10" s="683" t="str">
        <f>IFERROR(VLOOKUP($D$10,Proxy,2,FALSE),"")</f>
        <v/>
      </c>
      <c r="I10" s="397"/>
      <c r="J10" s="397"/>
      <c r="K10" s="397"/>
      <c r="L10" s="397"/>
      <c r="M10" s="383"/>
      <c r="O10" s="26" t="s">
        <v>21</v>
      </c>
      <c r="P10" s="653"/>
      <c r="Q10" s="654"/>
      <c r="T10" s="24" t="s">
        <v>22</v>
      </c>
      <c r="U10" s="449" t="s">
        <v>23</v>
      </c>
      <c r="V10" s="450"/>
      <c r="W10" s="44"/>
      <c r="X10" s="44"/>
      <c r="Y10" s="44"/>
      <c r="Z10" s="44"/>
      <c r="AA10" s="51"/>
      <c r="AB10" s="51"/>
      <c r="AC10" s="51"/>
    </row>
    <row r="11" spans="1:30" s="3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551"/>
      <c r="Q11" s="552"/>
      <c r="T11" s="24" t="s">
        <v>26</v>
      </c>
      <c r="U11" s="644" t="s">
        <v>27</v>
      </c>
      <c r="V11" s="576"/>
      <c r="W11" s="45"/>
      <c r="X11" s="45"/>
      <c r="Y11" s="45"/>
      <c r="Z11" s="45"/>
      <c r="AA11" s="51"/>
      <c r="AB11" s="51"/>
      <c r="AC11" s="51"/>
    </row>
    <row r="12" spans="1:30" s="384" customFormat="1" ht="18.600000000000001" customHeight="1" x14ac:dyDescent="0.2">
      <c r="A12" s="734" t="s">
        <v>28</v>
      </c>
      <c r="B12" s="488"/>
      <c r="C12" s="488"/>
      <c r="D12" s="488"/>
      <c r="E12" s="488"/>
      <c r="F12" s="488"/>
      <c r="G12" s="488"/>
      <c r="H12" s="488"/>
      <c r="I12" s="488"/>
      <c r="J12" s="488"/>
      <c r="K12" s="488"/>
      <c r="L12" s="489"/>
      <c r="M12" s="62"/>
      <c r="O12" s="24" t="s">
        <v>29</v>
      </c>
      <c r="P12" s="592"/>
      <c r="Q12" s="593"/>
      <c r="R12" s="23"/>
      <c r="T12" s="24"/>
      <c r="U12" s="517"/>
      <c r="V12" s="397"/>
      <c r="AA12" s="51"/>
      <c r="AB12" s="51"/>
      <c r="AC12" s="51"/>
    </row>
    <row r="13" spans="1:30" s="384" customFormat="1" ht="23.25" customHeight="1" x14ac:dyDescent="0.2">
      <c r="A13" s="734" t="s">
        <v>30</v>
      </c>
      <c r="B13" s="488"/>
      <c r="C13" s="488"/>
      <c r="D13" s="488"/>
      <c r="E13" s="488"/>
      <c r="F13" s="488"/>
      <c r="G13" s="488"/>
      <c r="H13" s="488"/>
      <c r="I13" s="488"/>
      <c r="J13" s="488"/>
      <c r="K13" s="488"/>
      <c r="L13" s="489"/>
      <c r="M13" s="62"/>
      <c r="N13" s="26"/>
      <c r="O13" s="26" t="s">
        <v>31</v>
      </c>
      <c r="P13" s="644"/>
      <c r="Q13" s="576"/>
      <c r="R13" s="23"/>
      <c r="W13" s="49"/>
      <c r="X13" s="49"/>
      <c r="Y13" s="49"/>
      <c r="Z13" s="49"/>
      <c r="AA13" s="51"/>
      <c r="AB13" s="51"/>
      <c r="AC13" s="51"/>
    </row>
    <row r="14" spans="1:30" s="384" customFormat="1" ht="18.600000000000001" customHeight="1" x14ac:dyDescent="0.2">
      <c r="A14" s="734" t="s">
        <v>32</v>
      </c>
      <c r="B14" s="488"/>
      <c r="C14" s="488"/>
      <c r="D14" s="488"/>
      <c r="E14" s="488"/>
      <c r="F14" s="488"/>
      <c r="G14" s="488"/>
      <c r="H14" s="488"/>
      <c r="I14" s="488"/>
      <c r="J14" s="488"/>
      <c r="K14" s="488"/>
      <c r="L14" s="489"/>
      <c r="M14" s="62"/>
      <c r="W14" s="50"/>
      <c r="X14" s="50"/>
      <c r="Y14" s="50"/>
      <c r="Z14" s="50"/>
      <c r="AA14" s="51"/>
      <c r="AB14" s="51"/>
      <c r="AC14" s="51"/>
    </row>
    <row r="15" spans="1:30" s="384" customFormat="1" ht="22.5" customHeight="1" x14ac:dyDescent="0.2">
      <c r="A15" s="761" t="s">
        <v>33</v>
      </c>
      <c r="B15" s="488"/>
      <c r="C15" s="488"/>
      <c r="D15" s="488"/>
      <c r="E15" s="488"/>
      <c r="F15" s="488"/>
      <c r="G15" s="488"/>
      <c r="H15" s="488"/>
      <c r="I15" s="488"/>
      <c r="J15" s="488"/>
      <c r="K15" s="488"/>
      <c r="L15" s="489"/>
      <c r="M15" s="63"/>
      <c r="O15" s="563" t="s">
        <v>34</v>
      </c>
      <c r="P15" s="517"/>
      <c r="Q15" s="517"/>
      <c r="R15" s="517"/>
      <c r="S15" s="517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564"/>
      <c r="P16" s="564"/>
      <c r="Q16" s="564"/>
      <c r="R16" s="564"/>
      <c r="S16" s="564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62" t="s">
        <v>37</v>
      </c>
      <c r="D17" s="432" t="s">
        <v>38</v>
      </c>
      <c r="E17" s="540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539"/>
      <c r="Q17" s="539"/>
      <c r="R17" s="539"/>
      <c r="S17" s="540"/>
      <c r="T17" s="758" t="s">
        <v>49</v>
      </c>
      <c r="U17" s="489"/>
      <c r="V17" s="432" t="s">
        <v>50</v>
      </c>
      <c r="W17" s="432" t="s">
        <v>51</v>
      </c>
      <c r="X17" s="746" t="s">
        <v>52</v>
      </c>
      <c r="Y17" s="432" t="s">
        <v>53</v>
      </c>
      <c r="Z17" s="490" t="s">
        <v>54</v>
      </c>
      <c r="AA17" s="490" t="s">
        <v>55</v>
      </c>
      <c r="AB17" s="490" t="s">
        <v>56</v>
      </c>
      <c r="AC17" s="491"/>
      <c r="AD17" s="492"/>
      <c r="AE17" s="505"/>
      <c r="BB17" s="756" t="s">
        <v>57</v>
      </c>
    </row>
    <row r="18" spans="1:67" ht="14.25" customHeight="1" x14ac:dyDescent="0.2">
      <c r="A18" s="433"/>
      <c r="B18" s="433"/>
      <c r="C18" s="433"/>
      <c r="D18" s="541"/>
      <c r="E18" s="543"/>
      <c r="F18" s="433"/>
      <c r="G18" s="433"/>
      <c r="H18" s="433"/>
      <c r="I18" s="433"/>
      <c r="J18" s="433"/>
      <c r="K18" s="433"/>
      <c r="L18" s="433"/>
      <c r="M18" s="433"/>
      <c r="N18" s="433"/>
      <c r="O18" s="541"/>
      <c r="P18" s="542"/>
      <c r="Q18" s="542"/>
      <c r="R18" s="542"/>
      <c r="S18" s="543"/>
      <c r="T18" s="385" t="s">
        <v>58</v>
      </c>
      <c r="U18" s="385" t="s">
        <v>59</v>
      </c>
      <c r="V18" s="433"/>
      <c r="W18" s="433"/>
      <c r="X18" s="747"/>
      <c r="Y18" s="433"/>
      <c r="Z18" s="669"/>
      <c r="AA18" s="669"/>
      <c r="AB18" s="493"/>
      <c r="AC18" s="494"/>
      <c r="AD18" s="495"/>
      <c r="AE18" s="506"/>
      <c r="BB18" s="397"/>
    </row>
    <row r="19" spans="1:67" ht="27.75" hidden="1" customHeight="1" x14ac:dyDescent="0.2">
      <c r="A19" s="440" t="s">
        <v>60</v>
      </c>
      <c r="B19" s="441"/>
      <c r="C19" s="441"/>
      <c r="D19" s="441"/>
      <c r="E19" s="441"/>
      <c r="F19" s="441"/>
      <c r="G19" s="441"/>
      <c r="H19" s="441"/>
      <c r="I19" s="441"/>
      <c r="J19" s="441"/>
      <c r="K19" s="441"/>
      <c r="L19" s="441"/>
      <c r="M19" s="441"/>
      <c r="N19" s="441"/>
      <c r="O19" s="441"/>
      <c r="P19" s="441"/>
      <c r="Q19" s="441"/>
      <c r="R19" s="441"/>
      <c r="S19" s="441"/>
      <c r="T19" s="441"/>
      <c r="U19" s="441"/>
      <c r="V19" s="441"/>
      <c r="W19" s="441"/>
      <c r="X19" s="441"/>
      <c r="Y19" s="441"/>
      <c r="Z19" s="48"/>
      <c r="AA19" s="48"/>
    </row>
    <row r="20" spans="1:67" ht="16.5" hidden="1" customHeight="1" x14ac:dyDescent="0.25">
      <c r="A20" s="430" t="s">
        <v>60</v>
      </c>
      <c r="B20" s="397"/>
      <c r="C20" s="397"/>
      <c r="D20" s="397"/>
      <c r="E20" s="397"/>
      <c r="F20" s="397"/>
      <c r="G20" s="397"/>
      <c r="H20" s="397"/>
      <c r="I20" s="397"/>
      <c r="J20" s="397"/>
      <c r="K20" s="397"/>
      <c r="L20" s="397"/>
      <c r="M20" s="397"/>
      <c r="N20" s="397"/>
      <c r="O20" s="397"/>
      <c r="P20" s="397"/>
      <c r="Q20" s="397"/>
      <c r="R20" s="397"/>
      <c r="S20" s="397"/>
      <c r="T20" s="397"/>
      <c r="U20" s="397"/>
      <c r="V20" s="397"/>
      <c r="W20" s="397"/>
      <c r="X20" s="397"/>
      <c r="Y20" s="397"/>
      <c r="Z20" s="382"/>
      <c r="AA20" s="382"/>
    </row>
    <row r="21" spans="1:67" ht="14.25" hidden="1" customHeight="1" x14ac:dyDescent="0.25">
      <c r="A21" s="396" t="s">
        <v>61</v>
      </c>
      <c r="B21" s="397"/>
      <c r="C21" s="397"/>
      <c r="D21" s="397"/>
      <c r="E21" s="397"/>
      <c r="F21" s="397"/>
      <c r="G21" s="397"/>
      <c r="H21" s="397"/>
      <c r="I21" s="397"/>
      <c r="J21" s="397"/>
      <c r="K21" s="397"/>
      <c r="L21" s="397"/>
      <c r="M21" s="397"/>
      <c r="N21" s="397"/>
      <c r="O21" s="397"/>
      <c r="P21" s="397"/>
      <c r="Q21" s="397"/>
      <c r="R21" s="397"/>
      <c r="S21" s="397"/>
      <c r="T21" s="397"/>
      <c r="U21" s="397"/>
      <c r="V21" s="397"/>
      <c r="W21" s="397"/>
      <c r="X21" s="397"/>
      <c r="Y21" s="397"/>
      <c r="Z21" s="381"/>
      <c r="AA21" s="381"/>
    </row>
    <row r="22" spans="1:67" ht="27" hidden="1" customHeight="1" x14ac:dyDescent="0.25">
      <c r="A22" s="54" t="s">
        <v>62</v>
      </c>
      <c r="B22" s="54" t="s">
        <v>63</v>
      </c>
      <c r="C22" s="31">
        <v>4301031106</v>
      </c>
      <c r="D22" s="392">
        <v>4607091389258</v>
      </c>
      <c r="E22" s="393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63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395"/>
      <c r="Q22" s="395"/>
      <c r="R22" s="395"/>
      <c r="S22" s="393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hidden="1" customHeight="1" x14ac:dyDescent="0.25">
      <c r="A23" s="54" t="s">
        <v>67</v>
      </c>
      <c r="B23" s="54" t="s">
        <v>68</v>
      </c>
      <c r="C23" s="31">
        <v>4301051550</v>
      </c>
      <c r="D23" s="392">
        <v>4680115885004</v>
      </c>
      <c r="E23" s="393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569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395"/>
      <c r="Q23" s="395"/>
      <c r="R23" s="395"/>
      <c r="S23" s="393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hidden="1" x14ac:dyDescent="0.2">
      <c r="A24" s="405"/>
      <c r="B24" s="397"/>
      <c r="C24" s="397"/>
      <c r="D24" s="397"/>
      <c r="E24" s="397"/>
      <c r="F24" s="397"/>
      <c r="G24" s="397"/>
      <c r="H24" s="397"/>
      <c r="I24" s="397"/>
      <c r="J24" s="397"/>
      <c r="K24" s="397"/>
      <c r="L24" s="397"/>
      <c r="M24" s="397"/>
      <c r="N24" s="406"/>
      <c r="O24" s="414" t="s">
        <v>70</v>
      </c>
      <c r="P24" s="415"/>
      <c r="Q24" s="415"/>
      <c r="R24" s="415"/>
      <c r="S24" s="415"/>
      <c r="T24" s="415"/>
      <c r="U24" s="416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hidden="1" x14ac:dyDescent="0.2">
      <c r="A25" s="397"/>
      <c r="B25" s="397"/>
      <c r="C25" s="397"/>
      <c r="D25" s="397"/>
      <c r="E25" s="397"/>
      <c r="F25" s="397"/>
      <c r="G25" s="397"/>
      <c r="H25" s="397"/>
      <c r="I25" s="397"/>
      <c r="J25" s="397"/>
      <c r="K25" s="397"/>
      <c r="L25" s="397"/>
      <c r="M25" s="397"/>
      <c r="N25" s="406"/>
      <c r="O25" s="414" t="s">
        <v>70</v>
      </c>
      <c r="P25" s="415"/>
      <c r="Q25" s="415"/>
      <c r="R25" s="415"/>
      <c r="S25" s="415"/>
      <c r="T25" s="415"/>
      <c r="U25" s="416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hidden="1" customHeight="1" x14ac:dyDescent="0.25">
      <c r="A26" s="396" t="s">
        <v>72</v>
      </c>
      <c r="B26" s="397"/>
      <c r="C26" s="397"/>
      <c r="D26" s="397"/>
      <c r="E26" s="397"/>
      <c r="F26" s="397"/>
      <c r="G26" s="397"/>
      <c r="H26" s="397"/>
      <c r="I26" s="397"/>
      <c r="J26" s="397"/>
      <c r="K26" s="397"/>
      <c r="L26" s="397"/>
      <c r="M26" s="397"/>
      <c r="N26" s="397"/>
      <c r="O26" s="397"/>
      <c r="P26" s="397"/>
      <c r="Q26" s="397"/>
      <c r="R26" s="397"/>
      <c r="S26" s="397"/>
      <c r="T26" s="397"/>
      <c r="U26" s="397"/>
      <c r="V26" s="397"/>
      <c r="W26" s="397"/>
      <c r="X26" s="397"/>
      <c r="Y26" s="397"/>
      <c r="Z26" s="381"/>
      <c r="AA26" s="381"/>
    </row>
    <row r="27" spans="1:67" ht="27" hidden="1" customHeight="1" x14ac:dyDescent="0.25">
      <c r="A27" s="54" t="s">
        <v>73</v>
      </c>
      <c r="B27" s="54" t="s">
        <v>74</v>
      </c>
      <c r="C27" s="31">
        <v>4301051551</v>
      </c>
      <c r="D27" s="392">
        <v>4607091383881</v>
      </c>
      <c r="E27" s="393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29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395"/>
      <c r="Q27" s="395"/>
      <c r="R27" s="395"/>
      <c r="S27" s="393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hidden="1" customHeight="1" x14ac:dyDescent="0.25">
      <c r="A28" s="54" t="s">
        <v>75</v>
      </c>
      <c r="B28" s="54" t="s">
        <v>76</v>
      </c>
      <c r="C28" s="31">
        <v>4301051552</v>
      </c>
      <c r="D28" s="392">
        <v>4607091388237</v>
      </c>
      <c r="E28" s="393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39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395"/>
      <c r="Q28" s="395"/>
      <c r="R28" s="395"/>
      <c r="S28" s="393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hidden="1" customHeight="1" x14ac:dyDescent="0.25">
      <c r="A29" s="54" t="s">
        <v>77</v>
      </c>
      <c r="B29" s="54" t="s">
        <v>78</v>
      </c>
      <c r="C29" s="31">
        <v>4301051180</v>
      </c>
      <c r="D29" s="392">
        <v>4607091383935</v>
      </c>
      <c r="E29" s="393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4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395"/>
      <c r="Q29" s="395"/>
      <c r="R29" s="395"/>
      <c r="S29" s="393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hidden="1" customHeight="1" x14ac:dyDescent="0.25">
      <c r="A30" s="54" t="s">
        <v>77</v>
      </c>
      <c r="B30" s="54" t="s">
        <v>79</v>
      </c>
      <c r="C30" s="31">
        <v>4301051692</v>
      </c>
      <c r="D30" s="392">
        <v>4607091383935</v>
      </c>
      <c r="E30" s="393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395"/>
      <c r="Q30" s="395"/>
      <c r="R30" s="395"/>
      <c r="S30" s="393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4301051426</v>
      </c>
      <c r="D31" s="392">
        <v>4680115881853</v>
      </c>
      <c r="E31" s="393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42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395"/>
      <c r="Q31" s="395"/>
      <c r="R31" s="395"/>
      <c r="S31" s="393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hidden="1" customHeight="1" x14ac:dyDescent="0.25">
      <c r="A32" s="54" t="s">
        <v>82</v>
      </c>
      <c r="B32" s="54" t="s">
        <v>83</v>
      </c>
      <c r="C32" s="31">
        <v>4301051593</v>
      </c>
      <c r="D32" s="392">
        <v>4607091383911</v>
      </c>
      <c r="E32" s="393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6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395"/>
      <c r="Q32" s="395"/>
      <c r="R32" s="395"/>
      <c r="S32" s="393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hidden="1" customHeight="1" x14ac:dyDescent="0.25">
      <c r="A33" s="54" t="s">
        <v>84</v>
      </c>
      <c r="B33" s="54" t="s">
        <v>85</v>
      </c>
      <c r="C33" s="31">
        <v>4301051592</v>
      </c>
      <c r="D33" s="392">
        <v>4607091388244</v>
      </c>
      <c r="E33" s="393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655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395"/>
      <c r="Q33" s="395"/>
      <c r="R33" s="395"/>
      <c r="S33" s="393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hidden="1" x14ac:dyDescent="0.2">
      <c r="A34" s="405"/>
      <c r="B34" s="397"/>
      <c r="C34" s="397"/>
      <c r="D34" s="397"/>
      <c r="E34" s="397"/>
      <c r="F34" s="397"/>
      <c r="G34" s="397"/>
      <c r="H34" s="397"/>
      <c r="I34" s="397"/>
      <c r="J34" s="397"/>
      <c r="K34" s="397"/>
      <c r="L34" s="397"/>
      <c r="M34" s="397"/>
      <c r="N34" s="406"/>
      <c r="O34" s="414" t="s">
        <v>70</v>
      </c>
      <c r="P34" s="415"/>
      <c r="Q34" s="415"/>
      <c r="R34" s="415"/>
      <c r="S34" s="415"/>
      <c r="T34" s="415"/>
      <c r="U34" s="416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hidden="1" x14ac:dyDescent="0.2">
      <c r="A35" s="397"/>
      <c r="B35" s="397"/>
      <c r="C35" s="397"/>
      <c r="D35" s="397"/>
      <c r="E35" s="397"/>
      <c r="F35" s="397"/>
      <c r="G35" s="397"/>
      <c r="H35" s="397"/>
      <c r="I35" s="397"/>
      <c r="J35" s="397"/>
      <c r="K35" s="397"/>
      <c r="L35" s="397"/>
      <c r="M35" s="397"/>
      <c r="N35" s="406"/>
      <c r="O35" s="414" t="s">
        <v>70</v>
      </c>
      <c r="P35" s="415"/>
      <c r="Q35" s="415"/>
      <c r="R35" s="415"/>
      <c r="S35" s="415"/>
      <c r="T35" s="415"/>
      <c r="U35" s="416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hidden="1" customHeight="1" x14ac:dyDescent="0.25">
      <c r="A36" s="396" t="s">
        <v>86</v>
      </c>
      <c r="B36" s="397"/>
      <c r="C36" s="397"/>
      <c r="D36" s="397"/>
      <c r="E36" s="397"/>
      <c r="F36" s="397"/>
      <c r="G36" s="397"/>
      <c r="H36" s="397"/>
      <c r="I36" s="397"/>
      <c r="J36" s="397"/>
      <c r="K36" s="397"/>
      <c r="L36" s="397"/>
      <c r="M36" s="397"/>
      <c r="N36" s="397"/>
      <c r="O36" s="397"/>
      <c r="P36" s="397"/>
      <c r="Q36" s="397"/>
      <c r="R36" s="397"/>
      <c r="S36" s="397"/>
      <c r="T36" s="397"/>
      <c r="U36" s="397"/>
      <c r="V36" s="397"/>
      <c r="W36" s="397"/>
      <c r="X36" s="397"/>
      <c r="Y36" s="397"/>
      <c r="Z36" s="381"/>
      <c r="AA36" s="381"/>
    </row>
    <row r="37" spans="1:67" ht="27" hidden="1" customHeight="1" x14ac:dyDescent="0.25">
      <c r="A37" s="54" t="s">
        <v>87</v>
      </c>
      <c r="B37" s="54" t="s">
        <v>88</v>
      </c>
      <c r="C37" s="31">
        <v>4301032013</v>
      </c>
      <c r="D37" s="392">
        <v>4607091388503</v>
      </c>
      <c r="E37" s="393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5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395"/>
      <c r="Q37" s="395"/>
      <c r="R37" s="395"/>
      <c r="S37" s="393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hidden="1" x14ac:dyDescent="0.2">
      <c r="A38" s="405"/>
      <c r="B38" s="397"/>
      <c r="C38" s="397"/>
      <c r="D38" s="397"/>
      <c r="E38" s="397"/>
      <c r="F38" s="397"/>
      <c r="G38" s="397"/>
      <c r="H38" s="397"/>
      <c r="I38" s="397"/>
      <c r="J38" s="397"/>
      <c r="K38" s="397"/>
      <c r="L38" s="397"/>
      <c r="M38" s="397"/>
      <c r="N38" s="406"/>
      <c r="O38" s="414" t="s">
        <v>70</v>
      </c>
      <c r="P38" s="415"/>
      <c r="Q38" s="415"/>
      <c r="R38" s="415"/>
      <c r="S38" s="415"/>
      <c r="T38" s="415"/>
      <c r="U38" s="416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hidden="1" x14ac:dyDescent="0.2">
      <c r="A39" s="397"/>
      <c r="B39" s="397"/>
      <c r="C39" s="397"/>
      <c r="D39" s="397"/>
      <c r="E39" s="397"/>
      <c r="F39" s="397"/>
      <c r="G39" s="397"/>
      <c r="H39" s="397"/>
      <c r="I39" s="397"/>
      <c r="J39" s="397"/>
      <c r="K39" s="397"/>
      <c r="L39" s="397"/>
      <c r="M39" s="397"/>
      <c r="N39" s="406"/>
      <c r="O39" s="414" t="s">
        <v>70</v>
      </c>
      <c r="P39" s="415"/>
      <c r="Q39" s="415"/>
      <c r="R39" s="415"/>
      <c r="S39" s="415"/>
      <c r="T39" s="415"/>
      <c r="U39" s="416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hidden="1" customHeight="1" x14ac:dyDescent="0.25">
      <c r="A40" s="396" t="s">
        <v>91</v>
      </c>
      <c r="B40" s="397"/>
      <c r="C40" s="397"/>
      <c r="D40" s="397"/>
      <c r="E40" s="397"/>
      <c r="F40" s="397"/>
      <c r="G40" s="397"/>
      <c r="H40" s="397"/>
      <c r="I40" s="397"/>
      <c r="J40" s="397"/>
      <c r="K40" s="397"/>
      <c r="L40" s="397"/>
      <c r="M40" s="397"/>
      <c r="N40" s="397"/>
      <c r="O40" s="397"/>
      <c r="P40" s="397"/>
      <c r="Q40" s="397"/>
      <c r="R40" s="397"/>
      <c r="S40" s="397"/>
      <c r="T40" s="397"/>
      <c r="U40" s="397"/>
      <c r="V40" s="397"/>
      <c r="W40" s="397"/>
      <c r="X40" s="397"/>
      <c r="Y40" s="397"/>
      <c r="Z40" s="381"/>
      <c r="AA40" s="381"/>
    </row>
    <row r="41" spans="1:67" ht="80.25" hidden="1" customHeight="1" x14ac:dyDescent="0.25">
      <c r="A41" s="54" t="s">
        <v>92</v>
      </c>
      <c r="B41" s="54" t="s">
        <v>93</v>
      </c>
      <c r="C41" s="31">
        <v>4301160001</v>
      </c>
      <c r="D41" s="392">
        <v>4607091388282</v>
      </c>
      <c r="E41" s="393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79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395"/>
      <c r="Q41" s="395"/>
      <c r="R41" s="395"/>
      <c r="S41" s="393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hidden="1" x14ac:dyDescent="0.2">
      <c r="A42" s="405"/>
      <c r="B42" s="397"/>
      <c r="C42" s="397"/>
      <c r="D42" s="397"/>
      <c r="E42" s="397"/>
      <c r="F42" s="397"/>
      <c r="G42" s="397"/>
      <c r="H42" s="397"/>
      <c r="I42" s="397"/>
      <c r="J42" s="397"/>
      <c r="K42" s="397"/>
      <c r="L42" s="397"/>
      <c r="M42" s="397"/>
      <c r="N42" s="406"/>
      <c r="O42" s="414" t="s">
        <v>70</v>
      </c>
      <c r="P42" s="415"/>
      <c r="Q42" s="415"/>
      <c r="R42" s="415"/>
      <c r="S42" s="415"/>
      <c r="T42" s="415"/>
      <c r="U42" s="416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hidden="1" x14ac:dyDescent="0.2">
      <c r="A43" s="397"/>
      <c r="B43" s="397"/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406"/>
      <c r="O43" s="414" t="s">
        <v>70</v>
      </c>
      <c r="P43" s="415"/>
      <c r="Q43" s="415"/>
      <c r="R43" s="415"/>
      <c r="S43" s="415"/>
      <c r="T43" s="415"/>
      <c r="U43" s="416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hidden="1" customHeight="1" x14ac:dyDescent="0.2">
      <c r="A44" s="440" t="s">
        <v>95</v>
      </c>
      <c r="B44" s="441"/>
      <c r="C44" s="441"/>
      <c r="D44" s="441"/>
      <c r="E44" s="441"/>
      <c r="F44" s="441"/>
      <c r="G44" s="441"/>
      <c r="H44" s="441"/>
      <c r="I44" s="441"/>
      <c r="J44" s="441"/>
      <c r="K44" s="441"/>
      <c r="L44" s="441"/>
      <c r="M44" s="441"/>
      <c r="N44" s="441"/>
      <c r="O44" s="441"/>
      <c r="P44" s="441"/>
      <c r="Q44" s="441"/>
      <c r="R44" s="441"/>
      <c r="S44" s="441"/>
      <c r="T44" s="441"/>
      <c r="U44" s="441"/>
      <c r="V44" s="441"/>
      <c r="W44" s="441"/>
      <c r="X44" s="441"/>
      <c r="Y44" s="441"/>
      <c r="Z44" s="48"/>
      <c r="AA44" s="48"/>
    </row>
    <row r="45" spans="1:67" ht="16.5" hidden="1" customHeight="1" x14ac:dyDescent="0.25">
      <c r="A45" s="430" t="s">
        <v>96</v>
      </c>
      <c r="B45" s="397"/>
      <c r="C45" s="397"/>
      <c r="D45" s="397"/>
      <c r="E45" s="397"/>
      <c r="F45" s="397"/>
      <c r="G45" s="397"/>
      <c r="H45" s="397"/>
      <c r="I45" s="397"/>
      <c r="J45" s="397"/>
      <c r="K45" s="397"/>
      <c r="L45" s="397"/>
      <c r="M45" s="397"/>
      <c r="N45" s="397"/>
      <c r="O45" s="397"/>
      <c r="P45" s="397"/>
      <c r="Q45" s="397"/>
      <c r="R45" s="397"/>
      <c r="S45" s="397"/>
      <c r="T45" s="397"/>
      <c r="U45" s="397"/>
      <c r="V45" s="397"/>
      <c r="W45" s="397"/>
      <c r="X45" s="397"/>
      <c r="Y45" s="397"/>
      <c r="Z45" s="382"/>
      <c r="AA45" s="382"/>
    </row>
    <row r="46" spans="1:67" ht="14.25" hidden="1" customHeight="1" x14ac:dyDescent="0.25">
      <c r="A46" s="396" t="s">
        <v>97</v>
      </c>
      <c r="B46" s="397"/>
      <c r="C46" s="397"/>
      <c r="D46" s="397"/>
      <c r="E46" s="397"/>
      <c r="F46" s="397"/>
      <c r="G46" s="397"/>
      <c r="H46" s="397"/>
      <c r="I46" s="397"/>
      <c r="J46" s="397"/>
      <c r="K46" s="397"/>
      <c r="L46" s="397"/>
      <c r="M46" s="397"/>
      <c r="N46" s="397"/>
      <c r="O46" s="397"/>
      <c r="P46" s="397"/>
      <c r="Q46" s="397"/>
      <c r="R46" s="397"/>
      <c r="S46" s="397"/>
      <c r="T46" s="397"/>
      <c r="U46" s="397"/>
      <c r="V46" s="397"/>
      <c r="W46" s="397"/>
      <c r="X46" s="397"/>
      <c r="Y46" s="397"/>
      <c r="Z46" s="381"/>
      <c r="AA46" s="381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2">
        <v>4680115881440</v>
      </c>
      <c r="E47" s="393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64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395"/>
      <c r="Q47" s="395"/>
      <c r="R47" s="395"/>
      <c r="S47" s="393"/>
      <c r="T47" s="34"/>
      <c r="U47" s="34"/>
      <c r="V47" s="35" t="s">
        <v>66</v>
      </c>
      <c r="W47" s="388">
        <v>440</v>
      </c>
      <c r="X47" s="389">
        <f>IFERROR(IF(W47="",0,CEILING((W47/$H47),1)*$H47),"")</f>
        <v>442.8</v>
      </c>
      <c r="Y47" s="36">
        <f>IFERROR(IF(X47=0,"",ROUNDUP(X47/H47,0)*0.02175),"")</f>
        <v>0.89174999999999993</v>
      </c>
      <c r="Z47" s="56"/>
      <c r="AA47" s="57"/>
      <c r="AE47" s="64"/>
      <c r="BB47" s="76" t="s">
        <v>1</v>
      </c>
      <c r="BL47" s="64">
        <f>IFERROR(W47*I47/H47,"0")</f>
        <v>459.55555555555549</v>
      </c>
      <c r="BM47" s="64">
        <f>IFERROR(X47*I47/H47,"0")</f>
        <v>462.47999999999996</v>
      </c>
      <c r="BN47" s="64">
        <f>IFERROR(1/J47*(W47/H47),"0")</f>
        <v>0.72751322751322745</v>
      </c>
      <c r="BO47" s="64">
        <f>IFERROR(1/J47*(X47/H47),"0")</f>
        <v>0.7321428571428571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2">
        <v>4680115881433</v>
      </c>
      <c r="E48" s="393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66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395"/>
      <c r="Q48" s="395"/>
      <c r="R48" s="395"/>
      <c r="S48" s="393"/>
      <c r="T48" s="34"/>
      <c r="U48" s="34"/>
      <c r="V48" s="35" t="s">
        <v>66</v>
      </c>
      <c r="W48" s="388">
        <v>219.6</v>
      </c>
      <c r="X48" s="389">
        <f>IFERROR(IF(W48="",0,CEILING((W48/$H48),1)*$H48),"")</f>
        <v>221.4</v>
      </c>
      <c r="Y48" s="36">
        <f>IFERROR(IF(X48=0,"",ROUNDUP(X48/H48,0)*0.00753),"")</f>
        <v>0.61746000000000001</v>
      </c>
      <c r="Z48" s="56"/>
      <c r="AA48" s="57"/>
      <c r="AE48" s="64"/>
      <c r="BB48" s="77" t="s">
        <v>1</v>
      </c>
      <c r="BL48" s="64">
        <f>IFERROR(W48*I48/H48,"0")</f>
        <v>235.86666666666662</v>
      </c>
      <c r="BM48" s="64">
        <f>IFERROR(X48*I48/H48,"0")</f>
        <v>237.79999999999995</v>
      </c>
      <c r="BN48" s="64">
        <f>IFERROR(1/J48*(W48/H48),"0")</f>
        <v>0.52136752136752129</v>
      </c>
      <c r="BO48" s="64">
        <f>IFERROR(1/J48*(X48/H48),"0")</f>
        <v>0.52564102564102566</v>
      </c>
    </row>
    <row r="49" spans="1:67" x14ac:dyDescent="0.2">
      <c r="A49" s="405"/>
      <c r="B49" s="397"/>
      <c r="C49" s="397"/>
      <c r="D49" s="397"/>
      <c r="E49" s="397"/>
      <c r="F49" s="397"/>
      <c r="G49" s="397"/>
      <c r="H49" s="397"/>
      <c r="I49" s="397"/>
      <c r="J49" s="397"/>
      <c r="K49" s="397"/>
      <c r="L49" s="397"/>
      <c r="M49" s="397"/>
      <c r="N49" s="406"/>
      <c r="O49" s="414" t="s">
        <v>70</v>
      </c>
      <c r="P49" s="415"/>
      <c r="Q49" s="415"/>
      <c r="R49" s="415"/>
      <c r="S49" s="415"/>
      <c r="T49" s="415"/>
      <c r="U49" s="416"/>
      <c r="V49" s="37" t="s">
        <v>71</v>
      </c>
      <c r="W49" s="390">
        <f>IFERROR(W47/H47,"0")+IFERROR(W48/H48,"0")</f>
        <v>122.07407407407408</v>
      </c>
      <c r="X49" s="390">
        <f>IFERROR(X47/H47,"0")+IFERROR(X48/H48,"0")</f>
        <v>123</v>
      </c>
      <c r="Y49" s="390">
        <f>IFERROR(IF(Y47="",0,Y47),"0")+IFERROR(IF(Y48="",0,Y48),"0")</f>
        <v>1.5092099999999999</v>
      </c>
      <c r="Z49" s="391"/>
      <c r="AA49" s="391"/>
    </row>
    <row r="50" spans="1:67" x14ac:dyDescent="0.2">
      <c r="A50" s="397"/>
      <c r="B50" s="397"/>
      <c r="C50" s="397"/>
      <c r="D50" s="397"/>
      <c r="E50" s="397"/>
      <c r="F50" s="397"/>
      <c r="G50" s="397"/>
      <c r="H50" s="397"/>
      <c r="I50" s="397"/>
      <c r="J50" s="397"/>
      <c r="K50" s="397"/>
      <c r="L50" s="397"/>
      <c r="M50" s="397"/>
      <c r="N50" s="406"/>
      <c r="O50" s="414" t="s">
        <v>70</v>
      </c>
      <c r="P50" s="415"/>
      <c r="Q50" s="415"/>
      <c r="R50" s="415"/>
      <c r="S50" s="415"/>
      <c r="T50" s="415"/>
      <c r="U50" s="416"/>
      <c r="V50" s="37" t="s">
        <v>66</v>
      </c>
      <c r="W50" s="390">
        <f>IFERROR(SUM(W47:W48),"0")</f>
        <v>659.6</v>
      </c>
      <c r="X50" s="390">
        <f>IFERROR(SUM(X47:X48),"0")</f>
        <v>664.2</v>
      </c>
      <c r="Y50" s="37"/>
      <c r="Z50" s="391"/>
      <c r="AA50" s="391"/>
    </row>
    <row r="51" spans="1:67" ht="16.5" hidden="1" customHeight="1" x14ac:dyDescent="0.25">
      <c r="A51" s="430" t="s">
        <v>104</v>
      </c>
      <c r="B51" s="397"/>
      <c r="C51" s="397"/>
      <c r="D51" s="397"/>
      <c r="E51" s="397"/>
      <c r="F51" s="397"/>
      <c r="G51" s="397"/>
      <c r="H51" s="397"/>
      <c r="I51" s="397"/>
      <c r="J51" s="397"/>
      <c r="K51" s="397"/>
      <c r="L51" s="397"/>
      <c r="M51" s="397"/>
      <c r="N51" s="397"/>
      <c r="O51" s="397"/>
      <c r="P51" s="397"/>
      <c r="Q51" s="397"/>
      <c r="R51" s="397"/>
      <c r="S51" s="397"/>
      <c r="T51" s="397"/>
      <c r="U51" s="397"/>
      <c r="V51" s="397"/>
      <c r="W51" s="397"/>
      <c r="X51" s="397"/>
      <c r="Y51" s="397"/>
      <c r="Z51" s="382"/>
      <c r="AA51" s="382"/>
    </row>
    <row r="52" spans="1:67" ht="14.25" hidden="1" customHeight="1" x14ac:dyDescent="0.25">
      <c r="A52" s="396" t="s">
        <v>105</v>
      </c>
      <c r="B52" s="397"/>
      <c r="C52" s="397"/>
      <c r="D52" s="397"/>
      <c r="E52" s="397"/>
      <c r="F52" s="397"/>
      <c r="G52" s="397"/>
      <c r="H52" s="397"/>
      <c r="I52" s="397"/>
      <c r="J52" s="397"/>
      <c r="K52" s="397"/>
      <c r="L52" s="397"/>
      <c r="M52" s="397"/>
      <c r="N52" s="397"/>
      <c r="O52" s="397"/>
      <c r="P52" s="397"/>
      <c r="Q52" s="397"/>
      <c r="R52" s="397"/>
      <c r="S52" s="397"/>
      <c r="T52" s="397"/>
      <c r="U52" s="397"/>
      <c r="V52" s="397"/>
      <c r="W52" s="397"/>
      <c r="X52" s="397"/>
      <c r="Y52" s="397"/>
      <c r="Z52" s="381"/>
      <c r="AA52" s="381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2">
        <v>4680115881426</v>
      </c>
      <c r="E53" s="393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5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395"/>
      <c r="Q53" s="395"/>
      <c r="R53" s="395"/>
      <c r="S53" s="393"/>
      <c r="T53" s="34"/>
      <c r="U53" s="34"/>
      <c r="V53" s="35" t="s">
        <v>66</v>
      </c>
      <c r="W53" s="388">
        <v>1180</v>
      </c>
      <c r="X53" s="389">
        <f>IFERROR(IF(W53="",0,CEILING((W53/$H53),1)*$H53),"")</f>
        <v>1188</v>
      </c>
      <c r="Y53" s="36">
        <f>IFERROR(IF(X53=0,"",ROUNDUP(X53/H53,0)*0.02175),"")</f>
        <v>2.3924999999999996</v>
      </c>
      <c r="Z53" s="56"/>
      <c r="AA53" s="57"/>
      <c r="AE53" s="64"/>
      <c r="BB53" s="78" t="s">
        <v>1</v>
      </c>
      <c r="BL53" s="64">
        <f>IFERROR(W53*I53/H53,"0")</f>
        <v>1232.4444444444443</v>
      </c>
      <c r="BM53" s="64">
        <f>IFERROR(X53*I53/H53,"0")</f>
        <v>1240.8</v>
      </c>
      <c r="BN53" s="64">
        <f>IFERROR(1/J53*(W53/H53),"0")</f>
        <v>1.9510582010582009</v>
      </c>
      <c r="BO53" s="64">
        <f>IFERROR(1/J53*(X53/H53),"0")</f>
        <v>1.964285714285714</v>
      </c>
    </row>
    <row r="54" spans="1:67" ht="27" hidden="1" customHeight="1" x14ac:dyDescent="0.25">
      <c r="A54" s="54" t="s">
        <v>106</v>
      </c>
      <c r="B54" s="54" t="s">
        <v>108</v>
      </c>
      <c r="C54" s="31">
        <v>4301011481</v>
      </c>
      <c r="D54" s="392">
        <v>4680115881426</v>
      </c>
      <c r="E54" s="393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788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395"/>
      <c r="Q54" s="395"/>
      <c r="R54" s="395"/>
      <c r="S54" s="393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2">
        <v>4680115881419</v>
      </c>
      <c r="E55" s="393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2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395"/>
      <c r="Q55" s="395"/>
      <c r="R55" s="395"/>
      <c r="S55" s="393"/>
      <c r="T55" s="34"/>
      <c r="U55" s="34"/>
      <c r="V55" s="35" t="s">
        <v>66</v>
      </c>
      <c r="W55" s="388">
        <v>486</v>
      </c>
      <c r="X55" s="389">
        <f>IFERROR(IF(W55="",0,CEILING((W55/$H55),1)*$H55),"")</f>
        <v>486</v>
      </c>
      <c r="Y55" s="36">
        <f>IFERROR(IF(X55=0,"",ROUNDUP(X55/H55,0)*0.00937),"")</f>
        <v>1.01196</v>
      </c>
      <c r="Z55" s="56"/>
      <c r="AA55" s="57"/>
      <c r="AE55" s="64"/>
      <c r="BB55" s="80" t="s">
        <v>1</v>
      </c>
      <c r="BL55" s="64">
        <f>IFERROR(W55*I55/H55,"0")</f>
        <v>511.92000000000007</v>
      </c>
      <c r="BM55" s="64">
        <f>IFERROR(X55*I55/H55,"0")</f>
        <v>511.92000000000007</v>
      </c>
      <c r="BN55" s="64">
        <f>IFERROR(1/J55*(W55/H55),"0")</f>
        <v>0.9</v>
      </c>
      <c r="BO55" s="64">
        <f>IFERROR(1/J55*(X55/H55),"0")</f>
        <v>0.9</v>
      </c>
    </row>
    <row r="56" spans="1:67" ht="27" hidden="1" customHeight="1" x14ac:dyDescent="0.25">
      <c r="A56" s="54" t="s">
        <v>112</v>
      </c>
      <c r="B56" s="54" t="s">
        <v>113</v>
      </c>
      <c r="C56" s="31">
        <v>4301011458</v>
      </c>
      <c r="D56" s="392">
        <v>4680115881525</v>
      </c>
      <c r="E56" s="393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408" t="s">
        <v>114</v>
      </c>
      <c r="P56" s="395"/>
      <c r="Q56" s="395"/>
      <c r="R56" s="395"/>
      <c r="S56" s="393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05"/>
      <c r="B57" s="397"/>
      <c r="C57" s="397"/>
      <c r="D57" s="397"/>
      <c r="E57" s="397"/>
      <c r="F57" s="397"/>
      <c r="G57" s="397"/>
      <c r="H57" s="397"/>
      <c r="I57" s="397"/>
      <c r="J57" s="397"/>
      <c r="K57" s="397"/>
      <c r="L57" s="397"/>
      <c r="M57" s="397"/>
      <c r="N57" s="406"/>
      <c r="O57" s="414" t="s">
        <v>70</v>
      </c>
      <c r="P57" s="415"/>
      <c r="Q57" s="415"/>
      <c r="R57" s="415"/>
      <c r="S57" s="415"/>
      <c r="T57" s="415"/>
      <c r="U57" s="416"/>
      <c r="V57" s="37" t="s">
        <v>71</v>
      </c>
      <c r="W57" s="390">
        <f>IFERROR(W53/H53,"0")+IFERROR(W54/H54,"0")+IFERROR(W55/H55,"0")+IFERROR(W56/H56,"0")</f>
        <v>217.25925925925924</v>
      </c>
      <c r="X57" s="390">
        <f>IFERROR(X53/H53,"0")+IFERROR(X54/H54,"0")+IFERROR(X55/H55,"0")+IFERROR(X56/H56,"0")</f>
        <v>218</v>
      </c>
      <c r="Y57" s="390">
        <f>IFERROR(IF(Y53="",0,Y53),"0")+IFERROR(IF(Y54="",0,Y54),"0")+IFERROR(IF(Y55="",0,Y55),"0")+IFERROR(IF(Y56="",0,Y56),"0")</f>
        <v>3.4044599999999994</v>
      </c>
      <c r="Z57" s="391"/>
      <c r="AA57" s="391"/>
    </row>
    <row r="58" spans="1:67" x14ac:dyDescent="0.2">
      <c r="A58" s="397"/>
      <c r="B58" s="397"/>
      <c r="C58" s="397"/>
      <c r="D58" s="397"/>
      <c r="E58" s="397"/>
      <c r="F58" s="397"/>
      <c r="G58" s="397"/>
      <c r="H58" s="397"/>
      <c r="I58" s="397"/>
      <c r="J58" s="397"/>
      <c r="K58" s="397"/>
      <c r="L58" s="397"/>
      <c r="M58" s="397"/>
      <c r="N58" s="406"/>
      <c r="O58" s="414" t="s">
        <v>70</v>
      </c>
      <c r="P58" s="415"/>
      <c r="Q58" s="415"/>
      <c r="R58" s="415"/>
      <c r="S58" s="415"/>
      <c r="T58" s="415"/>
      <c r="U58" s="416"/>
      <c r="V58" s="37" t="s">
        <v>66</v>
      </c>
      <c r="W58" s="390">
        <f>IFERROR(SUM(W53:W56),"0")</f>
        <v>1666</v>
      </c>
      <c r="X58" s="390">
        <f>IFERROR(SUM(X53:X56),"0")</f>
        <v>1674</v>
      </c>
      <c r="Y58" s="37"/>
      <c r="Z58" s="391"/>
      <c r="AA58" s="391"/>
    </row>
    <row r="59" spans="1:67" ht="16.5" hidden="1" customHeight="1" x14ac:dyDescent="0.25">
      <c r="A59" s="430" t="s">
        <v>95</v>
      </c>
      <c r="B59" s="397"/>
      <c r="C59" s="397"/>
      <c r="D59" s="397"/>
      <c r="E59" s="397"/>
      <c r="F59" s="397"/>
      <c r="G59" s="397"/>
      <c r="H59" s="397"/>
      <c r="I59" s="397"/>
      <c r="J59" s="397"/>
      <c r="K59" s="397"/>
      <c r="L59" s="397"/>
      <c r="M59" s="397"/>
      <c r="N59" s="397"/>
      <c r="O59" s="397"/>
      <c r="P59" s="397"/>
      <c r="Q59" s="397"/>
      <c r="R59" s="397"/>
      <c r="S59" s="397"/>
      <c r="T59" s="397"/>
      <c r="U59" s="397"/>
      <c r="V59" s="397"/>
      <c r="W59" s="397"/>
      <c r="X59" s="397"/>
      <c r="Y59" s="397"/>
      <c r="Z59" s="382"/>
      <c r="AA59" s="382"/>
    </row>
    <row r="60" spans="1:67" ht="14.25" hidden="1" customHeight="1" x14ac:dyDescent="0.25">
      <c r="A60" s="396" t="s">
        <v>105</v>
      </c>
      <c r="B60" s="397"/>
      <c r="C60" s="397"/>
      <c r="D60" s="397"/>
      <c r="E60" s="397"/>
      <c r="F60" s="397"/>
      <c r="G60" s="397"/>
      <c r="H60" s="397"/>
      <c r="I60" s="397"/>
      <c r="J60" s="397"/>
      <c r="K60" s="397"/>
      <c r="L60" s="397"/>
      <c r="M60" s="397"/>
      <c r="N60" s="397"/>
      <c r="O60" s="397"/>
      <c r="P60" s="397"/>
      <c r="Q60" s="397"/>
      <c r="R60" s="397"/>
      <c r="S60" s="397"/>
      <c r="T60" s="397"/>
      <c r="U60" s="397"/>
      <c r="V60" s="397"/>
      <c r="W60" s="397"/>
      <c r="X60" s="397"/>
      <c r="Y60" s="397"/>
      <c r="Z60" s="381"/>
      <c r="AA60" s="381"/>
    </row>
    <row r="61" spans="1:67" ht="27" hidden="1" customHeight="1" x14ac:dyDescent="0.25">
      <c r="A61" s="54" t="s">
        <v>115</v>
      </c>
      <c r="B61" s="54" t="s">
        <v>116</v>
      </c>
      <c r="C61" s="31">
        <v>4301011623</v>
      </c>
      <c r="D61" s="392">
        <v>4607091382945</v>
      </c>
      <c r="E61" s="393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665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395"/>
      <c r="Q61" s="395"/>
      <c r="R61" s="395"/>
      <c r="S61" s="393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2">
        <v>4607091385670</v>
      </c>
      <c r="E62" s="393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407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395"/>
      <c r="Q62" s="395"/>
      <c r="R62" s="395"/>
      <c r="S62" s="393"/>
      <c r="T62" s="34"/>
      <c r="U62" s="34"/>
      <c r="V62" s="35" t="s">
        <v>66</v>
      </c>
      <c r="W62" s="388">
        <v>60</v>
      </c>
      <c r="X62" s="389">
        <f t="shared" si="6"/>
        <v>67.199999999999989</v>
      </c>
      <c r="Y62" s="36">
        <f t="shared" si="7"/>
        <v>0.1305</v>
      </c>
      <c r="Z62" s="56"/>
      <c r="AA62" s="57"/>
      <c r="AE62" s="64"/>
      <c r="BB62" s="83" t="s">
        <v>1</v>
      </c>
      <c r="BL62" s="64">
        <f t="shared" si="8"/>
        <v>62.571428571428569</v>
      </c>
      <c r="BM62" s="64">
        <f t="shared" si="9"/>
        <v>70.079999999999984</v>
      </c>
      <c r="BN62" s="64">
        <f t="shared" si="10"/>
        <v>9.5663265306122458E-2</v>
      </c>
      <c r="BO62" s="64">
        <f t="shared" si="11"/>
        <v>0.10714285714285712</v>
      </c>
    </row>
    <row r="63" spans="1:67" ht="27" hidden="1" customHeight="1" x14ac:dyDescent="0.25">
      <c r="A63" s="54" t="s">
        <v>117</v>
      </c>
      <c r="B63" s="54" t="s">
        <v>120</v>
      </c>
      <c r="C63" s="31">
        <v>4301011380</v>
      </c>
      <c r="D63" s="392">
        <v>4607091385670</v>
      </c>
      <c r="E63" s="393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475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395"/>
      <c r="Q63" s="395"/>
      <c r="R63" s="395"/>
      <c r="S63" s="393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hidden="1" customHeight="1" x14ac:dyDescent="0.25">
      <c r="A64" s="54" t="s">
        <v>121</v>
      </c>
      <c r="B64" s="54" t="s">
        <v>122</v>
      </c>
      <c r="C64" s="31">
        <v>4301011625</v>
      </c>
      <c r="D64" s="392">
        <v>4680115883956</v>
      </c>
      <c r="E64" s="393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762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395"/>
      <c r="Q64" s="395"/>
      <c r="R64" s="395"/>
      <c r="S64" s="393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2">
        <v>4680115881327</v>
      </c>
      <c r="E65" s="393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42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395"/>
      <c r="Q65" s="395"/>
      <c r="R65" s="395"/>
      <c r="S65" s="393"/>
      <c r="T65" s="34"/>
      <c r="U65" s="34"/>
      <c r="V65" s="35" t="s">
        <v>66</v>
      </c>
      <c r="W65" s="388">
        <v>210</v>
      </c>
      <c r="X65" s="389">
        <f t="shared" si="6"/>
        <v>216</v>
      </c>
      <c r="Y65" s="36">
        <f t="shared" si="7"/>
        <v>0.43499999999999994</v>
      </c>
      <c r="Z65" s="56"/>
      <c r="AA65" s="57"/>
      <c r="AE65" s="64"/>
      <c r="BB65" s="86" t="s">
        <v>1</v>
      </c>
      <c r="BL65" s="64">
        <f t="shared" si="8"/>
        <v>219.33333333333329</v>
      </c>
      <c r="BM65" s="64">
        <f t="shared" si="9"/>
        <v>225.6</v>
      </c>
      <c r="BN65" s="64">
        <f t="shared" si="10"/>
        <v>0.34722222222222215</v>
      </c>
      <c r="BO65" s="64">
        <f t="shared" si="11"/>
        <v>0.3571428571428571</v>
      </c>
    </row>
    <row r="66" spans="1:67" ht="16.5" hidden="1" customHeight="1" x14ac:dyDescent="0.25">
      <c r="A66" s="54" t="s">
        <v>126</v>
      </c>
      <c r="B66" s="54" t="s">
        <v>127</v>
      </c>
      <c r="C66" s="31">
        <v>4301011514</v>
      </c>
      <c r="D66" s="392">
        <v>4680115882133</v>
      </c>
      <c r="E66" s="393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524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395"/>
      <c r="Q66" s="395"/>
      <c r="R66" s="395"/>
      <c r="S66" s="393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hidden="1" customHeight="1" x14ac:dyDescent="0.25">
      <c r="A67" s="54" t="s">
        <v>126</v>
      </c>
      <c r="B67" s="54" t="s">
        <v>128</v>
      </c>
      <c r="C67" s="31">
        <v>4301011703</v>
      </c>
      <c r="D67" s="392">
        <v>4680115882133</v>
      </c>
      <c r="E67" s="393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680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395"/>
      <c r="Q67" s="395"/>
      <c r="R67" s="395"/>
      <c r="S67" s="393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2">
        <v>4607091382952</v>
      </c>
      <c r="E68" s="393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53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395"/>
      <c r="Q68" s="395"/>
      <c r="R68" s="395"/>
      <c r="S68" s="393"/>
      <c r="T68" s="34"/>
      <c r="U68" s="34"/>
      <c r="V68" s="35" t="s">
        <v>66</v>
      </c>
      <c r="W68" s="388">
        <v>15</v>
      </c>
      <c r="X68" s="389">
        <f t="shared" si="6"/>
        <v>15</v>
      </c>
      <c r="Y68" s="36">
        <f>IFERROR(IF(X68=0,"",ROUNDUP(X68/H68,0)*0.00753),"")</f>
        <v>3.7650000000000003E-2</v>
      </c>
      <c r="Z68" s="56"/>
      <c r="AA68" s="57"/>
      <c r="AE68" s="64"/>
      <c r="BB68" s="89" t="s">
        <v>1</v>
      </c>
      <c r="BL68" s="64">
        <f t="shared" si="8"/>
        <v>16</v>
      </c>
      <c r="BM68" s="64">
        <f t="shared" si="9"/>
        <v>16</v>
      </c>
      <c r="BN68" s="64">
        <f t="shared" si="10"/>
        <v>3.2051282051282048E-2</v>
      </c>
      <c r="BO68" s="64">
        <f t="shared" si="11"/>
        <v>3.2051282051282048E-2</v>
      </c>
    </row>
    <row r="69" spans="1:67" ht="27" hidden="1" customHeight="1" x14ac:dyDescent="0.25">
      <c r="A69" s="54" t="s">
        <v>131</v>
      </c>
      <c r="B69" s="54" t="s">
        <v>132</v>
      </c>
      <c r="C69" s="31">
        <v>4301011565</v>
      </c>
      <c r="D69" s="392">
        <v>4680115882539</v>
      </c>
      <c r="E69" s="393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74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395"/>
      <c r="Q69" s="395"/>
      <c r="R69" s="395"/>
      <c r="S69" s="393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2">
        <v>4607091385687</v>
      </c>
      <c r="E70" s="393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62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395"/>
      <c r="Q70" s="395"/>
      <c r="R70" s="395"/>
      <c r="S70" s="393"/>
      <c r="T70" s="34"/>
      <c r="U70" s="34"/>
      <c r="V70" s="35" t="s">
        <v>66</v>
      </c>
      <c r="W70" s="388">
        <v>32</v>
      </c>
      <c r="X70" s="389">
        <f t="shared" si="6"/>
        <v>32</v>
      </c>
      <c r="Y70" s="36">
        <f t="shared" si="12"/>
        <v>7.4959999999999999E-2</v>
      </c>
      <c r="Z70" s="56"/>
      <c r="AA70" s="57"/>
      <c r="AE70" s="64"/>
      <c r="BB70" s="91" t="s">
        <v>1</v>
      </c>
      <c r="BL70" s="64">
        <f t="shared" si="8"/>
        <v>33.92</v>
      </c>
      <c r="BM70" s="64">
        <f t="shared" si="9"/>
        <v>33.92</v>
      </c>
      <c r="BN70" s="64">
        <f t="shared" si="10"/>
        <v>6.6666666666666666E-2</v>
      </c>
      <c r="BO70" s="64">
        <f t="shared" si="11"/>
        <v>6.6666666666666666E-2</v>
      </c>
    </row>
    <row r="71" spans="1:67" ht="27" hidden="1" customHeight="1" x14ac:dyDescent="0.25">
      <c r="A71" s="54" t="s">
        <v>135</v>
      </c>
      <c r="B71" s="54" t="s">
        <v>136</v>
      </c>
      <c r="C71" s="31">
        <v>4301011705</v>
      </c>
      <c r="D71" s="392">
        <v>4607091384604</v>
      </c>
      <c r="E71" s="393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51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395"/>
      <c r="Q71" s="395"/>
      <c r="R71" s="395"/>
      <c r="S71" s="393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hidden="1" customHeight="1" x14ac:dyDescent="0.25">
      <c r="A72" s="54" t="s">
        <v>137</v>
      </c>
      <c r="B72" s="54" t="s">
        <v>138</v>
      </c>
      <c r="C72" s="31">
        <v>4301011386</v>
      </c>
      <c r="D72" s="392">
        <v>4680115880283</v>
      </c>
      <c r="E72" s="393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76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395"/>
      <c r="Q72" s="395"/>
      <c r="R72" s="395"/>
      <c r="S72" s="393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hidden="1" customHeight="1" x14ac:dyDescent="0.25">
      <c r="A73" s="54" t="s">
        <v>139</v>
      </c>
      <c r="B73" s="54" t="s">
        <v>140</v>
      </c>
      <c r="C73" s="31">
        <v>4301011624</v>
      </c>
      <c r="D73" s="392">
        <v>4680115883949</v>
      </c>
      <c r="E73" s="393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5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395"/>
      <c r="Q73" s="395"/>
      <c r="R73" s="395"/>
      <c r="S73" s="393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hidden="1" customHeight="1" x14ac:dyDescent="0.25">
      <c r="A74" s="54" t="s">
        <v>141</v>
      </c>
      <c r="B74" s="54" t="s">
        <v>142</v>
      </c>
      <c r="C74" s="31">
        <v>4301011476</v>
      </c>
      <c r="D74" s="392">
        <v>4680115881518</v>
      </c>
      <c r="E74" s="393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2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395"/>
      <c r="Q74" s="395"/>
      <c r="R74" s="395"/>
      <c r="S74" s="393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2">
        <v>4680115881303</v>
      </c>
      <c r="E75" s="393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44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395"/>
      <c r="Q75" s="395"/>
      <c r="R75" s="395"/>
      <c r="S75" s="393"/>
      <c r="T75" s="34"/>
      <c r="U75" s="34"/>
      <c r="V75" s="35" t="s">
        <v>66</v>
      </c>
      <c r="W75" s="388">
        <v>153</v>
      </c>
      <c r="X75" s="389">
        <f t="shared" si="6"/>
        <v>153</v>
      </c>
      <c r="Y75" s="36">
        <f t="shared" si="12"/>
        <v>0.31857999999999997</v>
      </c>
      <c r="Z75" s="56"/>
      <c r="AA75" s="57"/>
      <c r="AE75" s="64"/>
      <c r="BB75" s="96" t="s">
        <v>1</v>
      </c>
      <c r="BL75" s="64">
        <f t="shared" si="8"/>
        <v>160.13999999999999</v>
      </c>
      <c r="BM75" s="64">
        <f t="shared" si="9"/>
        <v>160.13999999999999</v>
      </c>
      <c r="BN75" s="64">
        <f t="shared" si="10"/>
        <v>0.28333333333333333</v>
      </c>
      <c r="BO75" s="64">
        <f t="shared" si="11"/>
        <v>0.28333333333333333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2">
        <v>4680115882577</v>
      </c>
      <c r="E76" s="393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648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395"/>
      <c r="Q76" s="395"/>
      <c r="R76" s="395"/>
      <c r="S76" s="393"/>
      <c r="T76" s="34"/>
      <c r="U76" s="34"/>
      <c r="V76" s="35" t="s">
        <v>66</v>
      </c>
      <c r="W76" s="388">
        <v>4</v>
      </c>
      <c r="X76" s="389">
        <f t="shared" si="6"/>
        <v>6.4</v>
      </c>
      <c r="Y76" s="36">
        <f>IFERROR(IF(X76=0,"",ROUNDUP(X76/H76,0)*0.00753),"")</f>
        <v>1.506E-2</v>
      </c>
      <c r="Z76" s="56"/>
      <c r="AA76" s="57"/>
      <c r="AE76" s="64"/>
      <c r="BB76" s="97" t="s">
        <v>1</v>
      </c>
      <c r="BL76" s="64">
        <f t="shared" si="8"/>
        <v>4.25</v>
      </c>
      <c r="BM76" s="64">
        <f t="shared" si="9"/>
        <v>6.8</v>
      </c>
      <c r="BN76" s="64">
        <f t="shared" si="10"/>
        <v>8.0128205128205121E-3</v>
      </c>
      <c r="BO76" s="64">
        <f t="shared" si="11"/>
        <v>1.282051282051282E-2</v>
      </c>
    </row>
    <row r="77" spans="1:67" ht="27" hidden="1" customHeight="1" x14ac:dyDescent="0.25">
      <c r="A77" s="54" t="s">
        <v>145</v>
      </c>
      <c r="B77" s="54" t="s">
        <v>147</v>
      </c>
      <c r="C77" s="31">
        <v>4301011564</v>
      </c>
      <c r="D77" s="392">
        <v>4680115882577</v>
      </c>
      <c r="E77" s="393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652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395"/>
      <c r="Q77" s="395"/>
      <c r="R77" s="395"/>
      <c r="S77" s="393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hidden="1" customHeight="1" x14ac:dyDescent="0.25">
      <c r="A78" s="54" t="s">
        <v>148</v>
      </c>
      <c r="B78" s="54" t="s">
        <v>149</v>
      </c>
      <c r="C78" s="31">
        <v>4301011432</v>
      </c>
      <c r="D78" s="392">
        <v>4680115882720</v>
      </c>
      <c r="E78" s="393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49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395"/>
      <c r="Q78" s="395"/>
      <c r="R78" s="395"/>
      <c r="S78" s="393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hidden="1" customHeight="1" x14ac:dyDescent="0.25">
      <c r="A79" s="54" t="s">
        <v>150</v>
      </c>
      <c r="B79" s="54" t="s">
        <v>151</v>
      </c>
      <c r="C79" s="31">
        <v>4301011417</v>
      </c>
      <c r="D79" s="392">
        <v>4680115880269</v>
      </c>
      <c r="E79" s="393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45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395"/>
      <c r="Q79" s="395"/>
      <c r="R79" s="395"/>
      <c r="S79" s="393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hidden="1" customHeight="1" x14ac:dyDescent="0.25">
      <c r="A80" s="54" t="s">
        <v>152</v>
      </c>
      <c r="B80" s="54" t="s">
        <v>153</v>
      </c>
      <c r="C80" s="31">
        <v>4301011415</v>
      </c>
      <c r="D80" s="392">
        <v>4680115880429</v>
      </c>
      <c r="E80" s="393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44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395"/>
      <c r="Q80" s="395"/>
      <c r="R80" s="395"/>
      <c r="S80" s="393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hidden="1" customHeight="1" x14ac:dyDescent="0.25">
      <c r="A81" s="54" t="s">
        <v>154</v>
      </c>
      <c r="B81" s="54" t="s">
        <v>155</v>
      </c>
      <c r="C81" s="31">
        <v>4301011462</v>
      </c>
      <c r="D81" s="392">
        <v>4680115881457</v>
      </c>
      <c r="E81" s="393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467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395"/>
      <c r="Q81" s="395"/>
      <c r="R81" s="395"/>
      <c r="S81" s="393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05"/>
      <c r="B82" s="397"/>
      <c r="C82" s="397"/>
      <c r="D82" s="397"/>
      <c r="E82" s="397"/>
      <c r="F82" s="397"/>
      <c r="G82" s="397"/>
      <c r="H82" s="397"/>
      <c r="I82" s="397"/>
      <c r="J82" s="397"/>
      <c r="K82" s="397"/>
      <c r="L82" s="397"/>
      <c r="M82" s="397"/>
      <c r="N82" s="406"/>
      <c r="O82" s="414" t="s">
        <v>70</v>
      </c>
      <c r="P82" s="415"/>
      <c r="Q82" s="415"/>
      <c r="R82" s="415"/>
      <c r="S82" s="415"/>
      <c r="T82" s="415"/>
      <c r="U82" s="416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73.051587301587304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75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1.0117499999999999</v>
      </c>
      <c r="Z82" s="391"/>
      <c r="AA82" s="391"/>
    </row>
    <row r="83" spans="1:67" x14ac:dyDescent="0.2">
      <c r="A83" s="397"/>
      <c r="B83" s="397"/>
      <c r="C83" s="397"/>
      <c r="D83" s="397"/>
      <c r="E83" s="397"/>
      <c r="F83" s="397"/>
      <c r="G83" s="397"/>
      <c r="H83" s="397"/>
      <c r="I83" s="397"/>
      <c r="J83" s="397"/>
      <c r="K83" s="397"/>
      <c r="L83" s="397"/>
      <c r="M83" s="397"/>
      <c r="N83" s="406"/>
      <c r="O83" s="414" t="s">
        <v>70</v>
      </c>
      <c r="P83" s="415"/>
      <c r="Q83" s="415"/>
      <c r="R83" s="415"/>
      <c r="S83" s="415"/>
      <c r="T83" s="415"/>
      <c r="U83" s="416"/>
      <c r="V83" s="37" t="s">
        <v>66</v>
      </c>
      <c r="W83" s="390">
        <f>IFERROR(SUM(W61:W81),"0")</f>
        <v>474</v>
      </c>
      <c r="X83" s="390">
        <f>IFERROR(SUM(X61:X81),"0")</f>
        <v>489.59999999999997</v>
      </c>
      <c r="Y83" s="37"/>
      <c r="Z83" s="391"/>
      <c r="AA83" s="391"/>
    </row>
    <row r="84" spans="1:67" ht="14.25" hidden="1" customHeight="1" x14ac:dyDescent="0.25">
      <c r="A84" s="396" t="s">
        <v>97</v>
      </c>
      <c r="B84" s="397"/>
      <c r="C84" s="397"/>
      <c r="D84" s="397"/>
      <c r="E84" s="397"/>
      <c r="F84" s="397"/>
      <c r="G84" s="397"/>
      <c r="H84" s="397"/>
      <c r="I84" s="397"/>
      <c r="J84" s="397"/>
      <c r="K84" s="397"/>
      <c r="L84" s="397"/>
      <c r="M84" s="397"/>
      <c r="N84" s="397"/>
      <c r="O84" s="397"/>
      <c r="P84" s="397"/>
      <c r="Q84" s="397"/>
      <c r="R84" s="397"/>
      <c r="S84" s="397"/>
      <c r="T84" s="397"/>
      <c r="U84" s="397"/>
      <c r="V84" s="397"/>
      <c r="W84" s="397"/>
      <c r="X84" s="397"/>
      <c r="Y84" s="397"/>
      <c r="Z84" s="381"/>
      <c r="AA84" s="381"/>
    </row>
    <row r="85" spans="1:67" ht="16.5" hidden="1" customHeight="1" x14ac:dyDescent="0.25">
      <c r="A85" s="54" t="s">
        <v>156</v>
      </c>
      <c r="B85" s="54" t="s">
        <v>157</v>
      </c>
      <c r="C85" s="31">
        <v>4301020235</v>
      </c>
      <c r="D85" s="392">
        <v>4680115881488</v>
      </c>
      <c r="E85" s="393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411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395"/>
      <c r="Q85" s="395"/>
      <c r="R85" s="395"/>
      <c r="S85" s="393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hidden="1" customHeight="1" x14ac:dyDescent="0.25">
      <c r="A86" s="54" t="s">
        <v>158</v>
      </c>
      <c r="B86" s="54" t="s">
        <v>159</v>
      </c>
      <c r="C86" s="31">
        <v>4301020228</v>
      </c>
      <c r="D86" s="392">
        <v>4680115882751</v>
      </c>
      <c r="E86" s="393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723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395"/>
      <c r="Q86" s="395"/>
      <c r="R86" s="395"/>
      <c r="S86" s="393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hidden="1" customHeight="1" x14ac:dyDescent="0.25">
      <c r="A87" s="54" t="s">
        <v>160</v>
      </c>
      <c r="B87" s="54" t="s">
        <v>161</v>
      </c>
      <c r="C87" s="31">
        <v>4301020258</v>
      </c>
      <c r="D87" s="392">
        <v>4680115882775</v>
      </c>
      <c r="E87" s="393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582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395"/>
      <c r="Q87" s="395"/>
      <c r="R87" s="395"/>
      <c r="S87" s="393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hidden="1" customHeight="1" x14ac:dyDescent="0.25">
      <c r="A88" s="54" t="s">
        <v>162</v>
      </c>
      <c r="B88" s="54" t="s">
        <v>163</v>
      </c>
      <c r="C88" s="31">
        <v>4301020217</v>
      </c>
      <c r="D88" s="392">
        <v>4680115880658</v>
      </c>
      <c r="E88" s="393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07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395"/>
      <c r="Q88" s="395"/>
      <c r="R88" s="395"/>
      <c r="S88" s="393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hidden="1" x14ac:dyDescent="0.2">
      <c r="A89" s="405"/>
      <c r="B89" s="397"/>
      <c r="C89" s="397"/>
      <c r="D89" s="397"/>
      <c r="E89" s="397"/>
      <c r="F89" s="397"/>
      <c r="G89" s="397"/>
      <c r="H89" s="397"/>
      <c r="I89" s="397"/>
      <c r="J89" s="397"/>
      <c r="K89" s="397"/>
      <c r="L89" s="397"/>
      <c r="M89" s="397"/>
      <c r="N89" s="406"/>
      <c r="O89" s="414" t="s">
        <v>70</v>
      </c>
      <c r="P89" s="415"/>
      <c r="Q89" s="415"/>
      <c r="R89" s="415"/>
      <c r="S89" s="415"/>
      <c r="T89" s="415"/>
      <c r="U89" s="416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hidden="1" x14ac:dyDescent="0.2">
      <c r="A90" s="397"/>
      <c r="B90" s="397"/>
      <c r="C90" s="397"/>
      <c r="D90" s="397"/>
      <c r="E90" s="397"/>
      <c r="F90" s="397"/>
      <c r="G90" s="397"/>
      <c r="H90" s="397"/>
      <c r="I90" s="397"/>
      <c r="J90" s="397"/>
      <c r="K90" s="397"/>
      <c r="L90" s="397"/>
      <c r="M90" s="397"/>
      <c r="N90" s="406"/>
      <c r="O90" s="414" t="s">
        <v>70</v>
      </c>
      <c r="P90" s="415"/>
      <c r="Q90" s="415"/>
      <c r="R90" s="415"/>
      <c r="S90" s="415"/>
      <c r="T90" s="415"/>
      <c r="U90" s="416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hidden="1" customHeight="1" x14ac:dyDescent="0.25">
      <c r="A91" s="396" t="s">
        <v>61</v>
      </c>
      <c r="B91" s="397"/>
      <c r="C91" s="397"/>
      <c r="D91" s="397"/>
      <c r="E91" s="397"/>
      <c r="F91" s="397"/>
      <c r="G91" s="397"/>
      <c r="H91" s="397"/>
      <c r="I91" s="397"/>
      <c r="J91" s="397"/>
      <c r="K91" s="397"/>
      <c r="L91" s="397"/>
      <c r="M91" s="397"/>
      <c r="N91" s="397"/>
      <c r="O91" s="397"/>
      <c r="P91" s="397"/>
      <c r="Q91" s="397"/>
      <c r="R91" s="397"/>
      <c r="S91" s="397"/>
      <c r="T91" s="397"/>
      <c r="U91" s="397"/>
      <c r="V91" s="397"/>
      <c r="W91" s="397"/>
      <c r="X91" s="397"/>
      <c r="Y91" s="397"/>
      <c r="Z91" s="381"/>
      <c r="AA91" s="381"/>
    </row>
    <row r="92" spans="1:67" ht="16.5" hidden="1" customHeight="1" x14ac:dyDescent="0.25">
      <c r="A92" s="54" t="s">
        <v>164</v>
      </c>
      <c r="B92" s="54" t="s">
        <v>165</v>
      </c>
      <c r="C92" s="31">
        <v>4301030895</v>
      </c>
      <c r="D92" s="392">
        <v>4607091387667</v>
      </c>
      <c r="E92" s="393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40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395"/>
      <c r="Q92" s="395"/>
      <c r="R92" s="395"/>
      <c r="S92" s="393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hidden="1" customHeight="1" x14ac:dyDescent="0.25">
      <c r="A93" s="54" t="s">
        <v>166</v>
      </c>
      <c r="B93" s="54" t="s">
        <v>167</v>
      </c>
      <c r="C93" s="31">
        <v>4301030961</v>
      </c>
      <c r="D93" s="392">
        <v>4607091387636</v>
      </c>
      <c r="E93" s="393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5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395"/>
      <c r="Q93" s="395"/>
      <c r="R93" s="395"/>
      <c r="S93" s="393"/>
      <c r="T93" s="34"/>
      <c r="U93" s="34"/>
      <c r="V93" s="35" t="s">
        <v>66</v>
      </c>
      <c r="W93" s="388">
        <v>0</v>
      </c>
      <c r="X93" s="389">
        <f t="shared" si="13"/>
        <v>0</v>
      </c>
      <c r="Y93" s="36" t="str">
        <f>IFERROR(IF(X93=0,"",ROUNDUP(X93/H93,0)*0.00937),"")</f>
        <v/>
      </c>
      <c r="Z93" s="56"/>
      <c r="AA93" s="57"/>
      <c r="AE93" s="64"/>
      <c r="BB93" s="108" t="s">
        <v>1</v>
      </c>
      <c r="BL93" s="64">
        <f t="shared" si="14"/>
        <v>0</v>
      </c>
      <c r="BM93" s="64">
        <f t="shared" si="15"/>
        <v>0</v>
      </c>
      <c r="BN93" s="64">
        <f t="shared" si="16"/>
        <v>0</v>
      </c>
      <c r="BO93" s="64">
        <f t="shared" si="17"/>
        <v>0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2">
        <v>4607091382426</v>
      </c>
      <c r="E94" s="393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48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395"/>
      <c r="Q94" s="395"/>
      <c r="R94" s="395"/>
      <c r="S94" s="393"/>
      <c r="T94" s="34"/>
      <c r="U94" s="34"/>
      <c r="V94" s="35" t="s">
        <v>66</v>
      </c>
      <c r="W94" s="388">
        <v>28</v>
      </c>
      <c r="X94" s="389">
        <f t="shared" si="13"/>
        <v>36</v>
      </c>
      <c r="Y94" s="36">
        <f>IFERROR(IF(X94=0,"",ROUNDUP(X94/H94,0)*0.02175),"")</f>
        <v>8.6999999999999994E-2</v>
      </c>
      <c r="Z94" s="56"/>
      <c r="AA94" s="57"/>
      <c r="AE94" s="64"/>
      <c r="BB94" s="109" t="s">
        <v>1</v>
      </c>
      <c r="BL94" s="64">
        <f t="shared" si="14"/>
        <v>29.960000000000004</v>
      </c>
      <c r="BM94" s="64">
        <f t="shared" si="15"/>
        <v>38.520000000000003</v>
      </c>
      <c r="BN94" s="64">
        <f t="shared" si="16"/>
        <v>5.5555555555555552E-2</v>
      </c>
      <c r="BO94" s="64">
        <f t="shared" si="17"/>
        <v>7.1428571428571425E-2</v>
      </c>
    </row>
    <row r="95" spans="1:67" ht="27" hidden="1" customHeight="1" x14ac:dyDescent="0.25">
      <c r="A95" s="54" t="s">
        <v>170</v>
      </c>
      <c r="B95" s="54" t="s">
        <v>171</v>
      </c>
      <c r="C95" s="31">
        <v>4301030962</v>
      </c>
      <c r="D95" s="392">
        <v>4607091386547</v>
      </c>
      <c r="E95" s="393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66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395"/>
      <c r="Q95" s="395"/>
      <c r="R95" s="395"/>
      <c r="S95" s="393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hidden="1" customHeight="1" x14ac:dyDescent="0.25">
      <c r="A96" s="54" t="s">
        <v>172</v>
      </c>
      <c r="B96" s="54" t="s">
        <v>173</v>
      </c>
      <c r="C96" s="31">
        <v>4301030964</v>
      </c>
      <c r="D96" s="392">
        <v>4607091382464</v>
      </c>
      <c r="E96" s="393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682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395"/>
      <c r="Q96" s="395"/>
      <c r="R96" s="395"/>
      <c r="S96" s="393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hidden="1" customHeight="1" x14ac:dyDescent="0.25">
      <c r="A97" s="54" t="s">
        <v>174</v>
      </c>
      <c r="B97" s="54" t="s">
        <v>175</v>
      </c>
      <c r="C97" s="31">
        <v>4301031235</v>
      </c>
      <c r="D97" s="392">
        <v>4680115883444</v>
      </c>
      <c r="E97" s="393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532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395"/>
      <c r="Q97" s="395"/>
      <c r="R97" s="395"/>
      <c r="S97" s="393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2">
        <v>4680115883444</v>
      </c>
      <c r="E98" s="393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684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395"/>
      <c r="Q98" s="395"/>
      <c r="R98" s="395"/>
      <c r="S98" s="393"/>
      <c r="T98" s="34"/>
      <c r="U98" s="34"/>
      <c r="V98" s="35" t="s">
        <v>66</v>
      </c>
      <c r="W98" s="388">
        <v>17.5</v>
      </c>
      <c r="X98" s="389">
        <f t="shared" si="13"/>
        <v>19.599999999999998</v>
      </c>
      <c r="Y98" s="36">
        <f>IFERROR(IF(X98=0,"",ROUNDUP(X98/H98,0)*0.00753),"")</f>
        <v>5.271E-2</v>
      </c>
      <c r="Z98" s="56"/>
      <c r="AA98" s="57"/>
      <c r="AE98" s="64"/>
      <c r="BB98" s="113" t="s">
        <v>1</v>
      </c>
      <c r="BL98" s="64">
        <f t="shared" si="14"/>
        <v>19.3</v>
      </c>
      <c r="BM98" s="64">
        <f t="shared" si="15"/>
        <v>21.616</v>
      </c>
      <c r="BN98" s="64">
        <f t="shared" si="16"/>
        <v>4.0064102564102561E-2</v>
      </c>
      <c r="BO98" s="64">
        <f t="shared" si="17"/>
        <v>4.4871794871794872E-2</v>
      </c>
    </row>
    <row r="99" spans="1:67" x14ac:dyDescent="0.2">
      <c r="A99" s="405"/>
      <c r="B99" s="397"/>
      <c r="C99" s="397"/>
      <c r="D99" s="397"/>
      <c r="E99" s="397"/>
      <c r="F99" s="397"/>
      <c r="G99" s="397"/>
      <c r="H99" s="397"/>
      <c r="I99" s="397"/>
      <c r="J99" s="397"/>
      <c r="K99" s="397"/>
      <c r="L99" s="397"/>
      <c r="M99" s="397"/>
      <c r="N99" s="406"/>
      <c r="O99" s="414" t="s">
        <v>70</v>
      </c>
      <c r="P99" s="415"/>
      <c r="Q99" s="415"/>
      <c r="R99" s="415"/>
      <c r="S99" s="415"/>
      <c r="T99" s="415"/>
      <c r="U99" s="416"/>
      <c r="V99" s="37" t="s">
        <v>71</v>
      </c>
      <c r="W99" s="390">
        <f>IFERROR(W92/H92,"0")+IFERROR(W93/H93,"0")+IFERROR(W94/H94,"0")+IFERROR(W95/H95,"0")+IFERROR(W96/H96,"0")+IFERROR(W97/H97,"0")+IFERROR(W98/H98,"0")</f>
        <v>9.3611111111111107</v>
      </c>
      <c r="X99" s="390">
        <f>IFERROR(X92/H92,"0")+IFERROR(X93/H93,"0")+IFERROR(X94/H94,"0")+IFERROR(X95/H95,"0")+IFERROR(X96/H96,"0")+IFERROR(X97/H97,"0")+IFERROR(X98/H98,"0")</f>
        <v>11</v>
      </c>
      <c r="Y99" s="390">
        <f>IFERROR(IF(Y92="",0,Y92),"0")+IFERROR(IF(Y93="",0,Y93),"0")+IFERROR(IF(Y94="",0,Y94),"0")+IFERROR(IF(Y95="",0,Y95),"0")+IFERROR(IF(Y96="",0,Y96),"0")+IFERROR(IF(Y97="",0,Y97),"0")+IFERROR(IF(Y98="",0,Y98),"0")</f>
        <v>0.13971</v>
      </c>
      <c r="Z99" s="391"/>
      <c r="AA99" s="391"/>
    </row>
    <row r="100" spans="1:67" x14ac:dyDescent="0.2">
      <c r="A100" s="397"/>
      <c r="B100" s="397"/>
      <c r="C100" s="397"/>
      <c r="D100" s="397"/>
      <c r="E100" s="397"/>
      <c r="F100" s="397"/>
      <c r="G100" s="397"/>
      <c r="H100" s="397"/>
      <c r="I100" s="397"/>
      <c r="J100" s="397"/>
      <c r="K100" s="397"/>
      <c r="L100" s="397"/>
      <c r="M100" s="397"/>
      <c r="N100" s="406"/>
      <c r="O100" s="414" t="s">
        <v>70</v>
      </c>
      <c r="P100" s="415"/>
      <c r="Q100" s="415"/>
      <c r="R100" s="415"/>
      <c r="S100" s="415"/>
      <c r="T100" s="415"/>
      <c r="U100" s="416"/>
      <c r="V100" s="37" t="s">
        <v>66</v>
      </c>
      <c r="W100" s="390">
        <f>IFERROR(SUM(W92:W98),"0")</f>
        <v>45.5</v>
      </c>
      <c r="X100" s="390">
        <f>IFERROR(SUM(X92:X98),"0")</f>
        <v>55.599999999999994</v>
      </c>
      <c r="Y100" s="37"/>
      <c r="Z100" s="391"/>
      <c r="AA100" s="391"/>
    </row>
    <row r="101" spans="1:67" ht="14.25" hidden="1" customHeight="1" x14ac:dyDescent="0.25">
      <c r="A101" s="396" t="s">
        <v>72</v>
      </c>
      <c r="B101" s="397"/>
      <c r="C101" s="397"/>
      <c r="D101" s="397"/>
      <c r="E101" s="397"/>
      <c r="F101" s="397"/>
      <c r="G101" s="397"/>
      <c r="H101" s="397"/>
      <c r="I101" s="397"/>
      <c r="J101" s="397"/>
      <c r="K101" s="397"/>
      <c r="L101" s="397"/>
      <c r="M101" s="397"/>
      <c r="N101" s="397"/>
      <c r="O101" s="397"/>
      <c r="P101" s="397"/>
      <c r="Q101" s="397"/>
      <c r="R101" s="397"/>
      <c r="S101" s="397"/>
      <c r="T101" s="397"/>
      <c r="U101" s="397"/>
      <c r="V101" s="397"/>
      <c r="W101" s="397"/>
      <c r="X101" s="397"/>
      <c r="Y101" s="397"/>
      <c r="Z101" s="381"/>
      <c r="AA101" s="381"/>
    </row>
    <row r="102" spans="1:67" ht="16.5" hidden="1" customHeight="1" x14ac:dyDescent="0.25">
      <c r="A102" s="54" t="s">
        <v>177</v>
      </c>
      <c r="B102" s="54" t="s">
        <v>178</v>
      </c>
      <c r="C102" s="31">
        <v>4301051787</v>
      </c>
      <c r="D102" s="392">
        <v>4680115885233</v>
      </c>
      <c r="E102" s="393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527" t="s">
        <v>179</v>
      </c>
      <c r="P102" s="395"/>
      <c r="Q102" s="395"/>
      <c r="R102" s="395"/>
      <c r="S102" s="393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hidden="1" customHeight="1" x14ac:dyDescent="0.25">
      <c r="A103" s="54" t="s">
        <v>181</v>
      </c>
      <c r="B103" s="54" t="s">
        <v>182</v>
      </c>
      <c r="C103" s="31">
        <v>4301051437</v>
      </c>
      <c r="D103" s="392">
        <v>4607091386967</v>
      </c>
      <c r="E103" s="393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549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395"/>
      <c r="Q103" s="395"/>
      <c r="R103" s="395"/>
      <c r="S103" s="393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2">
        <v>4607091386967</v>
      </c>
      <c r="E104" s="393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448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395"/>
      <c r="Q104" s="395"/>
      <c r="R104" s="395"/>
      <c r="S104" s="393"/>
      <c r="T104" s="34"/>
      <c r="U104" s="34"/>
      <c r="V104" s="35" t="s">
        <v>66</v>
      </c>
      <c r="W104" s="388">
        <v>50</v>
      </c>
      <c r="X104" s="389">
        <f t="shared" si="18"/>
        <v>50.400000000000006</v>
      </c>
      <c r="Y104" s="36">
        <f>IFERROR(IF(X104=0,"",ROUNDUP(X104/H104,0)*0.02175),"")</f>
        <v>0.1305</v>
      </c>
      <c r="Z104" s="56"/>
      <c r="AA104" s="57"/>
      <c r="AE104" s="64"/>
      <c r="BB104" s="116" t="s">
        <v>1</v>
      </c>
      <c r="BL104" s="64">
        <f t="shared" si="19"/>
        <v>53.357142857142861</v>
      </c>
      <c r="BM104" s="64">
        <f t="shared" si="20"/>
        <v>53.784000000000006</v>
      </c>
      <c r="BN104" s="64">
        <f t="shared" si="21"/>
        <v>0.10629251700680271</v>
      </c>
      <c r="BO104" s="64">
        <f t="shared" si="22"/>
        <v>0.10714285714285714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2">
        <v>4607091385304</v>
      </c>
      <c r="E105" s="393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755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395"/>
      <c r="Q105" s="395"/>
      <c r="R105" s="395"/>
      <c r="S105" s="393"/>
      <c r="T105" s="34"/>
      <c r="U105" s="34"/>
      <c r="V105" s="35" t="s">
        <v>66</v>
      </c>
      <c r="W105" s="388">
        <v>173</v>
      </c>
      <c r="X105" s="389">
        <f t="shared" si="18"/>
        <v>176.4</v>
      </c>
      <c r="Y105" s="36">
        <f>IFERROR(IF(X105=0,"",ROUNDUP(X105/H105,0)*0.02175),"")</f>
        <v>0.45674999999999999</v>
      </c>
      <c r="Z105" s="56"/>
      <c r="AA105" s="57"/>
      <c r="AE105" s="64"/>
      <c r="BB105" s="117" t="s">
        <v>1</v>
      </c>
      <c r="BL105" s="64">
        <f t="shared" si="19"/>
        <v>184.61571428571429</v>
      </c>
      <c r="BM105" s="64">
        <f t="shared" si="20"/>
        <v>188.244</v>
      </c>
      <c r="BN105" s="64">
        <f t="shared" si="21"/>
        <v>0.36777210884353739</v>
      </c>
      <c r="BO105" s="64">
        <f t="shared" si="22"/>
        <v>0.375</v>
      </c>
    </row>
    <row r="106" spans="1:67" ht="16.5" hidden="1" customHeight="1" x14ac:dyDescent="0.25">
      <c r="A106" s="54" t="s">
        <v>186</v>
      </c>
      <c r="B106" s="54" t="s">
        <v>187</v>
      </c>
      <c r="C106" s="31">
        <v>4301051648</v>
      </c>
      <c r="D106" s="392">
        <v>4607091386264</v>
      </c>
      <c r="E106" s="393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496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395"/>
      <c r="Q106" s="395"/>
      <c r="R106" s="395"/>
      <c r="S106" s="393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hidden="1" customHeight="1" x14ac:dyDescent="0.25">
      <c r="A107" s="54" t="s">
        <v>188</v>
      </c>
      <c r="B107" s="54" t="s">
        <v>189</v>
      </c>
      <c r="C107" s="31">
        <v>4301051477</v>
      </c>
      <c r="D107" s="392">
        <v>4680115882584</v>
      </c>
      <c r="E107" s="393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795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395"/>
      <c r="Q107" s="395"/>
      <c r="R107" s="395"/>
      <c r="S107" s="393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hidden="1" customHeight="1" x14ac:dyDescent="0.25">
      <c r="A108" s="54" t="s">
        <v>188</v>
      </c>
      <c r="B108" s="54" t="s">
        <v>190</v>
      </c>
      <c r="C108" s="31">
        <v>4301051476</v>
      </c>
      <c r="D108" s="392">
        <v>4680115882584</v>
      </c>
      <c r="E108" s="393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599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395"/>
      <c r="Q108" s="395"/>
      <c r="R108" s="395"/>
      <c r="S108" s="393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2">
        <v>4607091385731</v>
      </c>
      <c r="E109" s="393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642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395"/>
      <c r="Q109" s="395"/>
      <c r="R109" s="395"/>
      <c r="S109" s="393"/>
      <c r="T109" s="34"/>
      <c r="U109" s="34"/>
      <c r="V109" s="35" t="s">
        <v>66</v>
      </c>
      <c r="W109" s="388">
        <v>18</v>
      </c>
      <c r="X109" s="389">
        <f t="shared" si="18"/>
        <v>18.900000000000002</v>
      </c>
      <c r="Y109" s="36">
        <f>IFERROR(IF(X109=0,"",ROUNDUP(X109/H109,0)*0.00753),"")</f>
        <v>5.271E-2</v>
      </c>
      <c r="Z109" s="56"/>
      <c r="AA109" s="57"/>
      <c r="AE109" s="64"/>
      <c r="BB109" s="121" t="s">
        <v>1</v>
      </c>
      <c r="BL109" s="64">
        <f t="shared" si="19"/>
        <v>19.813333333333333</v>
      </c>
      <c r="BM109" s="64">
        <f t="shared" si="20"/>
        <v>20.804000000000002</v>
      </c>
      <c r="BN109" s="64">
        <f t="shared" si="21"/>
        <v>4.2735042735042729E-2</v>
      </c>
      <c r="BO109" s="64">
        <f t="shared" si="22"/>
        <v>4.4871794871794872E-2</v>
      </c>
    </row>
    <row r="110" spans="1:67" ht="27" hidden="1" customHeight="1" x14ac:dyDescent="0.25">
      <c r="A110" s="54" t="s">
        <v>193</v>
      </c>
      <c r="B110" s="54" t="s">
        <v>194</v>
      </c>
      <c r="C110" s="31">
        <v>4301051439</v>
      </c>
      <c r="D110" s="392">
        <v>4680115880214</v>
      </c>
      <c r="E110" s="393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782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395"/>
      <c r="Q110" s="395"/>
      <c r="R110" s="395"/>
      <c r="S110" s="393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hidden="1" customHeight="1" x14ac:dyDescent="0.25">
      <c r="A111" s="54" t="s">
        <v>195</v>
      </c>
      <c r="B111" s="54" t="s">
        <v>196</v>
      </c>
      <c r="C111" s="31">
        <v>4301051438</v>
      </c>
      <c r="D111" s="392">
        <v>4680115880894</v>
      </c>
      <c r="E111" s="393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722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395"/>
      <c r="Q111" s="395"/>
      <c r="R111" s="395"/>
      <c r="S111" s="393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hidden="1" customHeight="1" x14ac:dyDescent="0.25">
      <c r="A112" s="54" t="s">
        <v>197</v>
      </c>
      <c r="B112" s="54" t="s">
        <v>198</v>
      </c>
      <c r="C112" s="31">
        <v>4301051693</v>
      </c>
      <c r="D112" s="392">
        <v>4680115884915</v>
      </c>
      <c r="E112" s="393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739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395"/>
      <c r="Q112" s="395"/>
      <c r="R112" s="395"/>
      <c r="S112" s="393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2">
        <v>4607091385427</v>
      </c>
      <c r="E113" s="393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57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395"/>
      <c r="Q113" s="395"/>
      <c r="R113" s="395"/>
      <c r="S113" s="393"/>
      <c r="T113" s="34"/>
      <c r="U113" s="34"/>
      <c r="V113" s="35" t="s">
        <v>66</v>
      </c>
      <c r="W113" s="388">
        <v>10</v>
      </c>
      <c r="X113" s="389">
        <f t="shared" si="18"/>
        <v>12</v>
      </c>
      <c r="Y113" s="36">
        <f t="shared" si="23"/>
        <v>3.0120000000000001E-2</v>
      </c>
      <c r="Z113" s="56"/>
      <c r="AA113" s="57"/>
      <c r="AE113" s="64"/>
      <c r="BB113" s="125" t="s">
        <v>1</v>
      </c>
      <c r="BL113" s="64">
        <f t="shared" si="19"/>
        <v>10.906666666666666</v>
      </c>
      <c r="BM113" s="64">
        <f t="shared" si="20"/>
        <v>13.087999999999999</v>
      </c>
      <c r="BN113" s="64">
        <f t="shared" si="21"/>
        <v>2.1367521367521368E-2</v>
      </c>
      <c r="BO113" s="64">
        <f t="shared" si="22"/>
        <v>2.564102564102564E-2</v>
      </c>
    </row>
    <row r="114" spans="1:67" ht="16.5" hidden="1" customHeight="1" x14ac:dyDescent="0.25">
      <c r="A114" s="54" t="s">
        <v>201</v>
      </c>
      <c r="B114" s="54" t="s">
        <v>202</v>
      </c>
      <c r="C114" s="31">
        <v>4301051480</v>
      </c>
      <c r="D114" s="392">
        <v>4680115882645</v>
      </c>
      <c r="E114" s="393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73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395"/>
      <c r="Q114" s="395"/>
      <c r="R114" s="395"/>
      <c r="S114" s="393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hidden="1" customHeight="1" x14ac:dyDescent="0.25">
      <c r="A115" s="54" t="s">
        <v>203</v>
      </c>
      <c r="B115" s="54" t="s">
        <v>204</v>
      </c>
      <c r="C115" s="31">
        <v>4301051395</v>
      </c>
      <c r="D115" s="392">
        <v>4680115884311</v>
      </c>
      <c r="E115" s="393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52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395"/>
      <c r="Q115" s="395"/>
      <c r="R115" s="395"/>
      <c r="S115" s="393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hidden="1" customHeight="1" x14ac:dyDescent="0.25">
      <c r="A116" s="54" t="s">
        <v>205</v>
      </c>
      <c r="B116" s="54" t="s">
        <v>206</v>
      </c>
      <c r="C116" s="31">
        <v>4301051641</v>
      </c>
      <c r="D116" s="392">
        <v>4680115884403</v>
      </c>
      <c r="E116" s="393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589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395"/>
      <c r="Q116" s="395"/>
      <c r="R116" s="395"/>
      <c r="S116" s="393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05"/>
      <c r="B117" s="397"/>
      <c r="C117" s="397"/>
      <c r="D117" s="397"/>
      <c r="E117" s="397"/>
      <c r="F117" s="397"/>
      <c r="G117" s="397"/>
      <c r="H117" s="397"/>
      <c r="I117" s="397"/>
      <c r="J117" s="397"/>
      <c r="K117" s="397"/>
      <c r="L117" s="397"/>
      <c r="M117" s="397"/>
      <c r="N117" s="406"/>
      <c r="O117" s="414" t="s">
        <v>70</v>
      </c>
      <c r="P117" s="415"/>
      <c r="Q117" s="415"/>
      <c r="R117" s="415"/>
      <c r="S117" s="415"/>
      <c r="T117" s="415"/>
      <c r="U117" s="416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36.547619047619051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38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0.67008000000000012</v>
      </c>
      <c r="Z117" s="391"/>
      <c r="AA117" s="391"/>
    </row>
    <row r="118" spans="1:67" x14ac:dyDescent="0.2">
      <c r="A118" s="397"/>
      <c r="B118" s="397"/>
      <c r="C118" s="397"/>
      <c r="D118" s="397"/>
      <c r="E118" s="397"/>
      <c r="F118" s="397"/>
      <c r="G118" s="397"/>
      <c r="H118" s="397"/>
      <c r="I118" s="397"/>
      <c r="J118" s="397"/>
      <c r="K118" s="397"/>
      <c r="L118" s="397"/>
      <c r="M118" s="397"/>
      <c r="N118" s="406"/>
      <c r="O118" s="414" t="s">
        <v>70</v>
      </c>
      <c r="P118" s="415"/>
      <c r="Q118" s="415"/>
      <c r="R118" s="415"/>
      <c r="S118" s="415"/>
      <c r="T118" s="415"/>
      <c r="U118" s="416"/>
      <c r="V118" s="37" t="s">
        <v>66</v>
      </c>
      <c r="W118" s="390">
        <f>IFERROR(SUM(W102:W116),"0")</f>
        <v>251</v>
      </c>
      <c r="X118" s="390">
        <f>IFERROR(SUM(X102:X116),"0")</f>
        <v>257.70000000000005</v>
      </c>
      <c r="Y118" s="37"/>
      <c r="Z118" s="391"/>
      <c r="AA118" s="391"/>
    </row>
    <row r="119" spans="1:67" ht="14.25" hidden="1" customHeight="1" x14ac:dyDescent="0.25">
      <c r="A119" s="396" t="s">
        <v>207</v>
      </c>
      <c r="B119" s="397"/>
      <c r="C119" s="397"/>
      <c r="D119" s="397"/>
      <c r="E119" s="397"/>
      <c r="F119" s="397"/>
      <c r="G119" s="397"/>
      <c r="H119" s="397"/>
      <c r="I119" s="397"/>
      <c r="J119" s="397"/>
      <c r="K119" s="397"/>
      <c r="L119" s="397"/>
      <c r="M119" s="397"/>
      <c r="N119" s="397"/>
      <c r="O119" s="397"/>
      <c r="P119" s="397"/>
      <c r="Q119" s="397"/>
      <c r="R119" s="397"/>
      <c r="S119" s="397"/>
      <c r="T119" s="397"/>
      <c r="U119" s="397"/>
      <c r="V119" s="397"/>
      <c r="W119" s="397"/>
      <c r="X119" s="397"/>
      <c r="Y119" s="397"/>
      <c r="Z119" s="381"/>
      <c r="AA119" s="381"/>
    </row>
    <row r="120" spans="1:67" ht="27" hidden="1" customHeight="1" x14ac:dyDescent="0.25">
      <c r="A120" s="54" t="s">
        <v>208</v>
      </c>
      <c r="B120" s="54" t="s">
        <v>209</v>
      </c>
      <c r="C120" s="31">
        <v>4301060296</v>
      </c>
      <c r="D120" s="392">
        <v>4607091383065</v>
      </c>
      <c r="E120" s="393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50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395"/>
      <c r="Q120" s="395"/>
      <c r="R120" s="395"/>
      <c r="S120" s="393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hidden="1" customHeight="1" x14ac:dyDescent="0.25">
      <c r="A121" s="54" t="s">
        <v>210</v>
      </c>
      <c r="B121" s="54" t="s">
        <v>211</v>
      </c>
      <c r="C121" s="31">
        <v>4301060350</v>
      </c>
      <c r="D121" s="392">
        <v>4680115881532</v>
      </c>
      <c r="E121" s="393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572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395"/>
      <c r="Q121" s="395"/>
      <c r="R121" s="395"/>
      <c r="S121" s="393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hidden="1" customHeight="1" x14ac:dyDescent="0.25">
      <c r="A122" s="54" t="s">
        <v>210</v>
      </c>
      <c r="B122" s="54" t="s">
        <v>212</v>
      </c>
      <c r="C122" s="31">
        <v>4301060371</v>
      </c>
      <c r="D122" s="392">
        <v>4680115881532</v>
      </c>
      <c r="E122" s="393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765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395"/>
      <c r="Q122" s="395"/>
      <c r="R122" s="395"/>
      <c r="S122" s="393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hidden="1" customHeight="1" x14ac:dyDescent="0.25">
      <c r="A123" s="54" t="s">
        <v>210</v>
      </c>
      <c r="B123" s="54" t="s">
        <v>213</v>
      </c>
      <c r="C123" s="31">
        <v>4301060366</v>
      </c>
      <c r="D123" s="392">
        <v>4680115881532</v>
      </c>
      <c r="E123" s="393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780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395"/>
      <c r="Q123" s="395"/>
      <c r="R123" s="395"/>
      <c r="S123" s="393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hidden="1" customHeight="1" x14ac:dyDescent="0.25">
      <c r="A124" s="54" t="s">
        <v>214</v>
      </c>
      <c r="B124" s="54" t="s">
        <v>215</v>
      </c>
      <c r="C124" s="31">
        <v>4301060356</v>
      </c>
      <c r="D124" s="392">
        <v>4680115882652</v>
      </c>
      <c r="E124" s="393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0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395"/>
      <c r="Q124" s="395"/>
      <c r="R124" s="395"/>
      <c r="S124" s="393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hidden="1" customHeight="1" x14ac:dyDescent="0.25">
      <c r="A125" s="54" t="s">
        <v>216</v>
      </c>
      <c r="B125" s="54" t="s">
        <v>217</v>
      </c>
      <c r="C125" s="31">
        <v>4301060309</v>
      </c>
      <c r="D125" s="392">
        <v>4680115880238</v>
      </c>
      <c r="E125" s="393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738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395"/>
      <c r="Q125" s="395"/>
      <c r="R125" s="395"/>
      <c r="S125" s="393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hidden="1" customHeight="1" x14ac:dyDescent="0.25">
      <c r="A126" s="54" t="s">
        <v>218</v>
      </c>
      <c r="B126" s="54" t="s">
        <v>219</v>
      </c>
      <c r="C126" s="31">
        <v>4301060351</v>
      </c>
      <c r="D126" s="392">
        <v>4680115881464</v>
      </c>
      <c r="E126" s="393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605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395"/>
      <c r="Q126" s="395"/>
      <c r="R126" s="395"/>
      <c r="S126" s="393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hidden="1" x14ac:dyDescent="0.2">
      <c r="A127" s="405"/>
      <c r="B127" s="397"/>
      <c r="C127" s="397"/>
      <c r="D127" s="397"/>
      <c r="E127" s="397"/>
      <c r="F127" s="397"/>
      <c r="G127" s="397"/>
      <c r="H127" s="397"/>
      <c r="I127" s="397"/>
      <c r="J127" s="397"/>
      <c r="K127" s="397"/>
      <c r="L127" s="397"/>
      <c r="M127" s="397"/>
      <c r="N127" s="406"/>
      <c r="O127" s="414" t="s">
        <v>70</v>
      </c>
      <c r="P127" s="415"/>
      <c r="Q127" s="415"/>
      <c r="R127" s="415"/>
      <c r="S127" s="415"/>
      <c r="T127" s="415"/>
      <c r="U127" s="416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hidden="1" x14ac:dyDescent="0.2">
      <c r="A128" s="397"/>
      <c r="B128" s="397"/>
      <c r="C128" s="397"/>
      <c r="D128" s="397"/>
      <c r="E128" s="397"/>
      <c r="F128" s="397"/>
      <c r="G128" s="397"/>
      <c r="H128" s="397"/>
      <c r="I128" s="397"/>
      <c r="J128" s="397"/>
      <c r="K128" s="397"/>
      <c r="L128" s="397"/>
      <c r="M128" s="397"/>
      <c r="N128" s="406"/>
      <c r="O128" s="414" t="s">
        <v>70</v>
      </c>
      <c r="P128" s="415"/>
      <c r="Q128" s="415"/>
      <c r="R128" s="415"/>
      <c r="S128" s="415"/>
      <c r="T128" s="415"/>
      <c r="U128" s="416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hidden="1" customHeight="1" x14ac:dyDescent="0.25">
      <c r="A129" s="430" t="s">
        <v>220</v>
      </c>
      <c r="B129" s="397"/>
      <c r="C129" s="397"/>
      <c r="D129" s="397"/>
      <c r="E129" s="397"/>
      <c r="F129" s="397"/>
      <c r="G129" s="397"/>
      <c r="H129" s="397"/>
      <c r="I129" s="397"/>
      <c r="J129" s="397"/>
      <c r="K129" s="397"/>
      <c r="L129" s="397"/>
      <c r="M129" s="397"/>
      <c r="N129" s="397"/>
      <c r="O129" s="397"/>
      <c r="P129" s="397"/>
      <c r="Q129" s="397"/>
      <c r="R129" s="397"/>
      <c r="S129" s="397"/>
      <c r="T129" s="397"/>
      <c r="U129" s="397"/>
      <c r="V129" s="397"/>
      <c r="W129" s="397"/>
      <c r="X129" s="397"/>
      <c r="Y129" s="397"/>
      <c r="Z129" s="382"/>
      <c r="AA129" s="382"/>
    </row>
    <row r="130" spans="1:67" ht="14.25" hidden="1" customHeight="1" x14ac:dyDescent="0.25">
      <c r="A130" s="396" t="s">
        <v>72</v>
      </c>
      <c r="B130" s="397"/>
      <c r="C130" s="397"/>
      <c r="D130" s="397"/>
      <c r="E130" s="397"/>
      <c r="F130" s="397"/>
      <c r="G130" s="397"/>
      <c r="H130" s="397"/>
      <c r="I130" s="397"/>
      <c r="J130" s="397"/>
      <c r="K130" s="397"/>
      <c r="L130" s="397"/>
      <c r="M130" s="397"/>
      <c r="N130" s="397"/>
      <c r="O130" s="397"/>
      <c r="P130" s="397"/>
      <c r="Q130" s="397"/>
      <c r="R130" s="397"/>
      <c r="S130" s="397"/>
      <c r="T130" s="397"/>
      <c r="U130" s="397"/>
      <c r="V130" s="397"/>
      <c r="W130" s="397"/>
      <c r="X130" s="397"/>
      <c r="Y130" s="397"/>
      <c r="Z130" s="381"/>
      <c r="AA130" s="381"/>
    </row>
    <row r="131" spans="1:67" ht="27" hidden="1" customHeight="1" x14ac:dyDescent="0.25">
      <c r="A131" s="54" t="s">
        <v>221</v>
      </c>
      <c r="B131" s="54" t="s">
        <v>222</v>
      </c>
      <c r="C131" s="31">
        <v>4301051360</v>
      </c>
      <c r="D131" s="392">
        <v>4607091385168</v>
      </c>
      <c r="E131" s="393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58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395"/>
      <c r="Q131" s="395"/>
      <c r="R131" s="395"/>
      <c r="S131" s="393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2">
        <v>4607091385168</v>
      </c>
      <c r="E132" s="393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735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395"/>
      <c r="Q132" s="395"/>
      <c r="R132" s="395"/>
      <c r="S132" s="393"/>
      <c r="T132" s="34"/>
      <c r="U132" s="34"/>
      <c r="V132" s="35" t="s">
        <v>66</v>
      </c>
      <c r="W132" s="388">
        <v>41</v>
      </c>
      <c r="X132" s="389">
        <f>IFERROR(IF(W132="",0,CEILING((W132/$H132),1)*$H132),"")</f>
        <v>42</v>
      </c>
      <c r="Y132" s="36">
        <f>IFERROR(IF(X132=0,"",ROUNDUP(X132/H132,0)*0.02175),"")</f>
        <v>0.10874999999999999</v>
      </c>
      <c r="Z132" s="56"/>
      <c r="AA132" s="57"/>
      <c r="AE132" s="64"/>
      <c r="BB132" s="137" t="s">
        <v>1</v>
      </c>
      <c r="BL132" s="64">
        <f>IFERROR(W132*I132/H132,"0")</f>
        <v>43.723571428571432</v>
      </c>
      <c r="BM132" s="64">
        <f>IFERROR(X132*I132/H132,"0")</f>
        <v>44.79</v>
      </c>
      <c r="BN132" s="64">
        <f>IFERROR(1/J132*(W132/H132),"0")</f>
        <v>8.7159863945578217E-2</v>
      </c>
      <c r="BO132" s="64">
        <f>IFERROR(1/J132*(X132/H132),"0")</f>
        <v>8.9285714285714274E-2</v>
      </c>
    </row>
    <row r="133" spans="1:67" ht="16.5" hidden="1" customHeight="1" x14ac:dyDescent="0.25">
      <c r="A133" s="54" t="s">
        <v>224</v>
      </c>
      <c r="B133" s="54" t="s">
        <v>225</v>
      </c>
      <c r="C133" s="31">
        <v>4301051362</v>
      </c>
      <c r="D133" s="392">
        <v>4607091383256</v>
      </c>
      <c r="E133" s="393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785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395"/>
      <c r="Q133" s="395"/>
      <c r="R133" s="395"/>
      <c r="S133" s="393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2">
        <v>4607091385748</v>
      </c>
      <c r="E134" s="393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64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395"/>
      <c r="Q134" s="395"/>
      <c r="R134" s="395"/>
      <c r="S134" s="393"/>
      <c r="T134" s="34"/>
      <c r="U134" s="34"/>
      <c r="V134" s="35" t="s">
        <v>66</v>
      </c>
      <c r="W134" s="388">
        <v>22.5</v>
      </c>
      <c r="X134" s="389">
        <f>IFERROR(IF(W134="",0,CEILING((W134/$H134),1)*$H134),"")</f>
        <v>24.3</v>
      </c>
      <c r="Y134" s="36">
        <f>IFERROR(IF(X134=0,"",ROUNDUP(X134/H134,0)*0.00753),"")</f>
        <v>6.7769999999999997E-2</v>
      </c>
      <c r="Z134" s="56"/>
      <c r="AA134" s="57"/>
      <c r="AE134" s="64"/>
      <c r="BB134" s="139" t="s">
        <v>1</v>
      </c>
      <c r="BL134" s="64">
        <f>IFERROR(W134*I134/H134,"0")</f>
        <v>24.766666666666666</v>
      </c>
      <c r="BM134" s="64">
        <f>IFERROR(X134*I134/H134,"0")</f>
        <v>26.747999999999998</v>
      </c>
      <c r="BN134" s="64">
        <f>IFERROR(1/J134*(W134/H134),"0")</f>
        <v>5.3418803418803409E-2</v>
      </c>
      <c r="BO134" s="64">
        <f>IFERROR(1/J134*(X134/H134),"0")</f>
        <v>5.7692307692307689E-2</v>
      </c>
    </row>
    <row r="135" spans="1:67" ht="16.5" hidden="1" customHeight="1" x14ac:dyDescent="0.25">
      <c r="A135" s="54" t="s">
        <v>228</v>
      </c>
      <c r="B135" s="54" t="s">
        <v>229</v>
      </c>
      <c r="C135" s="31">
        <v>4301051738</v>
      </c>
      <c r="D135" s="392">
        <v>4680115884533</v>
      </c>
      <c r="E135" s="393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76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395"/>
      <c r="Q135" s="395"/>
      <c r="R135" s="395"/>
      <c r="S135" s="393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05"/>
      <c r="B136" s="397"/>
      <c r="C136" s="397"/>
      <c r="D136" s="397"/>
      <c r="E136" s="397"/>
      <c r="F136" s="397"/>
      <c r="G136" s="397"/>
      <c r="H136" s="397"/>
      <c r="I136" s="397"/>
      <c r="J136" s="397"/>
      <c r="K136" s="397"/>
      <c r="L136" s="397"/>
      <c r="M136" s="397"/>
      <c r="N136" s="406"/>
      <c r="O136" s="414" t="s">
        <v>70</v>
      </c>
      <c r="P136" s="415"/>
      <c r="Q136" s="415"/>
      <c r="R136" s="415"/>
      <c r="S136" s="415"/>
      <c r="T136" s="415"/>
      <c r="U136" s="416"/>
      <c r="V136" s="37" t="s">
        <v>71</v>
      </c>
      <c r="W136" s="390">
        <f>IFERROR(W131/H131,"0")+IFERROR(W132/H132,"0")+IFERROR(W133/H133,"0")+IFERROR(W134/H134,"0")+IFERROR(W135/H135,"0")</f>
        <v>13.214285714285712</v>
      </c>
      <c r="X136" s="390">
        <f>IFERROR(X131/H131,"0")+IFERROR(X132/H132,"0")+IFERROR(X133/H133,"0")+IFERROR(X134/H134,"0")+IFERROR(X135/H135,"0")</f>
        <v>14</v>
      </c>
      <c r="Y136" s="390">
        <f>IFERROR(IF(Y131="",0,Y131),"0")+IFERROR(IF(Y132="",0,Y132),"0")+IFERROR(IF(Y133="",0,Y133),"0")+IFERROR(IF(Y134="",0,Y134),"0")+IFERROR(IF(Y135="",0,Y135),"0")</f>
        <v>0.17651999999999998</v>
      </c>
      <c r="Z136" s="391"/>
      <c r="AA136" s="391"/>
    </row>
    <row r="137" spans="1:67" x14ac:dyDescent="0.2">
      <c r="A137" s="397"/>
      <c r="B137" s="397"/>
      <c r="C137" s="397"/>
      <c r="D137" s="397"/>
      <c r="E137" s="397"/>
      <c r="F137" s="397"/>
      <c r="G137" s="397"/>
      <c r="H137" s="397"/>
      <c r="I137" s="397"/>
      <c r="J137" s="397"/>
      <c r="K137" s="397"/>
      <c r="L137" s="397"/>
      <c r="M137" s="397"/>
      <c r="N137" s="406"/>
      <c r="O137" s="414" t="s">
        <v>70</v>
      </c>
      <c r="P137" s="415"/>
      <c r="Q137" s="415"/>
      <c r="R137" s="415"/>
      <c r="S137" s="415"/>
      <c r="T137" s="415"/>
      <c r="U137" s="416"/>
      <c r="V137" s="37" t="s">
        <v>66</v>
      </c>
      <c r="W137" s="390">
        <f>IFERROR(SUM(W131:W135),"0")</f>
        <v>63.5</v>
      </c>
      <c r="X137" s="390">
        <f>IFERROR(SUM(X131:X135),"0")</f>
        <v>66.3</v>
      </c>
      <c r="Y137" s="37"/>
      <c r="Z137" s="391"/>
      <c r="AA137" s="391"/>
    </row>
    <row r="138" spans="1:67" ht="27.75" hidden="1" customHeight="1" x14ac:dyDescent="0.2">
      <c r="A138" s="440" t="s">
        <v>230</v>
      </c>
      <c r="B138" s="441"/>
      <c r="C138" s="441"/>
      <c r="D138" s="441"/>
      <c r="E138" s="441"/>
      <c r="F138" s="441"/>
      <c r="G138" s="441"/>
      <c r="H138" s="441"/>
      <c r="I138" s="441"/>
      <c r="J138" s="441"/>
      <c r="K138" s="441"/>
      <c r="L138" s="441"/>
      <c r="M138" s="441"/>
      <c r="N138" s="441"/>
      <c r="O138" s="441"/>
      <c r="P138" s="441"/>
      <c r="Q138" s="441"/>
      <c r="R138" s="441"/>
      <c r="S138" s="441"/>
      <c r="T138" s="441"/>
      <c r="U138" s="441"/>
      <c r="V138" s="441"/>
      <c r="W138" s="441"/>
      <c r="X138" s="441"/>
      <c r="Y138" s="441"/>
      <c r="Z138" s="48"/>
      <c r="AA138" s="48"/>
    </row>
    <row r="139" spans="1:67" ht="16.5" hidden="1" customHeight="1" x14ac:dyDescent="0.25">
      <c r="A139" s="430" t="s">
        <v>231</v>
      </c>
      <c r="B139" s="397"/>
      <c r="C139" s="397"/>
      <c r="D139" s="397"/>
      <c r="E139" s="397"/>
      <c r="F139" s="397"/>
      <c r="G139" s="397"/>
      <c r="H139" s="397"/>
      <c r="I139" s="397"/>
      <c r="J139" s="397"/>
      <c r="K139" s="397"/>
      <c r="L139" s="397"/>
      <c r="M139" s="397"/>
      <c r="N139" s="397"/>
      <c r="O139" s="397"/>
      <c r="P139" s="397"/>
      <c r="Q139" s="397"/>
      <c r="R139" s="397"/>
      <c r="S139" s="397"/>
      <c r="T139" s="397"/>
      <c r="U139" s="397"/>
      <c r="V139" s="397"/>
      <c r="W139" s="397"/>
      <c r="X139" s="397"/>
      <c r="Y139" s="397"/>
      <c r="Z139" s="382"/>
      <c r="AA139" s="382"/>
    </row>
    <row r="140" spans="1:67" ht="14.25" hidden="1" customHeight="1" x14ac:dyDescent="0.25">
      <c r="A140" s="396" t="s">
        <v>105</v>
      </c>
      <c r="B140" s="397"/>
      <c r="C140" s="397"/>
      <c r="D140" s="397"/>
      <c r="E140" s="397"/>
      <c r="F140" s="397"/>
      <c r="G140" s="397"/>
      <c r="H140" s="397"/>
      <c r="I140" s="397"/>
      <c r="J140" s="397"/>
      <c r="K140" s="397"/>
      <c r="L140" s="397"/>
      <c r="M140" s="397"/>
      <c r="N140" s="397"/>
      <c r="O140" s="397"/>
      <c r="P140" s="397"/>
      <c r="Q140" s="397"/>
      <c r="R140" s="397"/>
      <c r="S140" s="397"/>
      <c r="T140" s="397"/>
      <c r="U140" s="397"/>
      <c r="V140" s="397"/>
      <c r="W140" s="397"/>
      <c r="X140" s="397"/>
      <c r="Y140" s="397"/>
      <c r="Z140" s="381"/>
      <c r="AA140" s="381"/>
    </row>
    <row r="141" spans="1:67" ht="27" hidden="1" customHeight="1" x14ac:dyDescent="0.25">
      <c r="A141" s="54" t="s">
        <v>232</v>
      </c>
      <c r="B141" s="54" t="s">
        <v>233</v>
      </c>
      <c r="C141" s="31">
        <v>4301011223</v>
      </c>
      <c r="D141" s="392">
        <v>4607091383423</v>
      </c>
      <c r="E141" s="393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67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395"/>
      <c r="Q141" s="395"/>
      <c r="R141" s="395"/>
      <c r="S141" s="393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hidden="1" customHeight="1" x14ac:dyDescent="0.25">
      <c r="A142" s="54" t="s">
        <v>234</v>
      </c>
      <c r="B142" s="54" t="s">
        <v>235</v>
      </c>
      <c r="C142" s="31">
        <v>4301011876</v>
      </c>
      <c r="D142" s="392">
        <v>4680115885707</v>
      </c>
      <c r="E142" s="393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446" t="s">
        <v>236</v>
      </c>
      <c r="P142" s="395"/>
      <c r="Q142" s="395"/>
      <c r="R142" s="395"/>
      <c r="S142" s="393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hidden="1" customHeight="1" x14ac:dyDescent="0.25">
      <c r="A143" s="54" t="s">
        <v>237</v>
      </c>
      <c r="B143" s="54" t="s">
        <v>238</v>
      </c>
      <c r="C143" s="31">
        <v>4301011338</v>
      </c>
      <c r="D143" s="392">
        <v>4607091381405</v>
      </c>
      <c r="E143" s="393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67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395"/>
      <c r="Q143" s="395"/>
      <c r="R143" s="395"/>
      <c r="S143" s="393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hidden="1" customHeight="1" x14ac:dyDescent="0.25">
      <c r="A144" s="54" t="s">
        <v>239</v>
      </c>
      <c r="B144" s="54" t="s">
        <v>240</v>
      </c>
      <c r="C144" s="31">
        <v>4301011333</v>
      </c>
      <c r="D144" s="392">
        <v>4607091386516</v>
      </c>
      <c r="E144" s="393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462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395"/>
      <c r="Q144" s="395"/>
      <c r="R144" s="395"/>
      <c r="S144" s="393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hidden="1" x14ac:dyDescent="0.2">
      <c r="A145" s="405"/>
      <c r="B145" s="397"/>
      <c r="C145" s="397"/>
      <c r="D145" s="397"/>
      <c r="E145" s="397"/>
      <c r="F145" s="397"/>
      <c r="G145" s="397"/>
      <c r="H145" s="397"/>
      <c r="I145" s="397"/>
      <c r="J145" s="397"/>
      <c r="K145" s="397"/>
      <c r="L145" s="397"/>
      <c r="M145" s="397"/>
      <c r="N145" s="406"/>
      <c r="O145" s="414" t="s">
        <v>70</v>
      </c>
      <c r="P145" s="415"/>
      <c r="Q145" s="415"/>
      <c r="R145" s="415"/>
      <c r="S145" s="415"/>
      <c r="T145" s="415"/>
      <c r="U145" s="416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hidden="1" x14ac:dyDescent="0.2">
      <c r="A146" s="397"/>
      <c r="B146" s="397"/>
      <c r="C146" s="397"/>
      <c r="D146" s="397"/>
      <c r="E146" s="397"/>
      <c r="F146" s="397"/>
      <c r="G146" s="397"/>
      <c r="H146" s="397"/>
      <c r="I146" s="397"/>
      <c r="J146" s="397"/>
      <c r="K146" s="397"/>
      <c r="L146" s="397"/>
      <c r="M146" s="397"/>
      <c r="N146" s="406"/>
      <c r="O146" s="414" t="s">
        <v>70</v>
      </c>
      <c r="P146" s="415"/>
      <c r="Q146" s="415"/>
      <c r="R146" s="415"/>
      <c r="S146" s="415"/>
      <c r="T146" s="415"/>
      <c r="U146" s="416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hidden="1" customHeight="1" x14ac:dyDescent="0.25">
      <c r="A147" s="430" t="s">
        <v>241</v>
      </c>
      <c r="B147" s="397"/>
      <c r="C147" s="397"/>
      <c r="D147" s="397"/>
      <c r="E147" s="397"/>
      <c r="F147" s="397"/>
      <c r="G147" s="397"/>
      <c r="H147" s="397"/>
      <c r="I147" s="397"/>
      <c r="J147" s="397"/>
      <c r="K147" s="397"/>
      <c r="L147" s="397"/>
      <c r="M147" s="397"/>
      <c r="N147" s="397"/>
      <c r="O147" s="397"/>
      <c r="P147" s="397"/>
      <c r="Q147" s="397"/>
      <c r="R147" s="397"/>
      <c r="S147" s="397"/>
      <c r="T147" s="397"/>
      <c r="U147" s="397"/>
      <c r="V147" s="397"/>
      <c r="W147" s="397"/>
      <c r="X147" s="397"/>
      <c r="Y147" s="397"/>
      <c r="Z147" s="382"/>
      <c r="AA147" s="382"/>
    </row>
    <row r="148" spans="1:67" ht="14.25" hidden="1" customHeight="1" x14ac:dyDescent="0.25">
      <c r="A148" s="396" t="s">
        <v>61</v>
      </c>
      <c r="B148" s="397"/>
      <c r="C148" s="397"/>
      <c r="D148" s="397"/>
      <c r="E148" s="397"/>
      <c r="F148" s="397"/>
      <c r="G148" s="397"/>
      <c r="H148" s="397"/>
      <c r="I148" s="397"/>
      <c r="J148" s="397"/>
      <c r="K148" s="397"/>
      <c r="L148" s="397"/>
      <c r="M148" s="397"/>
      <c r="N148" s="397"/>
      <c r="O148" s="397"/>
      <c r="P148" s="397"/>
      <c r="Q148" s="397"/>
      <c r="R148" s="397"/>
      <c r="S148" s="397"/>
      <c r="T148" s="397"/>
      <c r="U148" s="397"/>
      <c r="V148" s="397"/>
      <c r="W148" s="397"/>
      <c r="X148" s="397"/>
      <c r="Y148" s="397"/>
      <c r="Z148" s="381"/>
      <c r="AA148" s="381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2">
        <v>4680115880993</v>
      </c>
      <c r="E149" s="393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45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395"/>
      <c r="Q149" s="395"/>
      <c r="R149" s="395"/>
      <c r="S149" s="393"/>
      <c r="T149" s="34"/>
      <c r="U149" s="34"/>
      <c r="V149" s="35" t="s">
        <v>66</v>
      </c>
      <c r="W149" s="388">
        <v>20</v>
      </c>
      <c r="X149" s="389">
        <f t="shared" ref="X149:X157" si="29">IFERROR(IF(W149="",0,CEILING((W149/$H149),1)*$H149),"")</f>
        <v>21</v>
      </c>
      <c r="Y149" s="36">
        <f>IFERROR(IF(X149=0,"",ROUNDUP(X149/H149,0)*0.00753),"")</f>
        <v>3.7650000000000003E-2</v>
      </c>
      <c r="Z149" s="56"/>
      <c r="AA149" s="57"/>
      <c r="AE149" s="64"/>
      <c r="BB149" s="145" t="s">
        <v>1</v>
      </c>
      <c r="BL149" s="64">
        <f t="shared" ref="BL149:BL157" si="30">IFERROR(W149*I149/H149,"0")</f>
        <v>21.238095238095237</v>
      </c>
      <c r="BM149" s="64">
        <f t="shared" ref="BM149:BM157" si="31">IFERROR(X149*I149/H149,"0")</f>
        <v>22.299999999999997</v>
      </c>
      <c r="BN149" s="64">
        <f t="shared" ref="BN149:BN157" si="32">IFERROR(1/J149*(W149/H149),"0")</f>
        <v>3.0525030525030524E-2</v>
      </c>
      <c r="BO149" s="64">
        <f t="shared" ref="BO149:BO157" si="33">IFERROR(1/J149*(X149/H149),"0")</f>
        <v>3.2051282051282048E-2</v>
      </c>
    </row>
    <row r="150" spans="1:67" ht="27" hidden="1" customHeight="1" x14ac:dyDescent="0.25">
      <c r="A150" s="54" t="s">
        <v>244</v>
      </c>
      <c r="B150" s="54" t="s">
        <v>245</v>
      </c>
      <c r="C150" s="31">
        <v>4301031204</v>
      </c>
      <c r="D150" s="392">
        <v>4680115881761</v>
      </c>
      <c r="E150" s="393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395"/>
      <c r="Q150" s="395"/>
      <c r="R150" s="395"/>
      <c r="S150" s="393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hidden="1" customHeight="1" x14ac:dyDescent="0.25">
      <c r="A151" s="54" t="s">
        <v>246</v>
      </c>
      <c r="B151" s="54" t="s">
        <v>247</v>
      </c>
      <c r="C151" s="31">
        <v>4301031201</v>
      </c>
      <c r="D151" s="392">
        <v>4680115881563</v>
      </c>
      <c r="E151" s="393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43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395"/>
      <c r="Q151" s="395"/>
      <c r="R151" s="395"/>
      <c r="S151" s="393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2">
        <v>4680115880986</v>
      </c>
      <c r="E152" s="393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1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395"/>
      <c r="Q152" s="395"/>
      <c r="R152" s="395"/>
      <c r="S152" s="393"/>
      <c r="T152" s="34"/>
      <c r="U152" s="34"/>
      <c r="V152" s="35" t="s">
        <v>66</v>
      </c>
      <c r="W152" s="388">
        <v>10.85</v>
      </c>
      <c r="X152" s="389">
        <f t="shared" si="29"/>
        <v>12.600000000000001</v>
      </c>
      <c r="Y152" s="36">
        <f>IFERROR(IF(X152=0,"",ROUNDUP(X152/H152,0)*0.00502),"")</f>
        <v>3.0120000000000001E-2</v>
      </c>
      <c r="Z152" s="56"/>
      <c r="AA152" s="57"/>
      <c r="AE152" s="64"/>
      <c r="BB152" s="148" t="s">
        <v>1</v>
      </c>
      <c r="BL152" s="64">
        <f t="shared" si="30"/>
        <v>11.521666666666667</v>
      </c>
      <c r="BM152" s="64">
        <f t="shared" si="31"/>
        <v>13.38</v>
      </c>
      <c r="BN152" s="64">
        <f t="shared" si="32"/>
        <v>2.2079772079772079E-2</v>
      </c>
      <c r="BO152" s="64">
        <f t="shared" si="33"/>
        <v>2.5641025641025644E-2</v>
      </c>
    </row>
    <row r="153" spans="1:67" ht="27" hidden="1" customHeight="1" x14ac:dyDescent="0.25">
      <c r="A153" s="54" t="s">
        <v>250</v>
      </c>
      <c r="B153" s="54" t="s">
        <v>251</v>
      </c>
      <c r="C153" s="31">
        <v>4301031190</v>
      </c>
      <c r="D153" s="392">
        <v>4680115880207</v>
      </c>
      <c r="E153" s="393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668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395"/>
      <c r="Q153" s="395"/>
      <c r="R153" s="395"/>
      <c r="S153" s="393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hidden="1" customHeight="1" x14ac:dyDescent="0.25">
      <c r="A154" s="54" t="s">
        <v>252</v>
      </c>
      <c r="B154" s="54" t="s">
        <v>253</v>
      </c>
      <c r="C154" s="31">
        <v>4301031205</v>
      </c>
      <c r="D154" s="392">
        <v>4680115881785</v>
      </c>
      <c r="E154" s="393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40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395"/>
      <c r="Q154" s="395"/>
      <c r="R154" s="395"/>
      <c r="S154" s="393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hidden="1" customHeight="1" x14ac:dyDescent="0.25">
      <c r="A155" s="54" t="s">
        <v>254</v>
      </c>
      <c r="B155" s="54" t="s">
        <v>255</v>
      </c>
      <c r="C155" s="31">
        <v>4301031202</v>
      </c>
      <c r="D155" s="392">
        <v>4680115881679</v>
      </c>
      <c r="E155" s="393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4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395"/>
      <c r="Q155" s="395"/>
      <c r="R155" s="395"/>
      <c r="S155" s="393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hidden="1" customHeight="1" x14ac:dyDescent="0.25">
      <c r="A156" s="54" t="s">
        <v>256</v>
      </c>
      <c r="B156" s="54" t="s">
        <v>257</v>
      </c>
      <c r="C156" s="31">
        <v>4301031158</v>
      </c>
      <c r="D156" s="392">
        <v>4680115880191</v>
      </c>
      <c r="E156" s="393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395"/>
      <c r="Q156" s="395"/>
      <c r="R156" s="395"/>
      <c r="S156" s="393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hidden="1" customHeight="1" x14ac:dyDescent="0.25">
      <c r="A157" s="54" t="s">
        <v>258</v>
      </c>
      <c r="B157" s="54" t="s">
        <v>259</v>
      </c>
      <c r="C157" s="31">
        <v>4301031245</v>
      </c>
      <c r="D157" s="392">
        <v>4680115883963</v>
      </c>
      <c r="E157" s="393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4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395"/>
      <c r="Q157" s="395"/>
      <c r="R157" s="395"/>
      <c r="S157" s="393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05"/>
      <c r="B158" s="397"/>
      <c r="C158" s="397"/>
      <c r="D158" s="397"/>
      <c r="E158" s="397"/>
      <c r="F158" s="397"/>
      <c r="G158" s="397"/>
      <c r="H158" s="397"/>
      <c r="I158" s="397"/>
      <c r="J158" s="397"/>
      <c r="K158" s="397"/>
      <c r="L158" s="397"/>
      <c r="M158" s="397"/>
      <c r="N158" s="406"/>
      <c r="O158" s="414" t="s">
        <v>70</v>
      </c>
      <c r="P158" s="415"/>
      <c r="Q158" s="415"/>
      <c r="R158" s="415"/>
      <c r="S158" s="415"/>
      <c r="T158" s="415"/>
      <c r="U158" s="416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9.928571428571427</v>
      </c>
      <c r="X158" s="390">
        <f>IFERROR(X149/H149,"0")+IFERROR(X150/H150,"0")+IFERROR(X151/H151,"0")+IFERROR(X152/H152,"0")+IFERROR(X153/H153,"0")+IFERROR(X154/H154,"0")+IFERROR(X155/H155,"0")+IFERROR(X156/H156,"0")+IFERROR(X157/H157,"0")</f>
        <v>11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6.7769999999999997E-2</v>
      </c>
      <c r="Z158" s="391"/>
      <c r="AA158" s="391"/>
    </row>
    <row r="159" spans="1:67" x14ac:dyDescent="0.2">
      <c r="A159" s="397"/>
      <c r="B159" s="397"/>
      <c r="C159" s="397"/>
      <c r="D159" s="397"/>
      <c r="E159" s="397"/>
      <c r="F159" s="397"/>
      <c r="G159" s="397"/>
      <c r="H159" s="397"/>
      <c r="I159" s="397"/>
      <c r="J159" s="397"/>
      <c r="K159" s="397"/>
      <c r="L159" s="397"/>
      <c r="M159" s="397"/>
      <c r="N159" s="406"/>
      <c r="O159" s="414" t="s">
        <v>70</v>
      </c>
      <c r="P159" s="415"/>
      <c r="Q159" s="415"/>
      <c r="R159" s="415"/>
      <c r="S159" s="415"/>
      <c r="T159" s="415"/>
      <c r="U159" s="416"/>
      <c r="V159" s="37" t="s">
        <v>66</v>
      </c>
      <c r="W159" s="390">
        <f>IFERROR(SUM(W149:W157),"0")</f>
        <v>30.85</v>
      </c>
      <c r="X159" s="390">
        <f>IFERROR(SUM(X149:X157),"0")</f>
        <v>33.6</v>
      </c>
      <c r="Y159" s="37"/>
      <c r="Z159" s="391"/>
      <c r="AA159" s="391"/>
    </row>
    <row r="160" spans="1:67" ht="16.5" hidden="1" customHeight="1" x14ac:dyDescent="0.25">
      <c r="A160" s="430" t="s">
        <v>260</v>
      </c>
      <c r="B160" s="397"/>
      <c r="C160" s="397"/>
      <c r="D160" s="397"/>
      <c r="E160" s="397"/>
      <c r="F160" s="397"/>
      <c r="G160" s="397"/>
      <c r="H160" s="397"/>
      <c r="I160" s="397"/>
      <c r="J160" s="397"/>
      <c r="K160" s="397"/>
      <c r="L160" s="397"/>
      <c r="M160" s="397"/>
      <c r="N160" s="397"/>
      <c r="O160" s="397"/>
      <c r="P160" s="397"/>
      <c r="Q160" s="397"/>
      <c r="R160" s="397"/>
      <c r="S160" s="397"/>
      <c r="T160" s="397"/>
      <c r="U160" s="397"/>
      <c r="V160" s="397"/>
      <c r="W160" s="397"/>
      <c r="X160" s="397"/>
      <c r="Y160" s="397"/>
      <c r="Z160" s="382"/>
      <c r="AA160" s="382"/>
    </row>
    <row r="161" spans="1:67" ht="14.25" hidden="1" customHeight="1" x14ac:dyDescent="0.25">
      <c r="A161" s="396" t="s">
        <v>105</v>
      </c>
      <c r="B161" s="397"/>
      <c r="C161" s="397"/>
      <c r="D161" s="397"/>
      <c r="E161" s="397"/>
      <c r="F161" s="397"/>
      <c r="G161" s="397"/>
      <c r="H161" s="397"/>
      <c r="I161" s="397"/>
      <c r="J161" s="397"/>
      <c r="K161" s="397"/>
      <c r="L161" s="397"/>
      <c r="M161" s="397"/>
      <c r="N161" s="397"/>
      <c r="O161" s="397"/>
      <c r="P161" s="397"/>
      <c r="Q161" s="397"/>
      <c r="R161" s="397"/>
      <c r="S161" s="397"/>
      <c r="T161" s="397"/>
      <c r="U161" s="397"/>
      <c r="V161" s="397"/>
      <c r="W161" s="397"/>
      <c r="X161" s="397"/>
      <c r="Y161" s="397"/>
      <c r="Z161" s="381"/>
      <c r="AA161" s="381"/>
    </row>
    <row r="162" spans="1:67" ht="16.5" hidden="1" customHeight="1" x14ac:dyDescent="0.25">
      <c r="A162" s="54" t="s">
        <v>261</v>
      </c>
      <c r="B162" s="54" t="s">
        <v>262</v>
      </c>
      <c r="C162" s="31">
        <v>4301011450</v>
      </c>
      <c r="D162" s="392">
        <v>4680115881402</v>
      </c>
      <c r="E162" s="393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707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395"/>
      <c r="Q162" s="395"/>
      <c r="R162" s="395"/>
      <c r="S162" s="393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hidden="1" customHeight="1" x14ac:dyDescent="0.25">
      <c r="A163" s="54" t="s">
        <v>263</v>
      </c>
      <c r="B163" s="54" t="s">
        <v>264</v>
      </c>
      <c r="C163" s="31">
        <v>4301011454</v>
      </c>
      <c r="D163" s="392">
        <v>4680115881396</v>
      </c>
      <c r="E163" s="393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4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395"/>
      <c r="Q163" s="395"/>
      <c r="R163" s="395"/>
      <c r="S163" s="393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hidden="1" x14ac:dyDescent="0.2">
      <c r="A164" s="405"/>
      <c r="B164" s="397"/>
      <c r="C164" s="397"/>
      <c r="D164" s="397"/>
      <c r="E164" s="397"/>
      <c r="F164" s="397"/>
      <c r="G164" s="397"/>
      <c r="H164" s="397"/>
      <c r="I164" s="397"/>
      <c r="J164" s="397"/>
      <c r="K164" s="397"/>
      <c r="L164" s="397"/>
      <c r="M164" s="397"/>
      <c r="N164" s="406"/>
      <c r="O164" s="414" t="s">
        <v>70</v>
      </c>
      <c r="P164" s="415"/>
      <c r="Q164" s="415"/>
      <c r="R164" s="415"/>
      <c r="S164" s="415"/>
      <c r="T164" s="415"/>
      <c r="U164" s="416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hidden="1" x14ac:dyDescent="0.2">
      <c r="A165" s="397"/>
      <c r="B165" s="397"/>
      <c r="C165" s="397"/>
      <c r="D165" s="397"/>
      <c r="E165" s="397"/>
      <c r="F165" s="397"/>
      <c r="G165" s="397"/>
      <c r="H165" s="397"/>
      <c r="I165" s="397"/>
      <c r="J165" s="397"/>
      <c r="K165" s="397"/>
      <c r="L165" s="397"/>
      <c r="M165" s="397"/>
      <c r="N165" s="406"/>
      <c r="O165" s="414" t="s">
        <v>70</v>
      </c>
      <c r="P165" s="415"/>
      <c r="Q165" s="415"/>
      <c r="R165" s="415"/>
      <c r="S165" s="415"/>
      <c r="T165" s="415"/>
      <c r="U165" s="416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hidden="1" customHeight="1" x14ac:dyDescent="0.25">
      <c r="A166" s="396" t="s">
        <v>97</v>
      </c>
      <c r="B166" s="397"/>
      <c r="C166" s="397"/>
      <c r="D166" s="397"/>
      <c r="E166" s="397"/>
      <c r="F166" s="397"/>
      <c r="G166" s="397"/>
      <c r="H166" s="397"/>
      <c r="I166" s="397"/>
      <c r="J166" s="397"/>
      <c r="K166" s="397"/>
      <c r="L166" s="397"/>
      <c r="M166" s="397"/>
      <c r="N166" s="397"/>
      <c r="O166" s="397"/>
      <c r="P166" s="397"/>
      <c r="Q166" s="397"/>
      <c r="R166" s="397"/>
      <c r="S166" s="397"/>
      <c r="T166" s="397"/>
      <c r="U166" s="397"/>
      <c r="V166" s="397"/>
      <c r="W166" s="397"/>
      <c r="X166" s="397"/>
      <c r="Y166" s="397"/>
      <c r="Z166" s="381"/>
      <c r="AA166" s="381"/>
    </row>
    <row r="167" spans="1:67" ht="16.5" hidden="1" customHeight="1" x14ac:dyDescent="0.25">
      <c r="A167" s="54" t="s">
        <v>265</v>
      </c>
      <c r="B167" s="54" t="s">
        <v>266</v>
      </c>
      <c r="C167" s="31">
        <v>4301020262</v>
      </c>
      <c r="D167" s="392">
        <v>4680115882935</v>
      </c>
      <c r="E167" s="393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56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395"/>
      <c r="Q167" s="395"/>
      <c r="R167" s="395"/>
      <c r="S167" s="393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hidden="1" customHeight="1" x14ac:dyDescent="0.25">
      <c r="A168" s="54" t="s">
        <v>267</v>
      </c>
      <c r="B168" s="54" t="s">
        <v>268</v>
      </c>
      <c r="C168" s="31">
        <v>4301020220</v>
      </c>
      <c r="D168" s="392">
        <v>4680115880764</v>
      </c>
      <c r="E168" s="393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5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395"/>
      <c r="Q168" s="395"/>
      <c r="R168" s="395"/>
      <c r="S168" s="393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hidden="1" x14ac:dyDescent="0.2">
      <c r="A169" s="405"/>
      <c r="B169" s="397"/>
      <c r="C169" s="397"/>
      <c r="D169" s="397"/>
      <c r="E169" s="397"/>
      <c r="F169" s="397"/>
      <c r="G169" s="397"/>
      <c r="H169" s="397"/>
      <c r="I169" s="397"/>
      <c r="J169" s="397"/>
      <c r="K169" s="397"/>
      <c r="L169" s="397"/>
      <c r="M169" s="397"/>
      <c r="N169" s="406"/>
      <c r="O169" s="414" t="s">
        <v>70</v>
      </c>
      <c r="P169" s="415"/>
      <c r="Q169" s="415"/>
      <c r="R169" s="415"/>
      <c r="S169" s="415"/>
      <c r="T169" s="415"/>
      <c r="U169" s="416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hidden="1" x14ac:dyDescent="0.2">
      <c r="A170" s="397"/>
      <c r="B170" s="397"/>
      <c r="C170" s="397"/>
      <c r="D170" s="397"/>
      <c r="E170" s="397"/>
      <c r="F170" s="397"/>
      <c r="G170" s="397"/>
      <c r="H170" s="397"/>
      <c r="I170" s="397"/>
      <c r="J170" s="397"/>
      <c r="K170" s="397"/>
      <c r="L170" s="397"/>
      <c r="M170" s="397"/>
      <c r="N170" s="406"/>
      <c r="O170" s="414" t="s">
        <v>70</v>
      </c>
      <c r="P170" s="415"/>
      <c r="Q170" s="415"/>
      <c r="R170" s="415"/>
      <c r="S170" s="415"/>
      <c r="T170" s="415"/>
      <c r="U170" s="416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hidden="1" customHeight="1" x14ac:dyDescent="0.25">
      <c r="A171" s="396" t="s">
        <v>61</v>
      </c>
      <c r="B171" s="397"/>
      <c r="C171" s="397"/>
      <c r="D171" s="397"/>
      <c r="E171" s="397"/>
      <c r="F171" s="397"/>
      <c r="G171" s="397"/>
      <c r="H171" s="397"/>
      <c r="I171" s="397"/>
      <c r="J171" s="397"/>
      <c r="K171" s="397"/>
      <c r="L171" s="397"/>
      <c r="M171" s="397"/>
      <c r="N171" s="397"/>
      <c r="O171" s="397"/>
      <c r="P171" s="397"/>
      <c r="Q171" s="397"/>
      <c r="R171" s="397"/>
      <c r="S171" s="397"/>
      <c r="T171" s="397"/>
      <c r="U171" s="397"/>
      <c r="V171" s="397"/>
      <c r="W171" s="397"/>
      <c r="X171" s="397"/>
      <c r="Y171" s="397"/>
      <c r="Z171" s="381"/>
      <c r="AA171" s="381"/>
    </row>
    <row r="172" spans="1:67" ht="27" hidden="1" customHeight="1" x14ac:dyDescent="0.25">
      <c r="A172" s="54" t="s">
        <v>269</v>
      </c>
      <c r="B172" s="54" t="s">
        <v>270</v>
      </c>
      <c r="C172" s="31">
        <v>4301031223</v>
      </c>
      <c r="D172" s="392">
        <v>4680115884014</v>
      </c>
      <c r="E172" s="393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477" t="s">
        <v>271</v>
      </c>
      <c r="P172" s="395"/>
      <c r="Q172" s="395"/>
      <c r="R172" s="395"/>
      <c r="S172" s="393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hidden="1" customHeight="1" x14ac:dyDescent="0.25">
      <c r="A173" s="54" t="s">
        <v>272</v>
      </c>
      <c r="B173" s="54" t="s">
        <v>273</v>
      </c>
      <c r="C173" s="31">
        <v>4301031225</v>
      </c>
      <c r="D173" s="392">
        <v>4680115884021</v>
      </c>
      <c r="E173" s="393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565" t="s">
        <v>274</v>
      </c>
      <c r="P173" s="395"/>
      <c r="Q173" s="395"/>
      <c r="R173" s="395"/>
      <c r="S173" s="393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2">
        <v>4680115882683</v>
      </c>
      <c r="E174" s="393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70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395"/>
      <c r="Q174" s="395"/>
      <c r="R174" s="395"/>
      <c r="S174" s="393"/>
      <c r="T174" s="34"/>
      <c r="U174" s="34"/>
      <c r="V174" s="35" t="s">
        <v>66</v>
      </c>
      <c r="W174" s="388">
        <v>25</v>
      </c>
      <c r="X174" s="389">
        <f t="shared" si="34"/>
        <v>27</v>
      </c>
      <c r="Y174" s="36">
        <f>IFERROR(IF(X174=0,"",ROUNDUP(X174/H174,0)*0.00937),"")</f>
        <v>4.6850000000000003E-2</v>
      </c>
      <c r="Z174" s="56"/>
      <c r="AA174" s="57"/>
      <c r="AE174" s="64"/>
      <c r="BB174" s="160" t="s">
        <v>1</v>
      </c>
      <c r="BL174" s="64">
        <f t="shared" si="35"/>
        <v>25.972222222222221</v>
      </c>
      <c r="BM174" s="64">
        <f t="shared" si="36"/>
        <v>28.049999999999997</v>
      </c>
      <c r="BN174" s="64">
        <f t="shared" si="37"/>
        <v>3.8580246913580245E-2</v>
      </c>
      <c r="BO174" s="64">
        <f t="shared" si="38"/>
        <v>4.1666666666666664E-2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2">
        <v>4680115882690</v>
      </c>
      <c r="E175" s="393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7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395"/>
      <c r="Q175" s="395"/>
      <c r="R175" s="395"/>
      <c r="S175" s="393"/>
      <c r="T175" s="34"/>
      <c r="U175" s="34"/>
      <c r="V175" s="35" t="s">
        <v>66</v>
      </c>
      <c r="W175" s="388">
        <v>20</v>
      </c>
      <c r="X175" s="389">
        <f t="shared" si="34"/>
        <v>21.6</v>
      </c>
      <c r="Y175" s="36">
        <f>IFERROR(IF(X175=0,"",ROUNDUP(X175/H175,0)*0.00937),"")</f>
        <v>3.7479999999999999E-2</v>
      </c>
      <c r="Z175" s="56"/>
      <c r="AA175" s="57"/>
      <c r="AE175" s="64"/>
      <c r="BB175" s="161" t="s">
        <v>1</v>
      </c>
      <c r="BL175" s="64">
        <f t="shared" si="35"/>
        <v>20.777777777777779</v>
      </c>
      <c r="BM175" s="64">
        <f t="shared" si="36"/>
        <v>22.44</v>
      </c>
      <c r="BN175" s="64">
        <f t="shared" si="37"/>
        <v>3.0864197530864192E-2</v>
      </c>
      <c r="BO175" s="64">
        <f t="shared" si="38"/>
        <v>3.3333333333333333E-2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2">
        <v>4680115882669</v>
      </c>
      <c r="E176" s="393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53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395"/>
      <c r="Q176" s="395"/>
      <c r="R176" s="395"/>
      <c r="S176" s="393"/>
      <c r="T176" s="34"/>
      <c r="U176" s="34"/>
      <c r="V176" s="35" t="s">
        <v>66</v>
      </c>
      <c r="W176" s="388">
        <v>20</v>
      </c>
      <c r="X176" s="389">
        <f t="shared" si="34"/>
        <v>21.6</v>
      </c>
      <c r="Y176" s="36">
        <f>IFERROR(IF(X176=0,"",ROUNDUP(X176/H176,0)*0.00937),"")</f>
        <v>3.7479999999999999E-2</v>
      </c>
      <c r="Z176" s="56"/>
      <c r="AA176" s="57"/>
      <c r="AE176" s="64"/>
      <c r="BB176" s="162" t="s">
        <v>1</v>
      </c>
      <c r="BL176" s="64">
        <f t="shared" si="35"/>
        <v>20.777777777777779</v>
      </c>
      <c r="BM176" s="64">
        <f t="shared" si="36"/>
        <v>22.44</v>
      </c>
      <c r="BN176" s="64">
        <f t="shared" si="37"/>
        <v>3.0864197530864192E-2</v>
      </c>
      <c r="BO176" s="64">
        <f t="shared" si="38"/>
        <v>3.3333333333333333E-2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2">
        <v>4680115882676</v>
      </c>
      <c r="E177" s="393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69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395"/>
      <c r="Q177" s="395"/>
      <c r="R177" s="395"/>
      <c r="S177" s="393"/>
      <c r="T177" s="34"/>
      <c r="U177" s="34"/>
      <c r="V177" s="35" t="s">
        <v>66</v>
      </c>
      <c r="W177" s="388">
        <v>20</v>
      </c>
      <c r="X177" s="389">
        <f t="shared" si="34"/>
        <v>21.6</v>
      </c>
      <c r="Y177" s="36">
        <f>IFERROR(IF(X177=0,"",ROUNDUP(X177/H177,0)*0.00937),"")</f>
        <v>3.7479999999999999E-2</v>
      </c>
      <c r="Z177" s="56"/>
      <c r="AA177" s="57"/>
      <c r="AE177" s="64"/>
      <c r="BB177" s="163" t="s">
        <v>1</v>
      </c>
      <c r="BL177" s="64">
        <f t="shared" si="35"/>
        <v>20.777777777777779</v>
      </c>
      <c r="BM177" s="64">
        <f t="shared" si="36"/>
        <v>22.44</v>
      </c>
      <c r="BN177" s="64">
        <f t="shared" si="37"/>
        <v>3.0864197530864192E-2</v>
      </c>
      <c r="BO177" s="64">
        <f t="shared" si="38"/>
        <v>3.3333333333333333E-2</v>
      </c>
    </row>
    <row r="178" spans="1:67" ht="27" hidden="1" customHeight="1" x14ac:dyDescent="0.25">
      <c r="A178" s="54" t="s">
        <v>283</v>
      </c>
      <c r="B178" s="54" t="s">
        <v>284</v>
      </c>
      <c r="C178" s="31">
        <v>4301031222</v>
      </c>
      <c r="D178" s="392">
        <v>4680115884007</v>
      </c>
      <c r="E178" s="393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753" t="s">
        <v>285</v>
      </c>
      <c r="P178" s="395"/>
      <c r="Q178" s="395"/>
      <c r="R178" s="395"/>
      <c r="S178" s="393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hidden="1" customHeight="1" x14ac:dyDescent="0.25">
      <c r="A179" s="54" t="s">
        <v>286</v>
      </c>
      <c r="B179" s="54" t="s">
        <v>287</v>
      </c>
      <c r="C179" s="31">
        <v>4301031229</v>
      </c>
      <c r="D179" s="392">
        <v>4680115884038</v>
      </c>
      <c r="E179" s="393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67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395"/>
      <c r="Q179" s="395"/>
      <c r="R179" s="395"/>
      <c r="S179" s="393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05"/>
      <c r="B180" s="397"/>
      <c r="C180" s="397"/>
      <c r="D180" s="397"/>
      <c r="E180" s="397"/>
      <c r="F180" s="397"/>
      <c r="G180" s="397"/>
      <c r="H180" s="397"/>
      <c r="I180" s="397"/>
      <c r="J180" s="397"/>
      <c r="K180" s="397"/>
      <c r="L180" s="397"/>
      <c r="M180" s="397"/>
      <c r="N180" s="406"/>
      <c r="O180" s="414" t="s">
        <v>70</v>
      </c>
      <c r="P180" s="415"/>
      <c r="Q180" s="415"/>
      <c r="R180" s="415"/>
      <c r="S180" s="415"/>
      <c r="T180" s="415"/>
      <c r="U180" s="416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15.740740740740737</v>
      </c>
      <c r="X180" s="390">
        <f>IFERROR(X172/H172,"0")+IFERROR(X173/H173,"0")+IFERROR(X174/H174,"0")+IFERROR(X175/H175,"0")+IFERROR(X176/H176,"0")+IFERROR(X177/H177,"0")+IFERROR(X178/H178,"0")+IFERROR(X179/H179,"0")</f>
        <v>17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0.15928999999999999</v>
      </c>
      <c r="Z180" s="391"/>
      <c r="AA180" s="391"/>
    </row>
    <row r="181" spans="1:67" x14ac:dyDescent="0.2">
      <c r="A181" s="397"/>
      <c r="B181" s="397"/>
      <c r="C181" s="397"/>
      <c r="D181" s="397"/>
      <c r="E181" s="397"/>
      <c r="F181" s="397"/>
      <c r="G181" s="397"/>
      <c r="H181" s="397"/>
      <c r="I181" s="397"/>
      <c r="J181" s="397"/>
      <c r="K181" s="397"/>
      <c r="L181" s="397"/>
      <c r="M181" s="397"/>
      <c r="N181" s="406"/>
      <c r="O181" s="414" t="s">
        <v>70</v>
      </c>
      <c r="P181" s="415"/>
      <c r="Q181" s="415"/>
      <c r="R181" s="415"/>
      <c r="S181" s="415"/>
      <c r="T181" s="415"/>
      <c r="U181" s="416"/>
      <c r="V181" s="37" t="s">
        <v>66</v>
      </c>
      <c r="W181" s="390">
        <f>IFERROR(SUM(W172:W179),"0")</f>
        <v>85</v>
      </c>
      <c r="X181" s="390">
        <f>IFERROR(SUM(X172:X179),"0")</f>
        <v>91.800000000000011</v>
      </c>
      <c r="Y181" s="37"/>
      <c r="Z181" s="391"/>
      <c r="AA181" s="391"/>
    </row>
    <row r="182" spans="1:67" ht="14.25" hidden="1" customHeight="1" x14ac:dyDescent="0.25">
      <c r="A182" s="396" t="s">
        <v>72</v>
      </c>
      <c r="B182" s="397"/>
      <c r="C182" s="397"/>
      <c r="D182" s="397"/>
      <c r="E182" s="397"/>
      <c r="F182" s="397"/>
      <c r="G182" s="397"/>
      <c r="H182" s="397"/>
      <c r="I182" s="397"/>
      <c r="J182" s="397"/>
      <c r="K182" s="397"/>
      <c r="L182" s="397"/>
      <c r="M182" s="397"/>
      <c r="N182" s="397"/>
      <c r="O182" s="397"/>
      <c r="P182" s="397"/>
      <c r="Q182" s="397"/>
      <c r="R182" s="397"/>
      <c r="S182" s="397"/>
      <c r="T182" s="397"/>
      <c r="U182" s="397"/>
      <c r="V182" s="397"/>
      <c r="W182" s="397"/>
      <c r="X182" s="397"/>
      <c r="Y182" s="397"/>
      <c r="Z182" s="381"/>
      <c r="AA182" s="381"/>
    </row>
    <row r="183" spans="1:67" ht="27" hidden="1" customHeight="1" x14ac:dyDescent="0.25">
      <c r="A183" s="54" t="s">
        <v>288</v>
      </c>
      <c r="B183" s="54" t="s">
        <v>289</v>
      </c>
      <c r="C183" s="31">
        <v>4301051409</v>
      </c>
      <c r="D183" s="392">
        <v>4680115881556</v>
      </c>
      <c r="E183" s="393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78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395"/>
      <c r="Q183" s="395"/>
      <c r="R183" s="395"/>
      <c r="S183" s="393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hidden="1" customHeight="1" x14ac:dyDescent="0.25">
      <c r="A184" s="54" t="s">
        <v>290</v>
      </c>
      <c r="B184" s="54" t="s">
        <v>291</v>
      </c>
      <c r="C184" s="31">
        <v>4301051408</v>
      </c>
      <c r="D184" s="392">
        <v>4680115881594</v>
      </c>
      <c r="E184" s="393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50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395"/>
      <c r="Q184" s="395"/>
      <c r="R184" s="395"/>
      <c r="S184" s="393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hidden="1" customHeight="1" x14ac:dyDescent="0.25">
      <c r="A185" s="54" t="s">
        <v>292</v>
      </c>
      <c r="B185" s="54" t="s">
        <v>293</v>
      </c>
      <c r="C185" s="31">
        <v>4301051505</v>
      </c>
      <c r="D185" s="392">
        <v>4680115881587</v>
      </c>
      <c r="E185" s="393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751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395"/>
      <c r="Q185" s="395"/>
      <c r="R185" s="395"/>
      <c r="S185" s="393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4301051380</v>
      </c>
      <c r="D186" s="392">
        <v>4680115880962</v>
      </c>
      <c r="E186" s="393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794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395"/>
      <c r="Q186" s="395"/>
      <c r="R186" s="395"/>
      <c r="S186" s="393"/>
      <c r="T186" s="34"/>
      <c r="U186" s="34"/>
      <c r="V186" s="35" t="s">
        <v>66</v>
      </c>
      <c r="W186" s="388">
        <v>36</v>
      </c>
      <c r="X186" s="389">
        <f t="shared" si="39"/>
        <v>39</v>
      </c>
      <c r="Y186" s="36">
        <f>IFERROR(IF(X186=0,"",ROUNDUP(X186/H186,0)*0.02175),"")</f>
        <v>0.10874999999999999</v>
      </c>
      <c r="Z186" s="56"/>
      <c r="AA186" s="57"/>
      <c r="AE186" s="64"/>
      <c r="BB186" s="169" t="s">
        <v>1</v>
      </c>
      <c r="BL186" s="64">
        <f t="shared" si="40"/>
        <v>38.603076923076927</v>
      </c>
      <c r="BM186" s="64">
        <f t="shared" si="41"/>
        <v>41.820000000000007</v>
      </c>
      <c r="BN186" s="64">
        <f t="shared" si="42"/>
        <v>8.2417582417582416E-2</v>
      </c>
      <c r="BO186" s="64">
        <f t="shared" si="43"/>
        <v>8.9285714285714274E-2</v>
      </c>
    </row>
    <row r="187" spans="1:67" ht="16.5" hidden="1" customHeight="1" x14ac:dyDescent="0.25">
      <c r="A187" s="54" t="s">
        <v>294</v>
      </c>
      <c r="B187" s="54" t="s">
        <v>296</v>
      </c>
      <c r="C187" s="31">
        <v>4301051754</v>
      </c>
      <c r="D187" s="392">
        <v>4680115880962</v>
      </c>
      <c r="E187" s="393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700" t="s">
        <v>297</v>
      </c>
      <c r="P187" s="395"/>
      <c r="Q187" s="395"/>
      <c r="R187" s="395"/>
      <c r="S187" s="393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hidden="1" customHeight="1" x14ac:dyDescent="0.25">
      <c r="A188" s="54" t="s">
        <v>298</v>
      </c>
      <c r="B188" s="54" t="s">
        <v>299</v>
      </c>
      <c r="C188" s="31">
        <v>4301051411</v>
      </c>
      <c r="D188" s="392">
        <v>4680115881617</v>
      </c>
      <c r="E188" s="393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6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395"/>
      <c r="Q188" s="395"/>
      <c r="R188" s="395"/>
      <c r="S188" s="393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hidden="1" customHeight="1" x14ac:dyDescent="0.25">
      <c r="A189" s="54" t="s">
        <v>300</v>
      </c>
      <c r="B189" s="54" t="s">
        <v>301</v>
      </c>
      <c r="C189" s="31">
        <v>4301051538</v>
      </c>
      <c r="D189" s="392">
        <v>4680115880573</v>
      </c>
      <c r="E189" s="393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710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395"/>
      <c r="Q189" s="395"/>
      <c r="R189" s="395"/>
      <c r="S189" s="393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hidden="1" customHeight="1" x14ac:dyDescent="0.25">
      <c r="A190" s="54" t="s">
        <v>300</v>
      </c>
      <c r="B190" s="54" t="s">
        <v>302</v>
      </c>
      <c r="C190" s="31">
        <v>4301051632</v>
      </c>
      <c r="D190" s="392">
        <v>4680115880573</v>
      </c>
      <c r="E190" s="393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727" t="s">
        <v>303</v>
      </c>
      <c r="P190" s="395"/>
      <c r="Q190" s="395"/>
      <c r="R190" s="395"/>
      <c r="S190" s="393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hidden="1" customHeight="1" x14ac:dyDescent="0.25">
      <c r="A191" s="54" t="s">
        <v>304</v>
      </c>
      <c r="B191" s="54" t="s">
        <v>305</v>
      </c>
      <c r="C191" s="31">
        <v>4301051487</v>
      </c>
      <c r="D191" s="392">
        <v>4680115881228</v>
      </c>
      <c r="E191" s="393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514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395"/>
      <c r="Q191" s="395"/>
      <c r="R191" s="395"/>
      <c r="S191" s="393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hidden="1" customHeight="1" x14ac:dyDescent="0.25">
      <c r="A192" s="54" t="s">
        <v>306</v>
      </c>
      <c r="B192" s="54" t="s">
        <v>307</v>
      </c>
      <c r="C192" s="31">
        <v>4301051506</v>
      </c>
      <c r="D192" s="392">
        <v>4680115881037</v>
      </c>
      <c r="E192" s="393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48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395"/>
      <c r="Q192" s="395"/>
      <c r="R192" s="395"/>
      <c r="S192" s="393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hidden="1" customHeight="1" x14ac:dyDescent="0.25">
      <c r="A193" s="54" t="s">
        <v>308</v>
      </c>
      <c r="B193" s="54" t="s">
        <v>309</v>
      </c>
      <c r="C193" s="31">
        <v>4301051384</v>
      </c>
      <c r="D193" s="392">
        <v>4680115881211</v>
      </c>
      <c r="E193" s="393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64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395"/>
      <c r="Q193" s="395"/>
      <c r="R193" s="395"/>
      <c r="S193" s="393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hidden="1" customHeight="1" x14ac:dyDescent="0.25">
      <c r="A194" s="54" t="s">
        <v>310</v>
      </c>
      <c r="B194" s="54" t="s">
        <v>311</v>
      </c>
      <c r="C194" s="31">
        <v>4301051378</v>
      </c>
      <c r="D194" s="392">
        <v>4680115881020</v>
      </c>
      <c r="E194" s="393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57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395"/>
      <c r="Q194" s="395"/>
      <c r="R194" s="395"/>
      <c r="S194" s="393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hidden="1" customHeight="1" x14ac:dyDescent="0.25">
      <c r="A195" s="54" t="s">
        <v>312</v>
      </c>
      <c r="B195" s="54" t="s">
        <v>313</v>
      </c>
      <c r="C195" s="31">
        <v>4301051407</v>
      </c>
      <c r="D195" s="392">
        <v>4680115882195</v>
      </c>
      <c r="E195" s="393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45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395"/>
      <c r="Q195" s="395"/>
      <c r="R195" s="395"/>
      <c r="S195" s="393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2">
        <v>4680115880092</v>
      </c>
      <c r="E196" s="393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745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395"/>
      <c r="Q196" s="395"/>
      <c r="R196" s="395"/>
      <c r="S196" s="393"/>
      <c r="T196" s="34"/>
      <c r="U196" s="34"/>
      <c r="V196" s="35" t="s">
        <v>66</v>
      </c>
      <c r="W196" s="388">
        <v>29.7</v>
      </c>
      <c r="X196" s="389">
        <f t="shared" si="39"/>
        <v>31.2</v>
      </c>
      <c r="Y196" s="36">
        <f t="shared" si="44"/>
        <v>9.7890000000000005E-2</v>
      </c>
      <c r="Z196" s="56"/>
      <c r="AA196" s="57"/>
      <c r="AE196" s="64"/>
      <c r="BB196" s="179" t="s">
        <v>1</v>
      </c>
      <c r="BL196" s="64">
        <f t="shared" si="40"/>
        <v>33.066000000000003</v>
      </c>
      <c r="BM196" s="64">
        <f t="shared" si="41"/>
        <v>34.736000000000004</v>
      </c>
      <c r="BN196" s="64">
        <f t="shared" si="42"/>
        <v>7.9326923076923073E-2</v>
      </c>
      <c r="BO196" s="64">
        <f t="shared" si="43"/>
        <v>8.3333333333333329E-2</v>
      </c>
    </row>
    <row r="197" spans="1:67" ht="27" hidden="1" customHeight="1" x14ac:dyDescent="0.25">
      <c r="A197" s="54" t="s">
        <v>314</v>
      </c>
      <c r="B197" s="54" t="s">
        <v>316</v>
      </c>
      <c r="C197" s="31">
        <v>4301051630</v>
      </c>
      <c r="D197" s="392">
        <v>4680115880092</v>
      </c>
      <c r="E197" s="393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08" t="s">
        <v>317</v>
      </c>
      <c r="P197" s="395"/>
      <c r="Q197" s="395"/>
      <c r="R197" s="395"/>
      <c r="S197" s="393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2">
        <v>4680115880221</v>
      </c>
      <c r="E198" s="393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75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395"/>
      <c r="Q198" s="395"/>
      <c r="R198" s="395"/>
      <c r="S198" s="393"/>
      <c r="T198" s="34"/>
      <c r="U198" s="34"/>
      <c r="V198" s="35" t="s">
        <v>66</v>
      </c>
      <c r="W198" s="388">
        <v>13.5</v>
      </c>
      <c r="X198" s="389">
        <f t="shared" si="39"/>
        <v>14.399999999999999</v>
      </c>
      <c r="Y198" s="36">
        <f t="shared" si="44"/>
        <v>4.5179999999999998E-2</v>
      </c>
      <c r="Z198" s="56"/>
      <c r="AA198" s="57"/>
      <c r="AE198" s="64"/>
      <c r="BB198" s="181" t="s">
        <v>1</v>
      </c>
      <c r="BL198" s="64">
        <f t="shared" si="40"/>
        <v>15.030000000000001</v>
      </c>
      <c r="BM198" s="64">
        <f t="shared" si="41"/>
        <v>16.032</v>
      </c>
      <c r="BN198" s="64">
        <f t="shared" si="42"/>
        <v>3.6057692307692304E-2</v>
      </c>
      <c r="BO198" s="64">
        <f t="shared" si="43"/>
        <v>3.8461538461538464E-2</v>
      </c>
    </row>
    <row r="199" spans="1:67" ht="27" hidden="1" customHeight="1" x14ac:dyDescent="0.25">
      <c r="A199" s="54" t="s">
        <v>318</v>
      </c>
      <c r="B199" s="54" t="s">
        <v>320</v>
      </c>
      <c r="C199" s="31">
        <v>4301051631</v>
      </c>
      <c r="D199" s="392">
        <v>4680115880221</v>
      </c>
      <c r="E199" s="393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770" t="s">
        <v>321</v>
      </c>
      <c r="P199" s="395"/>
      <c r="Q199" s="395"/>
      <c r="R199" s="395"/>
      <c r="S199" s="393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hidden="1" customHeight="1" x14ac:dyDescent="0.25">
      <c r="A200" s="54" t="s">
        <v>322</v>
      </c>
      <c r="B200" s="54" t="s">
        <v>323</v>
      </c>
      <c r="C200" s="31">
        <v>4301051753</v>
      </c>
      <c r="D200" s="392">
        <v>4680115880504</v>
      </c>
      <c r="E200" s="393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425" t="s">
        <v>324</v>
      </c>
      <c r="P200" s="395"/>
      <c r="Q200" s="395"/>
      <c r="R200" s="395"/>
      <c r="S200" s="393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hidden="1" customHeight="1" x14ac:dyDescent="0.25">
      <c r="A201" s="54" t="s">
        <v>325</v>
      </c>
      <c r="B201" s="54" t="s">
        <v>326</v>
      </c>
      <c r="C201" s="31">
        <v>4301051410</v>
      </c>
      <c r="D201" s="392">
        <v>4680115882164</v>
      </c>
      <c r="E201" s="393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2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395"/>
      <c r="Q201" s="395"/>
      <c r="R201" s="395"/>
      <c r="S201" s="393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05"/>
      <c r="B202" s="397"/>
      <c r="C202" s="397"/>
      <c r="D202" s="397"/>
      <c r="E202" s="397"/>
      <c r="F202" s="397"/>
      <c r="G202" s="397"/>
      <c r="H202" s="397"/>
      <c r="I202" s="397"/>
      <c r="J202" s="397"/>
      <c r="K202" s="397"/>
      <c r="L202" s="397"/>
      <c r="M202" s="397"/>
      <c r="N202" s="406"/>
      <c r="O202" s="414" t="s">
        <v>70</v>
      </c>
      <c r="P202" s="415"/>
      <c r="Q202" s="415"/>
      <c r="R202" s="415"/>
      <c r="S202" s="415"/>
      <c r="T202" s="415"/>
      <c r="U202" s="416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22.615384615384617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24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0.25181999999999999</v>
      </c>
      <c r="Z202" s="391"/>
      <c r="AA202" s="391"/>
    </row>
    <row r="203" spans="1:67" x14ac:dyDescent="0.2">
      <c r="A203" s="397"/>
      <c r="B203" s="397"/>
      <c r="C203" s="397"/>
      <c r="D203" s="397"/>
      <c r="E203" s="397"/>
      <c r="F203" s="397"/>
      <c r="G203" s="397"/>
      <c r="H203" s="397"/>
      <c r="I203" s="397"/>
      <c r="J203" s="397"/>
      <c r="K203" s="397"/>
      <c r="L203" s="397"/>
      <c r="M203" s="397"/>
      <c r="N203" s="406"/>
      <c r="O203" s="414" t="s">
        <v>70</v>
      </c>
      <c r="P203" s="415"/>
      <c r="Q203" s="415"/>
      <c r="R203" s="415"/>
      <c r="S203" s="415"/>
      <c r="T203" s="415"/>
      <c r="U203" s="416"/>
      <c r="V203" s="37" t="s">
        <v>66</v>
      </c>
      <c r="W203" s="390">
        <f>IFERROR(SUM(W183:W201),"0")</f>
        <v>79.2</v>
      </c>
      <c r="X203" s="390">
        <f>IFERROR(SUM(X183:X201),"0")</f>
        <v>84.6</v>
      </c>
      <c r="Y203" s="37"/>
      <c r="Z203" s="391"/>
      <c r="AA203" s="391"/>
    </row>
    <row r="204" spans="1:67" ht="14.25" hidden="1" customHeight="1" x14ac:dyDescent="0.25">
      <c r="A204" s="396" t="s">
        <v>207</v>
      </c>
      <c r="B204" s="397"/>
      <c r="C204" s="397"/>
      <c r="D204" s="397"/>
      <c r="E204" s="397"/>
      <c r="F204" s="397"/>
      <c r="G204" s="397"/>
      <c r="H204" s="397"/>
      <c r="I204" s="397"/>
      <c r="J204" s="397"/>
      <c r="K204" s="397"/>
      <c r="L204" s="397"/>
      <c r="M204" s="397"/>
      <c r="N204" s="397"/>
      <c r="O204" s="397"/>
      <c r="P204" s="397"/>
      <c r="Q204" s="397"/>
      <c r="R204" s="397"/>
      <c r="S204" s="397"/>
      <c r="T204" s="397"/>
      <c r="U204" s="397"/>
      <c r="V204" s="397"/>
      <c r="W204" s="397"/>
      <c r="X204" s="397"/>
      <c r="Y204" s="397"/>
      <c r="Z204" s="381"/>
      <c r="AA204" s="381"/>
    </row>
    <row r="205" spans="1:67" ht="16.5" hidden="1" customHeight="1" x14ac:dyDescent="0.25">
      <c r="A205" s="54" t="s">
        <v>327</v>
      </c>
      <c r="B205" s="54" t="s">
        <v>328</v>
      </c>
      <c r="C205" s="31">
        <v>4301060360</v>
      </c>
      <c r="D205" s="392">
        <v>4680115882874</v>
      </c>
      <c r="E205" s="393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574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395"/>
      <c r="Q205" s="395"/>
      <c r="R205" s="395"/>
      <c r="S205" s="393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hidden="1" customHeight="1" x14ac:dyDescent="0.25">
      <c r="A206" s="54" t="s">
        <v>329</v>
      </c>
      <c r="B206" s="54" t="s">
        <v>330</v>
      </c>
      <c r="C206" s="31">
        <v>4301060359</v>
      </c>
      <c r="D206" s="392">
        <v>4680115884434</v>
      </c>
      <c r="E206" s="393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676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395"/>
      <c r="Q206" s="395"/>
      <c r="R206" s="395"/>
      <c r="S206" s="393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hidden="1" customHeight="1" x14ac:dyDescent="0.25">
      <c r="A207" s="54" t="s">
        <v>331</v>
      </c>
      <c r="B207" s="54" t="s">
        <v>332</v>
      </c>
      <c r="C207" s="31">
        <v>4301060375</v>
      </c>
      <c r="D207" s="392">
        <v>4680115880818</v>
      </c>
      <c r="E207" s="393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402" t="s">
        <v>333</v>
      </c>
      <c r="P207" s="395"/>
      <c r="Q207" s="395"/>
      <c r="R207" s="395"/>
      <c r="S207" s="393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hidden="1" customHeight="1" x14ac:dyDescent="0.25">
      <c r="A208" s="54" t="s">
        <v>334</v>
      </c>
      <c r="B208" s="54" t="s">
        <v>335</v>
      </c>
      <c r="C208" s="31">
        <v>4301060389</v>
      </c>
      <c r="D208" s="392">
        <v>4680115880801</v>
      </c>
      <c r="E208" s="393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468" t="s">
        <v>336</v>
      </c>
      <c r="P208" s="395"/>
      <c r="Q208" s="395"/>
      <c r="R208" s="395"/>
      <c r="S208" s="393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hidden="1" x14ac:dyDescent="0.2">
      <c r="A209" s="405"/>
      <c r="B209" s="397"/>
      <c r="C209" s="397"/>
      <c r="D209" s="397"/>
      <c r="E209" s="397"/>
      <c r="F209" s="397"/>
      <c r="G209" s="397"/>
      <c r="H209" s="397"/>
      <c r="I209" s="397"/>
      <c r="J209" s="397"/>
      <c r="K209" s="397"/>
      <c r="L209" s="397"/>
      <c r="M209" s="397"/>
      <c r="N209" s="406"/>
      <c r="O209" s="414" t="s">
        <v>70</v>
      </c>
      <c r="P209" s="415"/>
      <c r="Q209" s="415"/>
      <c r="R209" s="415"/>
      <c r="S209" s="415"/>
      <c r="T209" s="415"/>
      <c r="U209" s="416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hidden="1" x14ac:dyDescent="0.2">
      <c r="A210" s="397"/>
      <c r="B210" s="397"/>
      <c r="C210" s="397"/>
      <c r="D210" s="397"/>
      <c r="E210" s="397"/>
      <c r="F210" s="397"/>
      <c r="G210" s="397"/>
      <c r="H210" s="397"/>
      <c r="I210" s="397"/>
      <c r="J210" s="397"/>
      <c r="K210" s="397"/>
      <c r="L210" s="397"/>
      <c r="M210" s="397"/>
      <c r="N210" s="406"/>
      <c r="O210" s="414" t="s">
        <v>70</v>
      </c>
      <c r="P210" s="415"/>
      <c r="Q210" s="415"/>
      <c r="R210" s="415"/>
      <c r="S210" s="415"/>
      <c r="T210" s="415"/>
      <c r="U210" s="416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hidden="1" customHeight="1" x14ac:dyDescent="0.25">
      <c r="A211" s="430" t="s">
        <v>337</v>
      </c>
      <c r="B211" s="397"/>
      <c r="C211" s="397"/>
      <c r="D211" s="397"/>
      <c r="E211" s="397"/>
      <c r="F211" s="397"/>
      <c r="G211" s="397"/>
      <c r="H211" s="397"/>
      <c r="I211" s="397"/>
      <c r="J211" s="397"/>
      <c r="K211" s="397"/>
      <c r="L211" s="397"/>
      <c r="M211" s="397"/>
      <c r="N211" s="397"/>
      <c r="O211" s="397"/>
      <c r="P211" s="397"/>
      <c r="Q211" s="397"/>
      <c r="R211" s="397"/>
      <c r="S211" s="397"/>
      <c r="T211" s="397"/>
      <c r="U211" s="397"/>
      <c r="V211" s="397"/>
      <c r="W211" s="397"/>
      <c r="X211" s="397"/>
      <c r="Y211" s="397"/>
      <c r="Z211" s="382"/>
      <c r="AA211" s="382"/>
    </row>
    <row r="212" spans="1:67" ht="14.25" hidden="1" customHeight="1" x14ac:dyDescent="0.25">
      <c r="A212" s="396" t="s">
        <v>105</v>
      </c>
      <c r="B212" s="397"/>
      <c r="C212" s="397"/>
      <c r="D212" s="397"/>
      <c r="E212" s="397"/>
      <c r="F212" s="397"/>
      <c r="G212" s="397"/>
      <c r="H212" s="397"/>
      <c r="I212" s="397"/>
      <c r="J212" s="397"/>
      <c r="K212" s="397"/>
      <c r="L212" s="397"/>
      <c r="M212" s="397"/>
      <c r="N212" s="397"/>
      <c r="O212" s="397"/>
      <c r="P212" s="397"/>
      <c r="Q212" s="397"/>
      <c r="R212" s="397"/>
      <c r="S212" s="397"/>
      <c r="T212" s="397"/>
      <c r="U212" s="397"/>
      <c r="V212" s="397"/>
      <c r="W212" s="397"/>
      <c r="X212" s="397"/>
      <c r="Y212" s="397"/>
      <c r="Z212" s="381"/>
      <c r="AA212" s="381"/>
    </row>
    <row r="213" spans="1:67" ht="27" hidden="1" customHeight="1" x14ac:dyDescent="0.25">
      <c r="A213" s="54" t="s">
        <v>338</v>
      </c>
      <c r="B213" s="54" t="s">
        <v>339</v>
      </c>
      <c r="C213" s="31">
        <v>4301011717</v>
      </c>
      <c r="D213" s="392">
        <v>4680115884274</v>
      </c>
      <c r="E213" s="393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603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395"/>
      <c r="Q213" s="395"/>
      <c r="R213" s="395"/>
      <c r="S213" s="393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hidden="1" customHeight="1" x14ac:dyDescent="0.25">
      <c r="A214" s="54" t="s">
        <v>340</v>
      </c>
      <c r="B214" s="54" t="s">
        <v>341</v>
      </c>
      <c r="C214" s="31">
        <v>4301011719</v>
      </c>
      <c r="D214" s="392">
        <v>4680115884298</v>
      </c>
      <c r="E214" s="393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678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395"/>
      <c r="Q214" s="395"/>
      <c r="R214" s="395"/>
      <c r="S214" s="393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hidden="1" customHeight="1" x14ac:dyDescent="0.25">
      <c r="A215" s="54" t="s">
        <v>342</v>
      </c>
      <c r="B215" s="54" t="s">
        <v>343</v>
      </c>
      <c r="C215" s="31">
        <v>4301011733</v>
      </c>
      <c r="D215" s="392">
        <v>4680115884250</v>
      </c>
      <c r="E215" s="393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54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395"/>
      <c r="Q215" s="395"/>
      <c r="R215" s="395"/>
      <c r="S215" s="393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hidden="1" customHeight="1" x14ac:dyDescent="0.25">
      <c r="A216" s="54" t="s">
        <v>344</v>
      </c>
      <c r="B216" s="54" t="s">
        <v>345</v>
      </c>
      <c r="C216" s="31">
        <v>4301011718</v>
      </c>
      <c r="D216" s="392">
        <v>4680115884281</v>
      </c>
      <c r="E216" s="393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1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395"/>
      <c r="Q216" s="395"/>
      <c r="R216" s="395"/>
      <c r="S216" s="393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hidden="1" customHeight="1" x14ac:dyDescent="0.25">
      <c r="A217" s="54" t="s">
        <v>346</v>
      </c>
      <c r="B217" s="54" t="s">
        <v>347</v>
      </c>
      <c r="C217" s="31">
        <v>4301011720</v>
      </c>
      <c r="D217" s="392">
        <v>4680115884199</v>
      </c>
      <c r="E217" s="393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43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395"/>
      <c r="Q217" s="395"/>
      <c r="R217" s="395"/>
      <c r="S217" s="393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hidden="1" customHeight="1" x14ac:dyDescent="0.25">
      <c r="A218" s="54" t="s">
        <v>348</v>
      </c>
      <c r="B218" s="54" t="s">
        <v>349</v>
      </c>
      <c r="C218" s="31">
        <v>4301011716</v>
      </c>
      <c r="D218" s="392">
        <v>4680115884267</v>
      </c>
      <c r="E218" s="393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658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395"/>
      <c r="Q218" s="395"/>
      <c r="R218" s="395"/>
      <c r="S218" s="393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hidden="1" customHeight="1" x14ac:dyDescent="0.25">
      <c r="A219" s="54" t="s">
        <v>350</v>
      </c>
      <c r="B219" s="54" t="s">
        <v>351</v>
      </c>
      <c r="C219" s="31">
        <v>4301011593</v>
      </c>
      <c r="D219" s="392">
        <v>4680115882973</v>
      </c>
      <c r="E219" s="393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578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395"/>
      <c r="Q219" s="395"/>
      <c r="R219" s="395"/>
      <c r="S219" s="393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hidden="1" x14ac:dyDescent="0.2">
      <c r="A220" s="405"/>
      <c r="B220" s="397"/>
      <c r="C220" s="397"/>
      <c r="D220" s="397"/>
      <c r="E220" s="397"/>
      <c r="F220" s="397"/>
      <c r="G220" s="397"/>
      <c r="H220" s="397"/>
      <c r="I220" s="397"/>
      <c r="J220" s="397"/>
      <c r="K220" s="397"/>
      <c r="L220" s="397"/>
      <c r="M220" s="397"/>
      <c r="N220" s="406"/>
      <c r="O220" s="414" t="s">
        <v>70</v>
      </c>
      <c r="P220" s="415"/>
      <c r="Q220" s="415"/>
      <c r="R220" s="415"/>
      <c r="S220" s="415"/>
      <c r="T220" s="415"/>
      <c r="U220" s="416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hidden="1" x14ac:dyDescent="0.2">
      <c r="A221" s="397"/>
      <c r="B221" s="397"/>
      <c r="C221" s="397"/>
      <c r="D221" s="397"/>
      <c r="E221" s="397"/>
      <c r="F221" s="397"/>
      <c r="G221" s="397"/>
      <c r="H221" s="397"/>
      <c r="I221" s="397"/>
      <c r="J221" s="397"/>
      <c r="K221" s="397"/>
      <c r="L221" s="397"/>
      <c r="M221" s="397"/>
      <c r="N221" s="406"/>
      <c r="O221" s="414" t="s">
        <v>70</v>
      </c>
      <c r="P221" s="415"/>
      <c r="Q221" s="415"/>
      <c r="R221" s="415"/>
      <c r="S221" s="415"/>
      <c r="T221" s="415"/>
      <c r="U221" s="416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hidden="1" customHeight="1" x14ac:dyDescent="0.25">
      <c r="A222" s="396" t="s">
        <v>61</v>
      </c>
      <c r="B222" s="397"/>
      <c r="C222" s="397"/>
      <c r="D222" s="397"/>
      <c r="E222" s="397"/>
      <c r="F222" s="397"/>
      <c r="G222" s="397"/>
      <c r="H222" s="397"/>
      <c r="I222" s="397"/>
      <c r="J222" s="397"/>
      <c r="K222" s="397"/>
      <c r="L222" s="397"/>
      <c r="M222" s="397"/>
      <c r="N222" s="397"/>
      <c r="O222" s="397"/>
      <c r="P222" s="397"/>
      <c r="Q222" s="397"/>
      <c r="R222" s="397"/>
      <c r="S222" s="397"/>
      <c r="T222" s="397"/>
      <c r="U222" s="397"/>
      <c r="V222" s="397"/>
      <c r="W222" s="397"/>
      <c r="X222" s="397"/>
      <c r="Y222" s="397"/>
      <c r="Z222" s="381"/>
      <c r="AA222" s="381"/>
    </row>
    <row r="223" spans="1:67" ht="27" hidden="1" customHeight="1" x14ac:dyDescent="0.25">
      <c r="A223" s="54" t="s">
        <v>352</v>
      </c>
      <c r="B223" s="54" t="s">
        <v>353</v>
      </c>
      <c r="C223" s="31">
        <v>4301031305</v>
      </c>
      <c r="D223" s="392">
        <v>4607091389845</v>
      </c>
      <c r="E223" s="393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480" t="s">
        <v>354</v>
      </c>
      <c r="P223" s="395"/>
      <c r="Q223" s="395"/>
      <c r="R223" s="395"/>
      <c r="S223" s="393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2">
        <v>4607091389845</v>
      </c>
      <c r="E224" s="393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394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395"/>
      <c r="Q224" s="395"/>
      <c r="R224" s="395"/>
      <c r="S224" s="393"/>
      <c r="T224" s="34"/>
      <c r="U224" s="34"/>
      <c r="V224" s="35" t="s">
        <v>66</v>
      </c>
      <c r="W224" s="388">
        <v>17.850000000000001</v>
      </c>
      <c r="X224" s="389">
        <f>IFERROR(IF(W224="",0,CEILING((W224/$H224),1)*$H224),"")</f>
        <v>18.900000000000002</v>
      </c>
      <c r="Y224" s="36">
        <f>IFERROR(IF(X224=0,"",ROUNDUP(X224/H224,0)*0.00502),"")</f>
        <v>4.5179999999999998E-2</v>
      </c>
      <c r="Z224" s="56"/>
      <c r="AA224" s="57"/>
      <c r="AE224" s="64"/>
      <c r="BB224" s="197" t="s">
        <v>1</v>
      </c>
      <c r="BL224" s="64">
        <f>IFERROR(W224*I224/H224,"0")</f>
        <v>18.7</v>
      </c>
      <c r="BM224" s="64">
        <f>IFERROR(X224*I224/H224,"0")</f>
        <v>19.8</v>
      </c>
      <c r="BN224" s="64">
        <f>IFERROR(1/J224*(W224/H224),"0")</f>
        <v>3.6324786324786328E-2</v>
      </c>
      <c r="BO224" s="64">
        <f>IFERROR(1/J224*(X224/H224),"0")</f>
        <v>3.8461538461538464E-2</v>
      </c>
    </row>
    <row r="225" spans="1:67" ht="27" hidden="1" customHeight="1" x14ac:dyDescent="0.25">
      <c r="A225" s="54" t="s">
        <v>356</v>
      </c>
      <c r="B225" s="54" t="s">
        <v>357</v>
      </c>
      <c r="C225" s="31">
        <v>4301031259</v>
      </c>
      <c r="D225" s="392">
        <v>4680115882881</v>
      </c>
      <c r="E225" s="393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686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395"/>
      <c r="Q225" s="395"/>
      <c r="R225" s="395"/>
      <c r="S225" s="393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05"/>
      <c r="B226" s="397"/>
      <c r="C226" s="397"/>
      <c r="D226" s="397"/>
      <c r="E226" s="397"/>
      <c r="F226" s="397"/>
      <c r="G226" s="397"/>
      <c r="H226" s="397"/>
      <c r="I226" s="397"/>
      <c r="J226" s="397"/>
      <c r="K226" s="397"/>
      <c r="L226" s="397"/>
      <c r="M226" s="397"/>
      <c r="N226" s="406"/>
      <c r="O226" s="414" t="s">
        <v>70</v>
      </c>
      <c r="P226" s="415"/>
      <c r="Q226" s="415"/>
      <c r="R226" s="415"/>
      <c r="S226" s="415"/>
      <c r="T226" s="415"/>
      <c r="U226" s="416"/>
      <c r="V226" s="37" t="s">
        <v>71</v>
      </c>
      <c r="W226" s="390">
        <f>IFERROR(W223/H223,"0")+IFERROR(W224/H224,"0")+IFERROR(W225/H225,"0")</f>
        <v>8.5</v>
      </c>
      <c r="X226" s="390">
        <f>IFERROR(X223/H223,"0")+IFERROR(X224/H224,"0")+IFERROR(X225/H225,"0")</f>
        <v>9</v>
      </c>
      <c r="Y226" s="390">
        <f>IFERROR(IF(Y223="",0,Y223),"0")+IFERROR(IF(Y224="",0,Y224),"0")+IFERROR(IF(Y225="",0,Y225),"0")</f>
        <v>4.5179999999999998E-2</v>
      </c>
      <c r="Z226" s="391"/>
      <c r="AA226" s="391"/>
    </row>
    <row r="227" spans="1:67" x14ac:dyDescent="0.2">
      <c r="A227" s="397"/>
      <c r="B227" s="397"/>
      <c r="C227" s="397"/>
      <c r="D227" s="397"/>
      <c r="E227" s="397"/>
      <c r="F227" s="397"/>
      <c r="G227" s="397"/>
      <c r="H227" s="397"/>
      <c r="I227" s="397"/>
      <c r="J227" s="397"/>
      <c r="K227" s="397"/>
      <c r="L227" s="397"/>
      <c r="M227" s="397"/>
      <c r="N227" s="406"/>
      <c r="O227" s="414" t="s">
        <v>70</v>
      </c>
      <c r="P227" s="415"/>
      <c r="Q227" s="415"/>
      <c r="R227" s="415"/>
      <c r="S227" s="415"/>
      <c r="T227" s="415"/>
      <c r="U227" s="416"/>
      <c r="V227" s="37" t="s">
        <v>66</v>
      </c>
      <c r="W227" s="390">
        <f>IFERROR(SUM(W223:W225),"0")</f>
        <v>17.850000000000001</v>
      </c>
      <c r="X227" s="390">
        <f>IFERROR(SUM(X223:X225),"0")</f>
        <v>18.900000000000002</v>
      </c>
      <c r="Y227" s="37"/>
      <c r="Z227" s="391"/>
      <c r="AA227" s="391"/>
    </row>
    <row r="228" spans="1:67" ht="16.5" hidden="1" customHeight="1" x14ac:dyDescent="0.25">
      <c r="A228" s="430" t="s">
        <v>358</v>
      </c>
      <c r="B228" s="397"/>
      <c r="C228" s="397"/>
      <c r="D228" s="397"/>
      <c r="E228" s="397"/>
      <c r="F228" s="397"/>
      <c r="G228" s="397"/>
      <c r="H228" s="397"/>
      <c r="I228" s="397"/>
      <c r="J228" s="397"/>
      <c r="K228" s="397"/>
      <c r="L228" s="397"/>
      <c r="M228" s="397"/>
      <c r="N228" s="397"/>
      <c r="O228" s="397"/>
      <c r="P228" s="397"/>
      <c r="Q228" s="397"/>
      <c r="R228" s="397"/>
      <c r="S228" s="397"/>
      <c r="T228" s="397"/>
      <c r="U228" s="397"/>
      <c r="V228" s="397"/>
      <c r="W228" s="397"/>
      <c r="X228" s="397"/>
      <c r="Y228" s="397"/>
      <c r="Z228" s="382"/>
      <c r="AA228" s="382"/>
    </row>
    <row r="229" spans="1:67" ht="14.25" hidden="1" customHeight="1" x14ac:dyDescent="0.25">
      <c r="A229" s="396" t="s">
        <v>105</v>
      </c>
      <c r="B229" s="397"/>
      <c r="C229" s="397"/>
      <c r="D229" s="397"/>
      <c r="E229" s="397"/>
      <c r="F229" s="397"/>
      <c r="G229" s="397"/>
      <c r="H229" s="397"/>
      <c r="I229" s="397"/>
      <c r="J229" s="397"/>
      <c r="K229" s="397"/>
      <c r="L229" s="397"/>
      <c r="M229" s="397"/>
      <c r="N229" s="397"/>
      <c r="O229" s="397"/>
      <c r="P229" s="397"/>
      <c r="Q229" s="397"/>
      <c r="R229" s="397"/>
      <c r="S229" s="397"/>
      <c r="T229" s="397"/>
      <c r="U229" s="397"/>
      <c r="V229" s="397"/>
      <c r="W229" s="397"/>
      <c r="X229" s="397"/>
      <c r="Y229" s="397"/>
      <c r="Z229" s="381"/>
      <c r="AA229" s="381"/>
    </row>
    <row r="230" spans="1:67" ht="27" hidden="1" customHeight="1" x14ac:dyDescent="0.25">
      <c r="A230" s="54" t="s">
        <v>359</v>
      </c>
      <c r="B230" s="54" t="s">
        <v>360</v>
      </c>
      <c r="C230" s="31">
        <v>4301011826</v>
      </c>
      <c r="D230" s="392">
        <v>4680115884137</v>
      </c>
      <c r="E230" s="393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55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395"/>
      <c r="Q230" s="395"/>
      <c r="R230" s="395"/>
      <c r="S230" s="393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hidden="1" customHeight="1" x14ac:dyDescent="0.25">
      <c r="A231" s="54" t="s">
        <v>361</v>
      </c>
      <c r="B231" s="54" t="s">
        <v>362</v>
      </c>
      <c r="C231" s="31">
        <v>4301011724</v>
      </c>
      <c r="D231" s="392">
        <v>4680115884236</v>
      </c>
      <c r="E231" s="393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76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395"/>
      <c r="Q231" s="395"/>
      <c r="R231" s="395"/>
      <c r="S231" s="393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hidden="1" customHeight="1" x14ac:dyDescent="0.25">
      <c r="A232" s="54" t="s">
        <v>363</v>
      </c>
      <c r="B232" s="54" t="s">
        <v>364</v>
      </c>
      <c r="C232" s="31">
        <v>4301011721</v>
      </c>
      <c r="D232" s="392">
        <v>4680115884175</v>
      </c>
      <c r="E232" s="393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666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395"/>
      <c r="Q232" s="395"/>
      <c r="R232" s="395"/>
      <c r="S232" s="393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hidden="1" customHeight="1" x14ac:dyDescent="0.25">
      <c r="A233" s="54" t="s">
        <v>365</v>
      </c>
      <c r="B233" s="54" t="s">
        <v>366</v>
      </c>
      <c r="C233" s="31">
        <v>4301011824</v>
      </c>
      <c r="D233" s="392">
        <v>4680115884144</v>
      </c>
      <c r="E233" s="393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69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395"/>
      <c r="Q233" s="395"/>
      <c r="R233" s="395"/>
      <c r="S233" s="393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hidden="1" customHeight="1" x14ac:dyDescent="0.25">
      <c r="A234" s="54" t="s">
        <v>367</v>
      </c>
      <c r="B234" s="54" t="s">
        <v>368</v>
      </c>
      <c r="C234" s="31">
        <v>4301011726</v>
      </c>
      <c r="D234" s="392">
        <v>4680115884182</v>
      </c>
      <c r="E234" s="393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47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395"/>
      <c r="Q234" s="395"/>
      <c r="R234" s="395"/>
      <c r="S234" s="393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hidden="1" customHeight="1" x14ac:dyDescent="0.25">
      <c r="A235" s="54" t="s">
        <v>369</v>
      </c>
      <c r="B235" s="54" t="s">
        <v>370</v>
      </c>
      <c r="C235" s="31">
        <v>4301011722</v>
      </c>
      <c r="D235" s="392">
        <v>4680115884205</v>
      </c>
      <c r="E235" s="393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59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395"/>
      <c r="Q235" s="395"/>
      <c r="R235" s="395"/>
      <c r="S235" s="393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hidden="1" x14ac:dyDescent="0.2">
      <c r="A236" s="405"/>
      <c r="B236" s="397"/>
      <c r="C236" s="397"/>
      <c r="D236" s="397"/>
      <c r="E236" s="397"/>
      <c r="F236" s="397"/>
      <c r="G236" s="397"/>
      <c r="H236" s="397"/>
      <c r="I236" s="397"/>
      <c r="J236" s="397"/>
      <c r="K236" s="397"/>
      <c r="L236" s="397"/>
      <c r="M236" s="397"/>
      <c r="N236" s="406"/>
      <c r="O236" s="414" t="s">
        <v>70</v>
      </c>
      <c r="P236" s="415"/>
      <c r="Q236" s="415"/>
      <c r="R236" s="415"/>
      <c r="S236" s="415"/>
      <c r="T236" s="415"/>
      <c r="U236" s="416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hidden="1" x14ac:dyDescent="0.2">
      <c r="A237" s="397"/>
      <c r="B237" s="397"/>
      <c r="C237" s="397"/>
      <c r="D237" s="397"/>
      <c r="E237" s="397"/>
      <c r="F237" s="397"/>
      <c r="G237" s="397"/>
      <c r="H237" s="397"/>
      <c r="I237" s="397"/>
      <c r="J237" s="397"/>
      <c r="K237" s="397"/>
      <c r="L237" s="397"/>
      <c r="M237" s="397"/>
      <c r="N237" s="406"/>
      <c r="O237" s="414" t="s">
        <v>70</v>
      </c>
      <c r="P237" s="415"/>
      <c r="Q237" s="415"/>
      <c r="R237" s="415"/>
      <c r="S237" s="415"/>
      <c r="T237" s="415"/>
      <c r="U237" s="416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hidden="1" customHeight="1" x14ac:dyDescent="0.25">
      <c r="A238" s="430" t="s">
        <v>371</v>
      </c>
      <c r="B238" s="397"/>
      <c r="C238" s="397"/>
      <c r="D238" s="397"/>
      <c r="E238" s="397"/>
      <c r="F238" s="397"/>
      <c r="G238" s="397"/>
      <c r="H238" s="397"/>
      <c r="I238" s="397"/>
      <c r="J238" s="397"/>
      <c r="K238" s="397"/>
      <c r="L238" s="397"/>
      <c r="M238" s="397"/>
      <c r="N238" s="397"/>
      <c r="O238" s="397"/>
      <c r="P238" s="397"/>
      <c r="Q238" s="397"/>
      <c r="R238" s="397"/>
      <c r="S238" s="397"/>
      <c r="T238" s="397"/>
      <c r="U238" s="397"/>
      <c r="V238" s="397"/>
      <c r="W238" s="397"/>
      <c r="X238" s="397"/>
      <c r="Y238" s="397"/>
      <c r="Z238" s="382"/>
      <c r="AA238" s="382"/>
    </row>
    <row r="239" spans="1:67" ht="14.25" hidden="1" customHeight="1" x14ac:dyDescent="0.25">
      <c r="A239" s="396" t="s">
        <v>105</v>
      </c>
      <c r="B239" s="397"/>
      <c r="C239" s="397"/>
      <c r="D239" s="397"/>
      <c r="E239" s="397"/>
      <c r="F239" s="397"/>
      <c r="G239" s="397"/>
      <c r="H239" s="397"/>
      <c r="I239" s="397"/>
      <c r="J239" s="397"/>
      <c r="K239" s="397"/>
      <c r="L239" s="397"/>
      <c r="M239" s="397"/>
      <c r="N239" s="397"/>
      <c r="O239" s="397"/>
      <c r="P239" s="397"/>
      <c r="Q239" s="397"/>
      <c r="R239" s="397"/>
      <c r="S239" s="397"/>
      <c r="T239" s="397"/>
      <c r="U239" s="397"/>
      <c r="V239" s="397"/>
      <c r="W239" s="397"/>
      <c r="X239" s="397"/>
      <c r="Y239" s="397"/>
      <c r="Z239" s="381"/>
      <c r="AA239" s="381"/>
    </row>
    <row r="240" spans="1:67" ht="27" hidden="1" customHeight="1" x14ac:dyDescent="0.25">
      <c r="A240" s="54" t="s">
        <v>372</v>
      </c>
      <c r="B240" s="54" t="s">
        <v>373</v>
      </c>
      <c r="C240" s="31">
        <v>4301011346</v>
      </c>
      <c r="D240" s="392">
        <v>4607091387445</v>
      </c>
      <c r="E240" s="393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5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395"/>
      <c r="Q240" s="395"/>
      <c r="R240" s="395"/>
      <c r="S240" s="393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2">
        <v>4607091386004</v>
      </c>
      <c r="E241" s="393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62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395"/>
      <c r="Q241" s="395"/>
      <c r="R241" s="395"/>
      <c r="S241" s="393"/>
      <c r="T241" s="34"/>
      <c r="U241" s="34"/>
      <c r="V241" s="35" t="s">
        <v>66</v>
      </c>
      <c r="W241" s="388">
        <v>880</v>
      </c>
      <c r="X241" s="389">
        <f t="shared" si="55"/>
        <v>885.6</v>
      </c>
      <c r="Y241" s="36">
        <f>IFERROR(IF(X241=0,"",ROUNDUP(X241/H241,0)*0.02175),"")</f>
        <v>1.7834999999999999</v>
      </c>
      <c r="Z241" s="56"/>
      <c r="AA241" s="57"/>
      <c r="AE241" s="64"/>
      <c r="BB241" s="206" t="s">
        <v>1</v>
      </c>
      <c r="BL241" s="64">
        <f t="shared" si="56"/>
        <v>919.11111111111097</v>
      </c>
      <c r="BM241" s="64">
        <f t="shared" si="57"/>
        <v>924.95999999999992</v>
      </c>
      <c r="BN241" s="64">
        <f t="shared" si="58"/>
        <v>1.4550264550264549</v>
      </c>
      <c r="BO241" s="64">
        <f t="shared" si="59"/>
        <v>1.4642857142857142</v>
      </c>
    </row>
    <row r="242" spans="1:67" ht="27" hidden="1" customHeight="1" x14ac:dyDescent="0.25">
      <c r="A242" s="54" t="s">
        <v>374</v>
      </c>
      <c r="B242" s="54" t="s">
        <v>376</v>
      </c>
      <c r="C242" s="31">
        <v>4301011362</v>
      </c>
      <c r="D242" s="392">
        <v>4607091386004</v>
      </c>
      <c r="E242" s="393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395"/>
      <c r="Q242" s="395"/>
      <c r="R242" s="395"/>
      <c r="S242" s="393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hidden="1" customHeight="1" x14ac:dyDescent="0.25">
      <c r="A243" s="54" t="s">
        <v>377</v>
      </c>
      <c r="B243" s="54" t="s">
        <v>378</v>
      </c>
      <c r="C243" s="31">
        <v>4301011347</v>
      </c>
      <c r="D243" s="392">
        <v>4607091386073</v>
      </c>
      <c r="E243" s="393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725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395"/>
      <c r="Q243" s="395"/>
      <c r="R243" s="395"/>
      <c r="S243" s="393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2">
        <v>4607091387322</v>
      </c>
      <c r="E244" s="393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51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395"/>
      <c r="Q244" s="395"/>
      <c r="R244" s="395"/>
      <c r="S244" s="393"/>
      <c r="T244" s="34"/>
      <c r="U244" s="34"/>
      <c r="V244" s="35" t="s">
        <v>66</v>
      </c>
      <c r="W244" s="388">
        <v>230</v>
      </c>
      <c r="X244" s="389">
        <f t="shared" si="55"/>
        <v>237.60000000000002</v>
      </c>
      <c r="Y244" s="36">
        <f>IFERROR(IF(X244=0,"",ROUNDUP(X244/H244,0)*0.02175),"")</f>
        <v>0.47849999999999998</v>
      </c>
      <c r="Z244" s="56"/>
      <c r="AA244" s="57"/>
      <c r="AE244" s="64"/>
      <c r="BB244" s="209" t="s">
        <v>1</v>
      </c>
      <c r="BL244" s="64">
        <f t="shared" si="56"/>
        <v>240.22222222222217</v>
      </c>
      <c r="BM244" s="64">
        <f t="shared" si="57"/>
        <v>248.16</v>
      </c>
      <c r="BN244" s="64">
        <f t="shared" si="58"/>
        <v>0.38029100529100524</v>
      </c>
      <c r="BO244" s="64">
        <f t="shared" si="59"/>
        <v>0.39285714285714285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2">
        <v>4607091387377</v>
      </c>
      <c r="E245" s="393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53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395"/>
      <c r="Q245" s="395"/>
      <c r="R245" s="395"/>
      <c r="S245" s="393"/>
      <c r="T245" s="34"/>
      <c r="U245" s="34"/>
      <c r="V245" s="35" t="s">
        <v>66</v>
      </c>
      <c r="W245" s="388">
        <v>250</v>
      </c>
      <c r="X245" s="389">
        <f t="shared" si="55"/>
        <v>259.20000000000005</v>
      </c>
      <c r="Y245" s="36">
        <f>IFERROR(IF(X245=0,"",ROUNDUP(X245/H245,0)*0.02175),"")</f>
        <v>0.52200000000000002</v>
      </c>
      <c r="Z245" s="56"/>
      <c r="AA245" s="57"/>
      <c r="AE245" s="64"/>
      <c r="BB245" s="210" t="s">
        <v>1</v>
      </c>
      <c r="BL245" s="64">
        <f t="shared" si="56"/>
        <v>261.11111111111109</v>
      </c>
      <c r="BM245" s="64">
        <f t="shared" si="57"/>
        <v>270.72000000000003</v>
      </c>
      <c r="BN245" s="64">
        <f t="shared" si="58"/>
        <v>0.41335978835978826</v>
      </c>
      <c r="BO245" s="64">
        <f t="shared" si="59"/>
        <v>0.4285714285714286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2">
        <v>4607091387353</v>
      </c>
      <c r="E246" s="393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705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395"/>
      <c r="Q246" s="395"/>
      <c r="R246" s="395"/>
      <c r="S246" s="393"/>
      <c r="T246" s="34"/>
      <c r="U246" s="34"/>
      <c r="V246" s="35" t="s">
        <v>66</v>
      </c>
      <c r="W246" s="388">
        <v>30</v>
      </c>
      <c r="X246" s="389">
        <f t="shared" si="55"/>
        <v>32.400000000000006</v>
      </c>
      <c r="Y246" s="36">
        <f>IFERROR(IF(X246=0,"",ROUNDUP(X246/H246,0)*0.02175),"")</f>
        <v>6.5250000000000002E-2</v>
      </c>
      <c r="Z246" s="56"/>
      <c r="AA246" s="57"/>
      <c r="AE246" s="64"/>
      <c r="BB246" s="211" t="s">
        <v>1</v>
      </c>
      <c r="BL246" s="64">
        <f t="shared" si="56"/>
        <v>31.333333333333329</v>
      </c>
      <c r="BM246" s="64">
        <f t="shared" si="57"/>
        <v>33.840000000000003</v>
      </c>
      <c r="BN246" s="64">
        <f t="shared" si="58"/>
        <v>4.96031746031746E-2</v>
      </c>
      <c r="BO246" s="64">
        <f t="shared" si="59"/>
        <v>5.3571428571428575E-2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2">
        <v>4607091386011</v>
      </c>
      <c r="E247" s="393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75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395"/>
      <c r="Q247" s="395"/>
      <c r="R247" s="395"/>
      <c r="S247" s="393"/>
      <c r="T247" s="34"/>
      <c r="U247" s="34"/>
      <c r="V247" s="35" t="s">
        <v>66</v>
      </c>
      <c r="W247" s="388">
        <v>230</v>
      </c>
      <c r="X247" s="389">
        <f t="shared" si="55"/>
        <v>230</v>
      </c>
      <c r="Y247" s="36">
        <f t="shared" ref="Y247:Y252" si="60">IFERROR(IF(X247=0,"",ROUNDUP(X247/H247,0)*0.00937),"")</f>
        <v>0.43102000000000001</v>
      </c>
      <c r="Z247" s="56"/>
      <c r="AA247" s="57"/>
      <c r="AE247" s="64"/>
      <c r="BB247" s="212" t="s">
        <v>1</v>
      </c>
      <c r="BL247" s="64">
        <f t="shared" si="56"/>
        <v>239.66</v>
      </c>
      <c r="BM247" s="64">
        <f t="shared" si="57"/>
        <v>239.66</v>
      </c>
      <c r="BN247" s="64">
        <f t="shared" si="58"/>
        <v>0.3833333333333333</v>
      </c>
      <c r="BO247" s="64">
        <f t="shared" si="59"/>
        <v>0.3833333333333333</v>
      </c>
    </row>
    <row r="248" spans="1:67" ht="27" hidden="1" customHeight="1" x14ac:dyDescent="0.25">
      <c r="A248" s="54" t="s">
        <v>387</v>
      </c>
      <c r="B248" s="54" t="s">
        <v>388</v>
      </c>
      <c r="C248" s="31">
        <v>4301011329</v>
      </c>
      <c r="D248" s="392">
        <v>4607091387308</v>
      </c>
      <c r="E248" s="393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69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395"/>
      <c r="Q248" s="395"/>
      <c r="R248" s="395"/>
      <c r="S248" s="393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2">
        <v>4607091387339</v>
      </c>
      <c r="E249" s="393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75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395"/>
      <c r="Q249" s="395"/>
      <c r="R249" s="395"/>
      <c r="S249" s="393"/>
      <c r="T249" s="34"/>
      <c r="U249" s="34"/>
      <c r="V249" s="35" t="s">
        <v>66</v>
      </c>
      <c r="W249" s="388">
        <v>75</v>
      </c>
      <c r="X249" s="389">
        <f t="shared" si="55"/>
        <v>75</v>
      </c>
      <c r="Y249" s="36">
        <f t="shared" si="60"/>
        <v>0.14055000000000001</v>
      </c>
      <c r="Z249" s="56"/>
      <c r="AA249" s="57"/>
      <c r="AE249" s="64"/>
      <c r="BB249" s="214" t="s">
        <v>1</v>
      </c>
      <c r="BL249" s="64">
        <f t="shared" si="56"/>
        <v>78.599999999999994</v>
      </c>
      <c r="BM249" s="64">
        <f t="shared" si="57"/>
        <v>78.599999999999994</v>
      </c>
      <c r="BN249" s="64">
        <f t="shared" si="58"/>
        <v>0.125</v>
      </c>
      <c r="BO249" s="64">
        <f t="shared" si="59"/>
        <v>0.125</v>
      </c>
    </row>
    <row r="250" spans="1:67" ht="27" hidden="1" customHeight="1" x14ac:dyDescent="0.25">
      <c r="A250" s="54" t="s">
        <v>391</v>
      </c>
      <c r="B250" s="54" t="s">
        <v>392</v>
      </c>
      <c r="C250" s="31">
        <v>4301011573</v>
      </c>
      <c r="D250" s="392">
        <v>4680115881938</v>
      </c>
      <c r="E250" s="393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67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395"/>
      <c r="Q250" s="395"/>
      <c r="R250" s="395"/>
      <c r="S250" s="393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hidden="1" customHeight="1" x14ac:dyDescent="0.25">
      <c r="A251" s="54" t="s">
        <v>393</v>
      </c>
      <c r="B251" s="54" t="s">
        <v>394</v>
      </c>
      <c r="C251" s="31">
        <v>4301010944</v>
      </c>
      <c r="D251" s="392">
        <v>4607091387346</v>
      </c>
      <c r="E251" s="393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7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395"/>
      <c r="Q251" s="395"/>
      <c r="R251" s="395"/>
      <c r="S251" s="393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hidden="1" customHeight="1" x14ac:dyDescent="0.25">
      <c r="A252" s="54" t="s">
        <v>395</v>
      </c>
      <c r="B252" s="54" t="s">
        <v>396</v>
      </c>
      <c r="C252" s="31">
        <v>4301011353</v>
      </c>
      <c r="D252" s="392">
        <v>4607091389807</v>
      </c>
      <c r="E252" s="393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77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395"/>
      <c r="Q252" s="395"/>
      <c r="R252" s="395"/>
      <c r="S252" s="393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05"/>
      <c r="B253" s="397"/>
      <c r="C253" s="397"/>
      <c r="D253" s="397"/>
      <c r="E253" s="397"/>
      <c r="F253" s="397"/>
      <c r="G253" s="397"/>
      <c r="H253" s="397"/>
      <c r="I253" s="397"/>
      <c r="J253" s="397"/>
      <c r="K253" s="397"/>
      <c r="L253" s="397"/>
      <c r="M253" s="397"/>
      <c r="N253" s="406"/>
      <c r="O253" s="414" t="s">
        <v>70</v>
      </c>
      <c r="P253" s="415"/>
      <c r="Q253" s="415"/>
      <c r="R253" s="415"/>
      <c r="S253" s="415"/>
      <c r="T253" s="415"/>
      <c r="U253" s="416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189.7037037037037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192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3.42082</v>
      </c>
      <c r="Z253" s="391"/>
      <c r="AA253" s="391"/>
    </row>
    <row r="254" spans="1:67" x14ac:dyDescent="0.2">
      <c r="A254" s="397"/>
      <c r="B254" s="397"/>
      <c r="C254" s="397"/>
      <c r="D254" s="397"/>
      <c r="E254" s="397"/>
      <c r="F254" s="397"/>
      <c r="G254" s="397"/>
      <c r="H254" s="397"/>
      <c r="I254" s="397"/>
      <c r="J254" s="397"/>
      <c r="K254" s="397"/>
      <c r="L254" s="397"/>
      <c r="M254" s="397"/>
      <c r="N254" s="406"/>
      <c r="O254" s="414" t="s">
        <v>70</v>
      </c>
      <c r="P254" s="415"/>
      <c r="Q254" s="415"/>
      <c r="R254" s="415"/>
      <c r="S254" s="415"/>
      <c r="T254" s="415"/>
      <c r="U254" s="416"/>
      <c r="V254" s="37" t="s">
        <v>66</v>
      </c>
      <c r="W254" s="390">
        <f>IFERROR(SUM(W240:W252),"0")</f>
        <v>1695</v>
      </c>
      <c r="X254" s="390">
        <f>IFERROR(SUM(X240:X252),"0")</f>
        <v>1719.8000000000002</v>
      </c>
      <c r="Y254" s="37"/>
      <c r="Z254" s="391"/>
      <c r="AA254" s="391"/>
    </row>
    <row r="255" spans="1:67" ht="14.25" hidden="1" customHeight="1" x14ac:dyDescent="0.25">
      <c r="A255" s="396" t="s">
        <v>61</v>
      </c>
      <c r="B255" s="397"/>
      <c r="C255" s="397"/>
      <c r="D255" s="397"/>
      <c r="E255" s="397"/>
      <c r="F255" s="397"/>
      <c r="G255" s="397"/>
      <c r="H255" s="397"/>
      <c r="I255" s="397"/>
      <c r="J255" s="397"/>
      <c r="K255" s="397"/>
      <c r="L255" s="397"/>
      <c r="M255" s="397"/>
      <c r="N255" s="397"/>
      <c r="O255" s="397"/>
      <c r="P255" s="397"/>
      <c r="Q255" s="397"/>
      <c r="R255" s="397"/>
      <c r="S255" s="397"/>
      <c r="T255" s="397"/>
      <c r="U255" s="397"/>
      <c r="V255" s="397"/>
      <c r="W255" s="397"/>
      <c r="X255" s="397"/>
      <c r="Y255" s="397"/>
      <c r="Z255" s="381"/>
      <c r="AA255" s="381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2">
        <v>4607091387193</v>
      </c>
      <c r="E256" s="393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63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395"/>
      <c r="Q256" s="395"/>
      <c r="R256" s="395"/>
      <c r="S256" s="393"/>
      <c r="T256" s="34"/>
      <c r="U256" s="34"/>
      <c r="V256" s="35" t="s">
        <v>66</v>
      </c>
      <c r="W256" s="388">
        <v>188</v>
      </c>
      <c r="X256" s="389">
        <f>IFERROR(IF(W256="",0,CEILING((W256/$H256),1)*$H256),"")</f>
        <v>189</v>
      </c>
      <c r="Y256" s="36">
        <f>IFERROR(IF(X256=0,"",ROUNDUP(X256/H256,0)*0.00753),"")</f>
        <v>0.33884999999999998</v>
      </c>
      <c r="Z256" s="56"/>
      <c r="AA256" s="57"/>
      <c r="AE256" s="64"/>
      <c r="BB256" s="218" t="s">
        <v>1</v>
      </c>
      <c r="BL256" s="64">
        <f>IFERROR(W256*I256/H256,"0")</f>
        <v>199.63809523809525</v>
      </c>
      <c r="BM256" s="64">
        <f>IFERROR(X256*I256/H256,"0")</f>
        <v>200.7</v>
      </c>
      <c r="BN256" s="64">
        <f>IFERROR(1/J256*(W256/H256),"0")</f>
        <v>0.28693528693528692</v>
      </c>
      <c r="BO256" s="64">
        <f>IFERROR(1/J256*(X256/H256),"0")</f>
        <v>0.28846153846153844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2">
        <v>4607091387230</v>
      </c>
      <c r="E257" s="393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66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395"/>
      <c r="Q257" s="395"/>
      <c r="R257" s="395"/>
      <c r="S257" s="393"/>
      <c r="T257" s="34"/>
      <c r="U257" s="34"/>
      <c r="V257" s="35" t="s">
        <v>66</v>
      </c>
      <c r="W257" s="388">
        <v>404</v>
      </c>
      <c r="X257" s="389">
        <f>IFERROR(IF(W257="",0,CEILING((W257/$H257),1)*$H257),"")</f>
        <v>407.40000000000003</v>
      </c>
      <c r="Y257" s="36">
        <f>IFERROR(IF(X257=0,"",ROUNDUP(X257/H257,0)*0.00753),"")</f>
        <v>0.73041</v>
      </c>
      <c r="Z257" s="56"/>
      <c r="AA257" s="57"/>
      <c r="AE257" s="64"/>
      <c r="BB257" s="219" t="s">
        <v>1</v>
      </c>
      <c r="BL257" s="64">
        <f>IFERROR(W257*I257/H257,"0")</f>
        <v>429.00952380952378</v>
      </c>
      <c r="BM257" s="64">
        <f>IFERROR(X257*I257/H257,"0")</f>
        <v>432.62</v>
      </c>
      <c r="BN257" s="64">
        <f>IFERROR(1/J257*(W257/H257),"0")</f>
        <v>0.61660561660561652</v>
      </c>
      <c r="BO257" s="64">
        <f>IFERROR(1/J257*(X257/H257),"0")</f>
        <v>0.62179487179487181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2">
        <v>4607091387285</v>
      </c>
      <c r="E258" s="393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5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395"/>
      <c r="Q258" s="395"/>
      <c r="R258" s="395"/>
      <c r="S258" s="393"/>
      <c r="T258" s="34"/>
      <c r="U258" s="34"/>
      <c r="V258" s="35" t="s">
        <v>66</v>
      </c>
      <c r="W258" s="388">
        <v>103.6</v>
      </c>
      <c r="X258" s="389">
        <f>IFERROR(IF(W258="",0,CEILING((W258/$H258),1)*$H258),"")</f>
        <v>105</v>
      </c>
      <c r="Y258" s="36">
        <f>IFERROR(IF(X258=0,"",ROUNDUP(X258/H258,0)*0.00502),"")</f>
        <v>0.251</v>
      </c>
      <c r="Z258" s="56"/>
      <c r="AA258" s="57"/>
      <c r="AE258" s="64"/>
      <c r="BB258" s="220" t="s">
        <v>1</v>
      </c>
      <c r="BL258" s="64">
        <f>IFERROR(W258*I258/H258,"0")</f>
        <v>110.01333333333332</v>
      </c>
      <c r="BM258" s="64">
        <f>IFERROR(X258*I258/H258,"0")</f>
        <v>111.5</v>
      </c>
      <c r="BN258" s="64">
        <f>IFERROR(1/J258*(W258/H258),"0")</f>
        <v>0.21082621082621084</v>
      </c>
      <c r="BO258" s="64">
        <f>IFERROR(1/J258*(X258/H258),"0")</f>
        <v>0.21367521367521369</v>
      </c>
    </row>
    <row r="259" spans="1:67" ht="27" hidden="1" customHeight="1" x14ac:dyDescent="0.25">
      <c r="A259" s="54" t="s">
        <v>403</v>
      </c>
      <c r="B259" s="54" t="s">
        <v>404</v>
      </c>
      <c r="C259" s="31">
        <v>4301031164</v>
      </c>
      <c r="D259" s="392">
        <v>4680115880481</v>
      </c>
      <c r="E259" s="393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9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395"/>
      <c r="Q259" s="395"/>
      <c r="R259" s="395"/>
      <c r="S259" s="393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05"/>
      <c r="B260" s="397"/>
      <c r="C260" s="397"/>
      <c r="D260" s="397"/>
      <c r="E260" s="397"/>
      <c r="F260" s="397"/>
      <c r="G260" s="397"/>
      <c r="H260" s="397"/>
      <c r="I260" s="397"/>
      <c r="J260" s="397"/>
      <c r="K260" s="397"/>
      <c r="L260" s="397"/>
      <c r="M260" s="397"/>
      <c r="N260" s="406"/>
      <c r="O260" s="414" t="s">
        <v>70</v>
      </c>
      <c r="P260" s="415"/>
      <c r="Q260" s="415"/>
      <c r="R260" s="415"/>
      <c r="S260" s="415"/>
      <c r="T260" s="415"/>
      <c r="U260" s="416"/>
      <c r="V260" s="37" t="s">
        <v>71</v>
      </c>
      <c r="W260" s="390">
        <f>IFERROR(W256/H256,"0")+IFERROR(W257/H257,"0")+IFERROR(W258/H258,"0")+IFERROR(W259/H259,"0")</f>
        <v>190.28571428571428</v>
      </c>
      <c r="X260" s="390">
        <f>IFERROR(X256/H256,"0")+IFERROR(X257/H257,"0")+IFERROR(X258/H258,"0")+IFERROR(X259/H259,"0")</f>
        <v>192</v>
      </c>
      <c r="Y260" s="390">
        <f>IFERROR(IF(Y256="",0,Y256),"0")+IFERROR(IF(Y257="",0,Y257),"0")+IFERROR(IF(Y258="",0,Y258),"0")+IFERROR(IF(Y259="",0,Y259),"0")</f>
        <v>1.3202599999999998</v>
      </c>
      <c r="Z260" s="391"/>
      <c r="AA260" s="391"/>
    </row>
    <row r="261" spans="1:67" x14ac:dyDescent="0.2">
      <c r="A261" s="397"/>
      <c r="B261" s="397"/>
      <c r="C261" s="397"/>
      <c r="D261" s="397"/>
      <c r="E261" s="397"/>
      <c r="F261" s="397"/>
      <c r="G261" s="397"/>
      <c r="H261" s="397"/>
      <c r="I261" s="397"/>
      <c r="J261" s="397"/>
      <c r="K261" s="397"/>
      <c r="L261" s="397"/>
      <c r="M261" s="397"/>
      <c r="N261" s="406"/>
      <c r="O261" s="414" t="s">
        <v>70</v>
      </c>
      <c r="P261" s="415"/>
      <c r="Q261" s="415"/>
      <c r="R261" s="415"/>
      <c r="S261" s="415"/>
      <c r="T261" s="415"/>
      <c r="U261" s="416"/>
      <c r="V261" s="37" t="s">
        <v>66</v>
      </c>
      <c r="W261" s="390">
        <f>IFERROR(SUM(W256:W259),"0")</f>
        <v>695.6</v>
      </c>
      <c r="X261" s="390">
        <f>IFERROR(SUM(X256:X259),"0")</f>
        <v>701.40000000000009</v>
      </c>
      <c r="Y261" s="37"/>
      <c r="Z261" s="391"/>
      <c r="AA261" s="391"/>
    </row>
    <row r="262" spans="1:67" ht="14.25" hidden="1" customHeight="1" x14ac:dyDescent="0.25">
      <c r="A262" s="396" t="s">
        <v>72</v>
      </c>
      <c r="B262" s="397"/>
      <c r="C262" s="397"/>
      <c r="D262" s="397"/>
      <c r="E262" s="397"/>
      <c r="F262" s="397"/>
      <c r="G262" s="397"/>
      <c r="H262" s="397"/>
      <c r="I262" s="397"/>
      <c r="J262" s="397"/>
      <c r="K262" s="397"/>
      <c r="L262" s="397"/>
      <c r="M262" s="397"/>
      <c r="N262" s="397"/>
      <c r="O262" s="397"/>
      <c r="P262" s="397"/>
      <c r="Q262" s="397"/>
      <c r="R262" s="397"/>
      <c r="S262" s="397"/>
      <c r="T262" s="397"/>
      <c r="U262" s="397"/>
      <c r="V262" s="397"/>
      <c r="W262" s="397"/>
      <c r="X262" s="397"/>
      <c r="Y262" s="397"/>
      <c r="Z262" s="381"/>
      <c r="AA262" s="381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2">
        <v>4607091387766</v>
      </c>
      <c r="E263" s="393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40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395"/>
      <c r="Q263" s="395"/>
      <c r="R263" s="395"/>
      <c r="S263" s="393"/>
      <c r="T263" s="34"/>
      <c r="U263" s="34"/>
      <c r="V263" s="35" t="s">
        <v>66</v>
      </c>
      <c r="W263" s="388">
        <v>4220</v>
      </c>
      <c r="X263" s="389">
        <f t="shared" ref="X263:X271" si="61">IFERROR(IF(W263="",0,CEILING((W263/$H263),1)*$H263),"")</f>
        <v>4228.38</v>
      </c>
      <c r="Y263" s="36">
        <f>IFERROR(IF(X263=0,"",ROUNDUP(X263/H263,0)*0.02175),"")</f>
        <v>9.0697499999999991</v>
      </c>
      <c r="Z263" s="56"/>
      <c r="AA263" s="57"/>
      <c r="AE263" s="64"/>
      <c r="BB263" s="222" t="s">
        <v>1</v>
      </c>
      <c r="BL263" s="64">
        <f t="shared" ref="BL263:BL271" si="62">IFERROR(W263*I263/H263,"0")</f>
        <v>4461.9633136094671</v>
      </c>
      <c r="BM263" s="64">
        <f t="shared" ref="BM263:BM271" si="63">IFERROR(X263*I263/H263,"0")</f>
        <v>4470.8237999999992</v>
      </c>
      <c r="BN263" s="64">
        <f t="shared" ref="BN263:BN271" si="64">IFERROR(1/J263*(W263/H263),"0")</f>
        <v>7.431670893209354</v>
      </c>
      <c r="BO263" s="64">
        <f t="shared" ref="BO263:BO271" si="65">IFERROR(1/J263*(X263/H263),"0")</f>
        <v>7.4464285714285712</v>
      </c>
    </row>
    <row r="264" spans="1:67" ht="27" hidden="1" customHeight="1" x14ac:dyDescent="0.25">
      <c r="A264" s="54" t="s">
        <v>407</v>
      </c>
      <c r="B264" s="54" t="s">
        <v>408</v>
      </c>
      <c r="C264" s="31">
        <v>4301051116</v>
      </c>
      <c r="D264" s="392">
        <v>4607091387957</v>
      </c>
      <c r="E264" s="393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7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395"/>
      <c r="Q264" s="395"/>
      <c r="R264" s="395"/>
      <c r="S264" s="393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hidden="1" customHeight="1" x14ac:dyDescent="0.25">
      <c r="A265" s="54" t="s">
        <v>409</v>
      </c>
      <c r="B265" s="54" t="s">
        <v>410</v>
      </c>
      <c r="C265" s="31">
        <v>4301051115</v>
      </c>
      <c r="D265" s="392">
        <v>4607091387964</v>
      </c>
      <c r="E265" s="393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4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395"/>
      <c r="Q265" s="395"/>
      <c r="R265" s="395"/>
      <c r="S265" s="393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hidden="1" customHeight="1" x14ac:dyDescent="0.25">
      <c r="A266" s="54" t="s">
        <v>411</v>
      </c>
      <c r="B266" s="54" t="s">
        <v>412</v>
      </c>
      <c r="C266" s="31">
        <v>4301051731</v>
      </c>
      <c r="D266" s="392">
        <v>4680115884618</v>
      </c>
      <c r="E266" s="393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00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395"/>
      <c r="Q266" s="395"/>
      <c r="R266" s="395"/>
      <c r="S266" s="393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2">
        <v>4607091381672</v>
      </c>
      <c r="E267" s="393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650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395"/>
      <c r="Q267" s="395"/>
      <c r="R267" s="395"/>
      <c r="S267" s="393"/>
      <c r="T267" s="34"/>
      <c r="U267" s="34"/>
      <c r="V267" s="35" t="s">
        <v>66</v>
      </c>
      <c r="W267" s="388">
        <v>25.2</v>
      </c>
      <c r="X267" s="389">
        <f t="shared" si="61"/>
        <v>25.2</v>
      </c>
      <c r="Y267" s="36">
        <f>IFERROR(IF(X267=0,"",ROUNDUP(X267/H267,0)*0.00937),"")</f>
        <v>6.5589999999999996E-2</v>
      </c>
      <c r="Z267" s="56"/>
      <c r="AA267" s="57"/>
      <c r="AE267" s="64"/>
      <c r="BB267" s="226" t="s">
        <v>1</v>
      </c>
      <c r="BL267" s="64">
        <f t="shared" si="62"/>
        <v>27.131999999999998</v>
      </c>
      <c r="BM267" s="64">
        <f t="shared" si="63"/>
        <v>27.131999999999998</v>
      </c>
      <c r="BN267" s="64">
        <f t="shared" si="64"/>
        <v>5.8333333333333334E-2</v>
      </c>
      <c r="BO267" s="64">
        <f t="shared" si="65"/>
        <v>5.8333333333333334E-2</v>
      </c>
    </row>
    <row r="268" spans="1:67" ht="27" hidden="1" customHeight="1" x14ac:dyDescent="0.25">
      <c r="A268" s="54" t="s">
        <v>415</v>
      </c>
      <c r="B268" s="54" t="s">
        <v>416</v>
      </c>
      <c r="C268" s="31">
        <v>4301051130</v>
      </c>
      <c r="D268" s="392">
        <v>4607091387537</v>
      </c>
      <c r="E268" s="393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47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395"/>
      <c r="Q268" s="395"/>
      <c r="R268" s="395"/>
      <c r="S268" s="393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hidden="1" customHeight="1" x14ac:dyDescent="0.25">
      <c r="A269" s="54" t="s">
        <v>417</v>
      </c>
      <c r="B269" s="54" t="s">
        <v>418</v>
      </c>
      <c r="C269" s="31">
        <v>4301051132</v>
      </c>
      <c r="D269" s="392">
        <v>4607091387513</v>
      </c>
      <c r="E269" s="393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65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395"/>
      <c r="Q269" s="395"/>
      <c r="R269" s="395"/>
      <c r="S269" s="393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hidden="1" customHeight="1" x14ac:dyDescent="0.25">
      <c r="A270" s="54" t="s">
        <v>419</v>
      </c>
      <c r="B270" s="54" t="s">
        <v>420</v>
      </c>
      <c r="C270" s="31">
        <v>4301051277</v>
      </c>
      <c r="D270" s="392">
        <v>4680115880511</v>
      </c>
      <c r="E270" s="393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399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395"/>
      <c r="Q270" s="395"/>
      <c r="R270" s="395"/>
      <c r="S270" s="393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hidden="1" customHeight="1" x14ac:dyDescent="0.25">
      <c r="A271" s="54" t="s">
        <v>421</v>
      </c>
      <c r="B271" s="54" t="s">
        <v>422</v>
      </c>
      <c r="C271" s="31">
        <v>4301051344</v>
      </c>
      <c r="D271" s="392">
        <v>4680115880412</v>
      </c>
      <c r="E271" s="393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444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395"/>
      <c r="Q271" s="395"/>
      <c r="R271" s="395"/>
      <c r="S271" s="393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05"/>
      <c r="B272" s="397"/>
      <c r="C272" s="397"/>
      <c r="D272" s="397"/>
      <c r="E272" s="397"/>
      <c r="F272" s="397"/>
      <c r="G272" s="397"/>
      <c r="H272" s="397"/>
      <c r="I272" s="397"/>
      <c r="J272" s="397"/>
      <c r="K272" s="397"/>
      <c r="L272" s="397"/>
      <c r="M272" s="397"/>
      <c r="N272" s="406"/>
      <c r="O272" s="414" t="s">
        <v>70</v>
      </c>
      <c r="P272" s="415"/>
      <c r="Q272" s="415"/>
      <c r="R272" s="415"/>
      <c r="S272" s="415"/>
      <c r="T272" s="415"/>
      <c r="U272" s="416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423.17357001972385</v>
      </c>
      <c r="X272" s="390">
        <f>IFERROR(X263/H263,"0")+IFERROR(X264/H264,"0")+IFERROR(X265/H265,"0")+IFERROR(X266/H266,"0")+IFERROR(X267/H267,"0")+IFERROR(X268/H268,"0")+IFERROR(X269/H269,"0")+IFERROR(X270/H270,"0")+IFERROR(X271/H271,"0")</f>
        <v>424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9.1353399999999993</v>
      </c>
      <c r="Z272" s="391"/>
      <c r="AA272" s="391"/>
    </row>
    <row r="273" spans="1:67" x14ac:dyDescent="0.2">
      <c r="A273" s="397"/>
      <c r="B273" s="397"/>
      <c r="C273" s="397"/>
      <c r="D273" s="397"/>
      <c r="E273" s="397"/>
      <c r="F273" s="397"/>
      <c r="G273" s="397"/>
      <c r="H273" s="397"/>
      <c r="I273" s="397"/>
      <c r="J273" s="397"/>
      <c r="K273" s="397"/>
      <c r="L273" s="397"/>
      <c r="M273" s="397"/>
      <c r="N273" s="406"/>
      <c r="O273" s="414" t="s">
        <v>70</v>
      </c>
      <c r="P273" s="415"/>
      <c r="Q273" s="415"/>
      <c r="R273" s="415"/>
      <c r="S273" s="415"/>
      <c r="T273" s="415"/>
      <c r="U273" s="416"/>
      <c r="V273" s="37" t="s">
        <v>66</v>
      </c>
      <c r="W273" s="390">
        <f>IFERROR(SUM(W263:W271),"0")</f>
        <v>4245.2</v>
      </c>
      <c r="X273" s="390">
        <f>IFERROR(SUM(X263:X271),"0")</f>
        <v>4253.58</v>
      </c>
      <c r="Y273" s="37"/>
      <c r="Z273" s="391"/>
      <c r="AA273" s="391"/>
    </row>
    <row r="274" spans="1:67" ht="14.25" hidden="1" customHeight="1" x14ac:dyDescent="0.25">
      <c r="A274" s="396" t="s">
        <v>207</v>
      </c>
      <c r="B274" s="397"/>
      <c r="C274" s="397"/>
      <c r="D274" s="397"/>
      <c r="E274" s="397"/>
      <c r="F274" s="397"/>
      <c r="G274" s="397"/>
      <c r="H274" s="397"/>
      <c r="I274" s="397"/>
      <c r="J274" s="397"/>
      <c r="K274" s="397"/>
      <c r="L274" s="397"/>
      <c r="M274" s="397"/>
      <c r="N274" s="397"/>
      <c r="O274" s="397"/>
      <c r="P274" s="397"/>
      <c r="Q274" s="397"/>
      <c r="R274" s="397"/>
      <c r="S274" s="397"/>
      <c r="T274" s="397"/>
      <c r="U274" s="397"/>
      <c r="V274" s="397"/>
      <c r="W274" s="397"/>
      <c r="X274" s="397"/>
      <c r="Y274" s="397"/>
      <c r="Z274" s="381"/>
      <c r="AA274" s="381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2">
        <v>4607091380880</v>
      </c>
      <c r="E275" s="393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7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395"/>
      <c r="Q275" s="395"/>
      <c r="R275" s="395"/>
      <c r="S275" s="393"/>
      <c r="T275" s="34"/>
      <c r="U275" s="34"/>
      <c r="V275" s="35" t="s">
        <v>66</v>
      </c>
      <c r="W275" s="388">
        <v>24</v>
      </c>
      <c r="X275" s="389">
        <f>IFERROR(IF(W275="",0,CEILING((W275/$H275),1)*$H275),"")</f>
        <v>25.200000000000003</v>
      </c>
      <c r="Y275" s="36">
        <f>IFERROR(IF(X275=0,"",ROUNDUP(X275/H275,0)*0.02175),"")</f>
        <v>6.5250000000000002E-2</v>
      </c>
      <c r="Z275" s="56"/>
      <c r="AA275" s="57"/>
      <c r="AE275" s="64"/>
      <c r="BB275" s="231" t="s">
        <v>1</v>
      </c>
      <c r="BL275" s="64">
        <f>IFERROR(W275*I275/H275,"0")</f>
        <v>25.611428571428572</v>
      </c>
      <c r="BM275" s="64">
        <f>IFERROR(X275*I275/H275,"0")</f>
        <v>26.892000000000003</v>
      </c>
      <c r="BN275" s="64">
        <f>IFERROR(1/J275*(W275/H275),"0")</f>
        <v>5.1020408163265307E-2</v>
      </c>
      <c r="BO275" s="64">
        <f>IFERROR(1/J275*(X275/H275),"0")</f>
        <v>5.3571428571428568E-2</v>
      </c>
    </row>
    <row r="276" spans="1:67" ht="16.5" hidden="1" customHeight="1" x14ac:dyDescent="0.25">
      <c r="A276" s="54" t="s">
        <v>423</v>
      </c>
      <c r="B276" s="54" t="s">
        <v>425</v>
      </c>
      <c r="C276" s="31">
        <v>4301060379</v>
      </c>
      <c r="D276" s="392">
        <v>4607091380880</v>
      </c>
      <c r="E276" s="393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679" t="s">
        <v>426</v>
      </c>
      <c r="P276" s="395"/>
      <c r="Q276" s="395"/>
      <c r="R276" s="395"/>
      <c r="S276" s="393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2">
        <v>4607091384482</v>
      </c>
      <c r="E277" s="393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79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395"/>
      <c r="Q277" s="395"/>
      <c r="R277" s="395"/>
      <c r="S277" s="393"/>
      <c r="T277" s="34"/>
      <c r="U277" s="34"/>
      <c r="V277" s="35" t="s">
        <v>66</v>
      </c>
      <c r="W277" s="388">
        <v>285</v>
      </c>
      <c r="X277" s="389">
        <f>IFERROR(IF(W277="",0,CEILING((W277/$H277),1)*$H277),"")</f>
        <v>288.59999999999997</v>
      </c>
      <c r="Y277" s="36">
        <f>IFERROR(IF(X277=0,"",ROUNDUP(X277/H277,0)*0.02175),"")</f>
        <v>0.80474999999999997</v>
      </c>
      <c r="Z277" s="56"/>
      <c r="AA277" s="57"/>
      <c r="AE277" s="64"/>
      <c r="BB277" s="233" t="s">
        <v>1</v>
      </c>
      <c r="BL277" s="64">
        <f>IFERROR(W277*I277/H277,"0")</f>
        <v>305.60769230769233</v>
      </c>
      <c r="BM277" s="64">
        <f>IFERROR(X277*I277/H277,"0")</f>
        <v>309.46799999999996</v>
      </c>
      <c r="BN277" s="64">
        <f>IFERROR(1/J277*(W277/H277),"0")</f>
        <v>0.65247252747252749</v>
      </c>
      <c r="BO277" s="64">
        <f>IFERROR(1/J277*(X277/H277),"0")</f>
        <v>0.6607142857142857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2">
        <v>4607091380897</v>
      </c>
      <c r="E278" s="393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71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395"/>
      <c r="Q278" s="395"/>
      <c r="R278" s="395"/>
      <c r="S278" s="393"/>
      <c r="T278" s="34"/>
      <c r="U278" s="34"/>
      <c r="V278" s="35" t="s">
        <v>66</v>
      </c>
      <c r="W278" s="388">
        <v>107</v>
      </c>
      <c r="X278" s="389">
        <f>IFERROR(IF(W278="",0,CEILING((W278/$H278),1)*$H278),"")</f>
        <v>109.2</v>
      </c>
      <c r="Y278" s="36">
        <f>IFERROR(IF(X278=0,"",ROUNDUP(X278/H278,0)*0.02175),"")</f>
        <v>0.28275</v>
      </c>
      <c r="Z278" s="56"/>
      <c r="AA278" s="57"/>
      <c r="AE278" s="64"/>
      <c r="BB278" s="234" t="s">
        <v>1</v>
      </c>
      <c r="BL278" s="64">
        <f>IFERROR(W278*I278/H278,"0")</f>
        <v>114.18428571428571</v>
      </c>
      <c r="BM278" s="64">
        <f>IFERROR(X278*I278/H278,"0")</f>
        <v>116.53200000000001</v>
      </c>
      <c r="BN278" s="64">
        <f>IFERROR(1/J278*(W278/H278),"0")</f>
        <v>0.22746598639455778</v>
      </c>
      <c r="BO278" s="64">
        <f>IFERROR(1/J278*(X278/H278),"0")</f>
        <v>0.23214285714285712</v>
      </c>
    </row>
    <row r="279" spans="1:67" x14ac:dyDescent="0.2">
      <c r="A279" s="405"/>
      <c r="B279" s="397"/>
      <c r="C279" s="397"/>
      <c r="D279" s="397"/>
      <c r="E279" s="397"/>
      <c r="F279" s="397"/>
      <c r="G279" s="397"/>
      <c r="H279" s="397"/>
      <c r="I279" s="397"/>
      <c r="J279" s="397"/>
      <c r="K279" s="397"/>
      <c r="L279" s="397"/>
      <c r="M279" s="397"/>
      <c r="N279" s="406"/>
      <c r="O279" s="414" t="s">
        <v>70</v>
      </c>
      <c r="P279" s="415"/>
      <c r="Q279" s="415"/>
      <c r="R279" s="415"/>
      <c r="S279" s="415"/>
      <c r="T279" s="415"/>
      <c r="U279" s="416"/>
      <c r="V279" s="37" t="s">
        <v>71</v>
      </c>
      <c r="W279" s="390">
        <f>IFERROR(W275/H275,"0")+IFERROR(W276/H276,"0")+IFERROR(W277/H277,"0")+IFERROR(W278/H278,"0")</f>
        <v>52.133699633699635</v>
      </c>
      <c r="X279" s="390">
        <f>IFERROR(X275/H275,"0")+IFERROR(X276/H276,"0")+IFERROR(X277/H277,"0")+IFERROR(X278/H278,"0")</f>
        <v>53</v>
      </c>
      <c r="Y279" s="390">
        <f>IFERROR(IF(Y275="",0,Y275),"0")+IFERROR(IF(Y276="",0,Y276),"0")+IFERROR(IF(Y277="",0,Y277),"0")+IFERROR(IF(Y278="",0,Y278),"0")</f>
        <v>1.1527499999999999</v>
      </c>
      <c r="Z279" s="391"/>
      <c r="AA279" s="391"/>
    </row>
    <row r="280" spans="1:67" x14ac:dyDescent="0.2">
      <c r="A280" s="397"/>
      <c r="B280" s="397"/>
      <c r="C280" s="397"/>
      <c r="D280" s="397"/>
      <c r="E280" s="397"/>
      <c r="F280" s="397"/>
      <c r="G280" s="397"/>
      <c r="H280" s="397"/>
      <c r="I280" s="397"/>
      <c r="J280" s="397"/>
      <c r="K280" s="397"/>
      <c r="L280" s="397"/>
      <c r="M280" s="397"/>
      <c r="N280" s="406"/>
      <c r="O280" s="414" t="s">
        <v>70</v>
      </c>
      <c r="P280" s="415"/>
      <c r="Q280" s="415"/>
      <c r="R280" s="415"/>
      <c r="S280" s="415"/>
      <c r="T280" s="415"/>
      <c r="U280" s="416"/>
      <c r="V280" s="37" t="s">
        <v>66</v>
      </c>
      <c r="W280" s="390">
        <f>IFERROR(SUM(W275:W278),"0")</f>
        <v>416</v>
      </c>
      <c r="X280" s="390">
        <f>IFERROR(SUM(X275:X278),"0")</f>
        <v>422.99999999999994</v>
      </c>
      <c r="Y280" s="37"/>
      <c r="Z280" s="391"/>
      <c r="AA280" s="391"/>
    </row>
    <row r="281" spans="1:67" ht="14.25" hidden="1" customHeight="1" x14ac:dyDescent="0.25">
      <c r="A281" s="396" t="s">
        <v>86</v>
      </c>
      <c r="B281" s="397"/>
      <c r="C281" s="397"/>
      <c r="D281" s="397"/>
      <c r="E281" s="397"/>
      <c r="F281" s="397"/>
      <c r="G281" s="397"/>
      <c r="H281" s="397"/>
      <c r="I281" s="397"/>
      <c r="J281" s="397"/>
      <c r="K281" s="397"/>
      <c r="L281" s="397"/>
      <c r="M281" s="397"/>
      <c r="N281" s="397"/>
      <c r="O281" s="397"/>
      <c r="P281" s="397"/>
      <c r="Q281" s="397"/>
      <c r="R281" s="397"/>
      <c r="S281" s="397"/>
      <c r="T281" s="397"/>
      <c r="U281" s="397"/>
      <c r="V281" s="397"/>
      <c r="W281" s="397"/>
      <c r="X281" s="397"/>
      <c r="Y281" s="397"/>
      <c r="Z281" s="381"/>
      <c r="AA281" s="381"/>
    </row>
    <row r="282" spans="1:67" ht="16.5" hidden="1" customHeight="1" x14ac:dyDescent="0.25">
      <c r="A282" s="54" t="s">
        <v>431</v>
      </c>
      <c r="B282" s="54" t="s">
        <v>432</v>
      </c>
      <c r="C282" s="31">
        <v>4301030232</v>
      </c>
      <c r="D282" s="392">
        <v>4607091388374</v>
      </c>
      <c r="E282" s="393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663" t="s">
        <v>433</v>
      </c>
      <c r="P282" s="395"/>
      <c r="Q282" s="395"/>
      <c r="R282" s="395"/>
      <c r="S282" s="393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hidden="1" customHeight="1" x14ac:dyDescent="0.25">
      <c r="A283" s="54" t="s">
        <v>434</v>
      </c>
      <c r="B283" s="54" t="s">
        <v>435</v>
      </c>
      <c r="C283" s="31">
        <v>4301030235</v>
      </c>
      <c r="D283" s="392">
        <v>4607091388381</v>
      </c>
      <c r="E283" s="393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618" t="s">
        <v>436</v>
      </c>
      <c r="P283" s="395"/>
      <c r="Q283" s="395"/>
      <c r="R283" s="395"/>
      <c r="S283" s="393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2">
        <v>4607091388404</v>
      </c>
      <c r="E284" s="393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43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395"/>
      <c r="Q284" s="395"/>
      <c r="R284" s="395"/>
      <c r="S284" s="393"/>
      <c r="T284" s="34"/>
      <c r="U284" s="34"/>
      <c r="V284" s="35" t="s">
        <v>66</v>
      </c>
      <c r="W284" s="388">
        <v>15.3</v>
      </c>
      <c r="X284" s="389">
        <f>IFERROR(IF(W284="",0,CEILING((W284/$H284),1)*$H284),"")</f>
        <v>15.299999999999999</v>
      </c>
      <c r="Y284" s="36">
        <f>IFERROR(IF(X284=0,"",ROUNDUP(X284/H284,0)*0.00753),"")</f>
        <v>4.5179999999999998E-2</v>
      </c>
      <c r="Z284" s="56"/>
      <c r="AA284" s="57"/>
      <c r="AE284" s="64"/>
      <c r="BB284" s="237" t="s">
        <v>1</v>
      </c>
      <c r="BL284" s="64">
        <f>IFERROR(W284*I284/H284,"0")</f>
        <v>17.399999999999999</v>
      </c>
      <c r="BM284" s="64">
        <f>IFERROR(X284*I284/H284,"0")</f>
        <v>17.399999999999999</v>
      </c>
      <c r="BN284" s="64">
        <f>IFERROR(1/J284*(W284/H284),"0")</f>
        <v>3.8461538461538464E-2</v>
      </c>
      <c r="BO284" s="64">
        <f>IFERROR(1/J284*(X284/H284),"0")</f>
        <v>3.8461538461538464E-2</v>
      </c>
    </row>
    <row r="285" spans="1:67" x14ac:dyDescent="0.2">
      <c r="A285" s="405"/>
      <c r="B285" s="397"/>
      <c r="C285" s="397"/>
      <c r="D285" s="397"/>
      <c r="E285" s="397"/>
      <c r="F285" s="397"/>
      <c r="G285" s="397"/>
      <c r="H285" s="397"/>
      <c r="I285" s="397"/>
      <c r="J285" s="397"/>
      <c r="K285" s="397"/>
      <c r="L285" s="397"/>
      <c r="M285" s="397"/>
      <c r="N285" s="406"/>
      <c r="O285" s="414" t="s">
        <v>70</v>
      </c>
      <c r="P285" s="415"/>
      <c r="Q285" s="415"/>
      <c r="R285" s="415"/>
      <c r="S285" s="415"/>
      <c r="T285" s="415"/>
      <c r="U285" s="416"/>
      <c r="V285" s="37" t="s">
        <v>71</v>
      </c>
      <c r="W285" s="390">
        <f>IFERROR(W282/H282,"0")+IFERROR(W283/H283,"0")+IFERROR(W284/H284,"0")</f>
        <v>6.0000000000000009</v>
      </c>
      <c r="X285" s="390">
        <f>IFERROR(X282/H282,"0")+IFERROR(X283/H283,"0")+IFERROR(X284/H284,"0")</f>
        <v>6</v>
      </c>
      <c r="Y285" s="390">
        <f>IFERROR(IF(Y282="",0,Y282),"0")+IFERROR(IF(Y283="",0,Y283),"0")+IFERROR(IF(Y284="",0,Y284),"0")</f>
        <v>4.5179999999999998E-2</v>
      </c>
      <c r="Z285" s="391"/>
      <c r="AA285" s="391"/>
    </row>
    <row r="286" spans="1:67" x14ac:dyDescent="0.2">
      <c r="A286" s="397"/>
      <c r="B286" s="397"/>
      <c r="C286" s="397"/>
      <c r="D286" s="397"/>
      <c r="E286" s="397"/>
      <c r="F286" s="397"/>
      <c r="G286" s="397"/>
      <c r="H286" s="397"/>
      <c r="I286" s="397"/>
      <c r="J286" s="397"/>
      <c r="K286" s="397"/>
      <c r="L286" s="397"/>
      <c r="M286" s="397"/>
      <c r="N286" s="406"/>
      <c r="O286" s="414" t="s">
        <v>70</v>
      </c>
      <c r="P286" s="415"/>
      <c r="Q286" s="415"/>
      <c r="R286" s="415"/>
      <c r="S286" s="415"/>
      <c r="T286" s="415"/>
      <c r="U286" s="416"/>
      <c r="V286" s="37" t="s">
        <v>66</v>
      </c>
      <c r="W286" s="390">
        <f>IFERROR(SUM(W282:W284),"0")</f>
        <v>15.3</v>
      </c>
      <c r="X286" s="390">
        <f>IFERROR(SUM(X282:X284),"0")</f>
        <v>15.299999999999999</v>
      </c>
      <c r="Y286" s="37"/>
      <c r="Z286" s="391"/>
      <c r="AA286" s="391"/>
    </row>
    <row r="287" spans="1:67" ht="14.25" hidden="1" customHeight="1" x14ac:dyDescent="0.25">
      <c r="A287" s="396" t="s">
        <v>439</v>
      </c>
      <c r="B287" s="397"/>
      <c r="C287" s="397"/>
      <c r="D287" s="397"/>
      <c r="E287" s="397"/>
      <c r="F287" s="397"/>
      <c r="G287" s="397"/>
      <c r="H287" s="397"/>
      <c r="I287" s="397"/>
      <c r="J287" s="397"/>
      <c r="K287" s="397"/>
      <c r="L287" s="397"/>
      <c r="M287" s="397"/>
      <c r="N287" s="397"/>
      <c r="O287" s="397"/>
      <c r="P287" s="397"/>
      <c r="Q287" s="397"/>
      <c r="R287" s="397"/>
      <c r="S287" s="397"/>
      <c r="T287" s="397"/>
      <c r="U287" s="397"/>
      <c r="V287" s="397"/>
      <c r="W287" s="397"/>
      <c r="X287" s="397"/>
      <c r="Y287" s="397"/>
      <c r="Z287" s="381"/>
      <c r="AA287" s="381"/>
    </row>
    <row r="288" spans="1:67" ht="16.5" hidden="1" customHeight="1" x14ac:dyDescent="0.25">
      <c r="A288" s="54" t="s">
        <v>440</v>
      </c>
      <c r="B288" s="54" t="s">
        <v>441</v>
      </c>
      <c r="C288" s="31">
        <v>4301180007</v>
      </c>
      <c r="D288" s="392">
        <v>4680115881808</v>
      </c>
      <c r="E288" s="393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6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395"/>
      <c r="Q288" s="395"/>
      <c r="R288" s="395"/>
      <c r="S288" s="393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hidden="1" customHeight="1" x14ac:dyDescent="0.25">
      <c r="A289" s="54" t="s">
        <v>444</v>
      </c>
      <c r="B289" s="54" t="s">
        <v>445</v>
      </c>
      <c r="C289" s="31">
        <v>4301180006</v>
      </c>
      <c r="D289" s="392">
        <v>4680115881822</v>
      </c>
      <c r="E289" s="393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5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395"/>
      <c r="Q289" s="395"/>
      <c r="R289" s="395"/>
      <c r="S289" s="393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hidden="1" customHeight="1" x14ac:dyDescent="0.25">
      <c r="A290" s="54" t="s">
        <v>446</v>
      </c>
      <c r="B290" s="54" t="s">
        <v>447</v>
      </c>
      <c r="C290" s="31">
        <v>4301180001</v>
      </c>
      <c r="D290" s="392">
        <v>4680115880016</v>
      </c>
      <c r="E290" s="393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55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395"/>
      <c r="Q290" s="395"/>
      <c r="R290" s="395"/>
      <c r="S290" s="393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hidden="1" x14ac:dyDescent="0.2">
      <c r="A291" s="405"/>
      <c r="B291" s="397"/>
      <c r="C291" s="397"/>
      <c r="D291" s="397"/>
      <c r="E291" s="397"/>
      <c r="F291" s="397"/>
      <c r="G291" s="397"/>
      <c r="H291" s="397"/>
      <c r="I291" s="397"/>
      <c r="J291" s="397"/>
      <c r="K291" s="397"/>
      <c r="L291" s="397"/>
      <c r="M291" s="397"/>
      <c r="N291" s="406"/>
      <c r="O291" s="414" t="s">
        <v>70</v>
      </c>
      <c r="P291" s="415"/>
      <c r="Q291" s="415"/>
      <c r="R291" s="415"/>
      <c r="S291" s="415"/>
      <c r="T291" s="415"/>
      <c r="U291" s="416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hidden="1" x14ac:dyDescent="0.2">
      <c r="A292" s="397"/>
      <c r="B292" s="397"/>
      <c r="C292" s="397"/>
      <c r="D292" s="397"/>
      <c r="E292" s="397"/>
      <c r="F292" s="397"/>
      <c r="G292" s="397"/>
      <c r="H292" s="397"/>
      <c r="I292" s="397"/>
      <c r="J292" s="397"/>
      <c r="K292" s="397"/>
      <c r="L292" s="397"/>
      <c r="M292" s="397"/>
      <c r="N292" s="406"/>
      <c r="O292" s="414" t="s">
        <v>70</v>
      </c>
      <c r="P292" s="415"/>
      <c r="Q292" s="415"/>
      <c r="R292" s="415"/>
      <c r="S292" s="415"/>
      <c r="T292" s="415"/>
      <c r="U292" s="416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hidden="1" customHeight="1" x14ac:dyDescent="0.25">
      <c r="A293" s="430" t="s">
        <v>448</v>
      </c>
      <c r="B293" s="397"/>
      <c r="C293" s="397"/>
      <c r="D293" s="397"/>
      <c r="E293" s="397"/>
      <c r="F293" s="397"/>
      <c r="G293" s="397"/>
      <c r="H293" s="397"/>
      <c r="I293" s="397"/>
      <c r="J293" s="397"/>
      <c r="K293" s="397"/>
      <c r="L293" s="397"/>
      <c r="M293" s="397"/>
      <c r="N293" s="397"/>
      <c r="O293" s="397"/>
      <c r="P293" s="397"/>
      <c r="Q293" s="397"/>
      <c r="R293" s="397"/>
      <c r="S293" s="397"/>
      <c r="T293" s="397"/>
      <c r="U293" s="397"/>
      <c r="V293" s="397"/>
      <c r="W293" s="397"/>
      <c r="X293" s="397"/>
      <c r="Y293" s="397"/>
      <c r="Z293" s="382"/>
      <c r="AA293" s="382"/>
    </row>
    <row r="294" spans="1:67" ht="14.25" hidden="1" customHeight="1" x14ac:dyDescent="0.25">
      <c r="A294" s="396" t="s">
        <v>105</v>
      </c>
      <c r="B294" s="397"/>
      <c r="C294" s="397"/>
      <c r="D294" s="397"/>
      <c r="E294" s="397"/>
      <c r="F294" s="397"/>
      <c r="G294" s="397"/>
      <c r="H294" s="397"/>
      <c r="I294" s="397"/>
      <c r="J294" s="397"/>
      <c r="K294" s="397"/>
      <c r="L294" s="397"/>
      <c r="M294" s="397"/>
      <c r="N294" s="397"/>
      <c r="O294" s="397"/>
      <c r="P294" s="397"/>
      <c r="Q294" s="397"/>
      <c r="R294" s="397"/>
      <c r="S294" s="397"/>
      <c r="T294" s="397"/>
      <c r="U294" s="397"/>
      <c r="V294" s="397"/>
      <c r="W294" s="397"/>
      <c r="X294" s="397"/>
      <c r="Y294" s="397"/>
      <c r="Z294" s="381"/>
      <c r="AA294" s="381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2">
        <v>4607091387421</v>
      </c>
      <c r="E295" s="393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66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395"/>
      <c r="Q295" s="395"/>
      <c r="R295" s="395"/>
      <c r="S295" s="393"/>
      <c r="T295" s="34"/>
      <c r="U295" s="34"/>
      <c r="V295" s="35" t="s">
        <v>66</v>
      </c>
      <c r="W295" s="388">
        <v>280</v>
      </c>
      <c r="X295" s="389">
        <f t="shared" ref="X295:X301" si="66">IFERROR(IF(W295="",0,CEILING((W295/$H295),1)*$H295),"")</f>
        <v>280.8</v>
      </c>
      <c r="Y295" s="36">
        <f>IFERROR(IF(X295=0,"",ROUNDUP(X295/H295,0)*0.02175),"")</f>
        <v>0.5655</v>
      </c>
      <c r="Z295" s="56"/>
      <c r="AA295" s="57"/>
      <c r="AE295" s="64"/>
      <c r="BB295" s="241" t="s">
        <v>1</v>
      </c>
      <c r="BL295" s="64">
        <f t="shared" ref="BL295:BL301" si="67">IFERROR(W295*I295/H295,"0")</f>
        <v>292.4444444444444</v>
      </c>
      <c r="BM295" s="64">
        <f t="shared" ref="BM295:BM301" si="68">IFERROR(X295*I295/H295,"0")</f>
        <v>293.27999999999997</v>
      </c>
      <c r="BN295" s="64">
        <f t="shared" ref="BN295:BN301" si="69">IFERROR(1/J295*(W295/H295),"0")</f>
        <v>0.46296296296296291</v>
      </c>
      <c r="BO295" s="64">
        <f t="shared" ref="BO295:BO301" si="70">IFERROR(1/J295*(X295/H295),"0")</f>
        <v>0.46428571428571425</v>
      </c>
    </row>
    <row r="296" spans="1:67" ht="27" hidden="1" customHeight="1" x14ac:dyDescent="0.25">
      <c r="A296" s="54" t="s">
        <v>449</v>
      </c>
      <c r="B296" s="54" t="s">
        <v>451</v>
      </c>
      <c r="C296" s="31">
        <v>4301011121</v>
      </c>
      <c r="D296" s="392">
        <v>4607091387421</v>
      </c>
      <c r="E296" s="393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44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395"/>
      <c r="Q296" s="395"/>
      <c r="R296" s="395"/>
      <c r="S296" s="393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hidden="1" customHeight="1" x14ac:dyDescent="0.25">
      <c r="A297" s="54" t="s">
        <v>452</v>
      </c>
      <c r="B297" s="54" t="s">
        <v>453</v>
      </c>
      <c r="C297" s="31">
        <v>4301011322</v>
      </c>
      <c r="D297" s="392">
        <v>4607091387452</v>
      </c>
      <c r="E297" s="393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697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395"/>
      <c r="Q297" s="395"/>
      <c r="R297" s="395"/>
      <c r="S297" s="393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2">
        <v>4607091387452</v>
      </c>
      <c r="E298" s="393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68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395"/>
      <c r="Q298" s="395"/>
      <c r="R298" s="395"/>
      <c r="S298" s="393"/>
      <c r="T298" s="34"/>
      <c r="U298" s="34"/>
      <c r="V298" s="35" t="s">
        <v>66</v>
      </c>
      <c r="W298" s="388">
        <v>110</v>
      </c>
      <c r="X298" s="389">
        <f t="shared" si="66"/>
        <v>116</v>
      </c>
      <c r="Y298" s="36">
        <f>IFERROR(IF(X298=0,"",ROUNDUP(X298/H298,0)*0.02175),"")</f>
        <v>0.21749999999999997</v>
      </c>
      <c r="Z298" s="56"/>
      <c r="AA298" s="57"/>
      <c r="AE298" s="64"/>
      <c r="BB298" s="244" t="s">
        <v>1</v>
      </c>
      <c r="BL298" s="64">
        <f t="shared" si="67"/>
        <v>114.55172413793103</v>
      </c>
      <c r="BM298" s="64">
        <f t="shared" si="68"/>
        <v>120.8</v>
      </c>
      <c r="BN298" s="64">
        <f t="shared" si="69"/>
        <v>0.1693349753694581</v>
      </c>
      <c r="BO298" s="64">
        <f t="shared" si="70"/>
        <v>0.17857142857142855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2">
        <v>4607091385984</v>
      </c>
      <c r="E299" s="393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75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395"/>
      <c r="Q299" s="395"/>
      <c r="R299" s="395"/>
      <c r="S299" s="393"/>
      <c r="T299" s="34"/>
      <c r="U299" s="34"/>
      <c r="V299" s="35" t="s">
        <v>66</v>
      </c>
      <c r="W299" s="388">
        <v>20</v>
      </c>
      <c r="X299" s="389">
        <f t="shared" si="66"/>
        <v>21.6</v>
      </c>
      <c r="Y299" s="36">
        <f>IFERROR(IF(X299=0,"",ROUNDUP(X299/H299,0)*0.02175),"")</f>
        <v>4.3499999999999997E-2</v>
      </c>
      <c r="Z299" s="56"/>
      <c r="AA299" s="57"/>
      <c r="AE299" s="64"/>
      <c r="BB299" s="245" t="s">
        <v>1</v>
      </c>
      <c r="BL299" s="64">
        <f t="shared" si="67"/>
        <v>20.888888888888886</v>
      </c>
      <c r="BM299" s="64">
        <f t="shared" si="68"/>
        <v>22.56</v>
      </c>
      <c r="BN299" s="64">
        <f t="shared" si="69"/>
        <v>3.306878306878306E-2</v>
      </c>
      <c r="BO299" s="64">
        <f t="shared" si="70"/>
        <v>3.5714285714285712E-2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2">
        <v>4607091387438</v>
      </c>
      <c r="E300" s="393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52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395"/>
      <c r="Q300" s="395"/>
      <c r="R300" s="395"/>
      <c r="S300" s="393"/>
      <c r="T300" s="34"/>
      <c r="U300" s="34"/>
      <c r="V300" s="35" t="s">
        <v>66</v>
      </c>
      <c r="W300" s="388">
        <v>100</v>
      </c>
      <c r="X300" s="389">
        <f t="shared" si="66"/>
        <v>100</v>
      </c>
      <c r="Y300" s="36">
        <f>IFERROR(IF(X300=0,"",ROUNDUP(X300/H300,0)*0.00937),"")</f>
        <v>0.18740000000000001</v>
      </c>
      <c r="Z300" s="56"/>
      <c r="AA300" s="57"/>
      <c r="AE300" s="64"/>
      <c r="BB300" s="246" t="s">
        <v>1</v>
      </c>
      <c r="BL300" s="64">
        <f t="shared" si="67"/>
        <v>104.8</v>
      </c>
      <c r="BM300" s="64">
        <f t="shared" si="68"/>
        <v>104.8</v>
      </c>
      <c r="BN300" s="64">
        <f t="shared" si="69"/>
        <v>0.16666666666666666</v>
      </c>
      <c r="BO300" s="64">
        <f t="shared" si="70"/>
        <v>0.16666666666666666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2">
        <v>4607091387469</v>
      </c>
      <c r="E301" s="393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702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395"/>
      <c r="Q301" s="395"/>
      <c r="R301" s="395"/>
      <c r="S301" s="393"/>
      <c r="T301" s="34"/>
      <c r="U301" s="34"/>
      <c r="V301" s="35" t="s">
        <v>66</v>
      </c>
      <c r="W301" s="388">
        <v>35</v>
      </c>
      <c r="X301" s="389">
        <f t="shared" si="66"/>
        <v>35</v>
      </c>
      <c r="Y301" s="36">
        <f>IFERROR(IF(X301=0,"",ROUNDUP(X301/H301,0)*0.00937),"")</f>
        <v>6.5589999999999996E-2</v>
      </c>
      <c r="Z301" s="56"/>
      <c r="AA301" s="57"/>
      <c r="AE301" s="64"/>
      <c r="BB301" s="247" t="s">
        <v>1</v>
      </c>
      <c r="BL301" s="64">
        <f t="shared" si="67"/>
        <v>36.68</v>
      </c>
      <c r="BM301" s="64">
        <f t="shared" si="68"/>
        <v>36.68</v>
      </c>
      <c r="BN301" s="64">
        <f t="shared" si="69"/>
        <v>5.8333333333333334E-2</v>
      </c>
      <c r="BO301" s="64">
        <f t="shared" si="70"/>
        <v>5.8333333333333334E-2</v>
      </c>
    </row>
    <row r="302" spans="1:67" x14ac:dyDescent="0.2">
      <c r="A302" s="405"/>
      <c r="B302" s="397"/>
      <c r="C302" s="397"/>
      <c r="D302" s="397"/>
      <c r="E302" s="397"/>
      <c r="F302" s="397"/>
      <c r="G302" s="397"/>
      <c r="H302" s="397"/>
      <c r="I302" s="397"/>
      <c r="J302" s="397"/>
      <c r="K302" s="397"/>
      <c r="L302" s="397"/>
      <c r="M302" s="397"/>
      <c r="N302" s="406"/>
      <c r="O302" s="414" t="s">
        <v>70</v>
      </c>
      <c r="P302" s="415"/>
      <c r="Q302" s="415"/>
      <c r="R302" s="415"/>
      <c r="S302" s="415"/>
      <c r="T302" s="415"/>
      <c r="U302" s="416"/>
      <c r="V302" s="37" t="s">
        <v>71</v>
      </c>
      <c r="W302" s="390">
        <f>IFERROR(W295/H295,"0")+IFERROR(W296/H296,"0")+IFERROR(W297/H297,"0")+IFERROR(W298/H298,"0")+IFERROR(W299/H299,"0")+IFERROR(W300/H300,"0")+IFERROR(W301/H301,"0")</f>
        <v>64.260536398467423</v>
      </c>
      <c r="X302" s="390">
        <f>IFERROR(X295/H295,"0")+IFERROR(X296/H296,"0")+IFERROR(X297/H297,"0")+IFERROR(X298/H298,"0")+IFERROR(X299/H299,"0")+IFERROR(X300/H300,"0")+IFERROR(X301/H301,"0")</f>
        <v>65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1.0794900000000001</v>
      </c>
      <c r="Z302" s="391"/>
      <c r="AA302" s="391"/>
    </row>
    <row r="303" spans="1:67" x14ac:dyDescent="0.2">
      <c r="A303" s="397"/>
      <c r="B303" s="397"/>
      <c r="C303" s="397"/>
      <c r="D303" s="397"/>
      <c r="E303" s="397"/>
      <c r="F303" s="397"/>
      <c r="G303" s="397"/>
      <c r="H303" s="397"/>
      <c r="I303" s="397"/>
      <c r="J303" s="397"/>
      <c r="K303" s="397"/>
      <c r="L303" s="397"/>
      <c r="M303" s="397"/>
      <c r="N303" s="406"/>
      <c r="O303" s="414" t="s">
        <v>70</v>
      </c>
      <c r="P303" s="415"/>
      <c r="Q303" s="415"/>
      <c r="R303" s="415"/>
      <c r="S303" s="415"/>
      <c r="T303" s="415"/>
      <c r="U303" s="416"/>
      <c r="V303" s="37" t="s">
        <v>66</v>
      </c>
      <c r="W303" s="390">
        <f>IFERROR(SUM(W295:W301),"0")</f>
        <v>545</v>
      </c>
      <c r="X303" s="390">
        <f>IFERROR(SUM(X295:X301),"0")</f>
        <v>553.40000000000009</v>
      </c>
      <c r="Y303" s="37"/>
      <c r="Z303" s="391"/>
      <c r="AA303" s="391"/>
    </row>
    <row r="304" spans="1:67" ht="14.25" hidden="1" customHeight="1" x14ac:dyDescent="0.25">
      <c r="A304" s="396" t="s">
        <v>61</v>
      </c>
      <c r="B304" s="397"/>
      <c r="C304" s="397"/>
      <c r="D304" s="397"/>
      <c r="E304" s="397"/>
      <c r="F304" s="397"/>
      <c r="G304" s="397"/>
      <c r="H304" s="397"/>
      <c r="I304" s="397"/>
      <c r="J304" s="397"/>
      <c r="K304" s="397"/>
      <c r="L304" s="397"/>
      <c r="M304" s="397"/>
      <c r="N304" s="397"/>
      <c r="O304" s="397"/>
      <c r="P304" s="397"/>
      <c r="Q304" s="397"/>
      <c r="R304" s="397"/>
      <c r="S304" s="397"/>
      <c r="T304" s="397"/>
      <c r="U304" s="397"/>
      <c r="V304" s="397"/>
      <c r="W304" s="397"/>
      <c r="X304" s="397"/>
      <c r="Y304" s="397"/>
      <c r="Z304" s="381"/>
      <c r="AA304" s="381"/>
    </row>
    <row r="305" spans="1:67" ht="27" hidden="1" customHeight="1" x14ac:dyDescent="0.25">
      <c r="A305" s="54" t="s">
        <v>461</v>
      </c>
      <c r="B305" s="54" t="s">
        <v>462</v>
      </c>
      <c r="C305" s="31">
        <v>4301031154</v>
      </c>
      <c r="D305" s="392">
        <v>4607091387292</v>
      </c>
      <c r="E305" s="393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512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395"/>
      <c r="Q305" s="395"/>
      <c r="R305" s="395"/>
      <c r="S305" s="393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hidden="1" customHeight="1" x14ac:dyDescent="0.25">
      <c r="A306" s="54" t="s">
        <v>463</v>
      </c>
      <c r="B306" s="54" t="s">
        <v>464</v>
      </c>
      <c r="C306" s="31">
        <v>4301031155</v>
      </c>
      <c r="D306" s="392">
        <v>4607091387315</v>
      </c>
      <c r="E306" s="393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706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395"/>
      <c r="Q306" s="395"/>
      <c r="R306" s="395"/>
      <c r="S306" s="393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hidden="1" x14ac:dyDescent="0.2">
      <c r="A307" s="405"/>
      <c r="B307" s="397"/>
      <c r="C307" s="397"/>
      <c r="D307" s="397"/>
      <c r="E307" s="397"/>
      <c r="F307" s="397"/>
      <c r="G307" s="397"/>
      <c r="H307" s="397"/>
      <c r="I307" s="397"/>
      <c r="J307" s="397"/>
      <c r="K307" s="397"/>
      <c r="L307" s="397"/>
      <c r="M307" s="397"/>
      <c r="N307" s="406"/>
      <c r="O307" s="414" t="s">
        <v>70</v>
      </c>
      <c r="P307" s="415"/>
      <c r="Q307" s="415"/>
      <c r="R307" s="415"/>
      <c r="S307" s="415"/>
      <c r="T307" s="415"/>
      <c r="U307" s="416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hidden="1" x14ac:dyDescent="0.2">
      <c r="A308" s="397"/>
      <c r="B308" s="397"/>
      <c r="C308" s="397"/>
      <c r="D308" s="397"/>
      <c r="E308" s="397"/>
      <c r="F308" s="397"/>
      <c r="G308" s="397"/>
      <c r="H308" s="397"/>
      <c r="I308" s="397"/>
      <c r="J308" s="397"/>
      <c r="K308" s="397"/>
      <c r="L308" s="397"/>
      <c r="M308" s="397"/>
      <c r="N308" s="406"/>
      <c r="O308" s="414" t="s">
        <v>70</v>
      </c>
      <c r="P308" s="415"/>
      <c r="Q308" s="415"/>
      <c r="R308" s="415"/>
      <c r="S308" s="415"/>
      <c r="T308" s="415"/>
      <c r="U308" s="416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hidden="1" customHeight="1" x14ac:dyDescent="0.25">
      <c r="A309" s="430" t="s">
        <v>465</v>
      </c>
      <c r="B309" s="397"/>
      <c r="C309" s="397"/>
      <c r="D309" s="397"/>
      <c r="E309" s="397"/>
      <c r="F309" s="397"/>
      <c r="G309" s="397"/>
      <c r="H309" s="397"/>
      <c r="I309" s="397"/>
      <c r="J309" s="397"/>
      <c r="K309" s="397"/>
      <c r="L309" s="397"/>
      <c r="M309" s="397"/>
      <c r="N309" s="397"/>
      <c r="O309" s="397"/>
      <c r="P309" s="397"/>
      <c r="Q309" s="397"/>
      <c r="R309" s="397"/>
      <c r="S309" s="397"/>
      <c r="T309" s="397"/>
      <c r="U309" s="397"/>
      <c r="V309" s="397"/>
      <c r="W309" s="397"/>
      <c r="X309" s="397"/>
      <c r="Y309" s="397"/>
      <c r="Z309" s="382"/>
      <c r="AA309" s="382"/>
    </row>
    <row r="310" spans="1:67" ht="14.25" hidden="1" customHeight="1" x14ac:dyDescent="0.25">
      <c r="A310" s="396" t="s">
        <v>61</v>
      </c>
      <c r="B310" s="397"/>
      <c r="C310" s="397"/>
      <c r="D310" s="397"/>
      <c r="E310" s="397"/>
      <c r="F310" s="397"/>
      <c r="G310" s="397"/>
      <c r="H310" s="397"/>
      <c r="I310" s="397"/>
      <c r="J310" s="397"/>
      <c r="K310" s="397"/>
      <c r="L310" s="397"/>
      <c r="M310" s="397"/>
      <c r="N310" s="397"/>
      <c r="O310" s="397"/>
      <c r="P310" s="397"/>
      <c r="Q310" s="397"/>
      <c r="R310" s="397"/>
      <c r="S310" s="397"/>
      <c r="T310" s="397"/>
      <c r="U310" s="397"/>
      <c r="V310" s="397"/>
      <c r="W310" s="397"/>
      <c r="X310" s="397"/>
      <c r="Y310" s="397"/>
      <c r="Z310" s="381"/>
      <c r="AA310" s="381"/>
    </row>
    <row r="311" spans="1:67" ht="27" hidden="1" customHeight="1" x14ac:dyDescent="0.25">
      <c r="A311" s="54" t="s">
        <v>466</v>
      </c>
      <c r="B311" s="54" t="s">
        <v>467</v>
      </c>
      <c r="C311" s="31">
        <v>4301031066</v>
      </c>
      <c r="D311" s="392">
        <v>4607091383836</v>
      </c>
      <c r="E311" s="393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0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395"/>
      <c r="Q311" s="395"/>
      <c r="R311" s="395"/>
      <c r="S311" s="393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hidden="1" x14ac:dyDescent="0.2">
      <c r="A312" s="405"/>
      <c r="B312" s="397"/>
      <c r="C312" s="397"/>
      <c r="D312" s="397"/>
      <c r="E312" s="397"/>
      <c r="F312" s="397"/>
      <c r="G312" s="397"/>
      <c r="H312" s="397"/>
      <c r="I312" s="397"/>
      <c r="J312" s="397"/>
      <c r="K312" s="397"/>
      <c r="L312" s="397"/>
      <c r="M312" s="397"/>
      <c r="N312" s="406"/>
      <c r="O312" s="414" t="s">
        <v>70</v>
      </c>
      <c r="P312" s="415"/>
      <c r="Q312" s="415"/>
      <c r="R312" s="415"/>
      <c r="S312" s="415"/>
      <c r="T312" s="415"/>
      <c r="U312" s="416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hidden="1" x14ac:dyDescent="0.2">
      <c r="A313" s="397"/>
      <c r="B313" s="397"/>
      <c r="C313" s="397"/>
      <c r="D313" s="397"/>
      <c r="E313" s="397"/>
      <c r="F313" s="397"/>
      <c r="G313" s="397"/>
      <c r="H313" s="397"/>
      <c r="I313" s="397"/>
      <c r="J313" s="397"/>
      <c r="K313" s="397"/>
      <c r="L313" s="397"/>
      <c r="M313" s="397"/>
      <c r="N313" s="406"/>
      <c r="O313" s="414" t="s">
        <v>70</v>
      </c>
      <c r="P313" s="415"/>
      <c r="Q313" s="415"/>
      <c r="R313" s="415"/>
      <c r="S313" s="415"/>
      <c r="T313" s="415"/>
      <c r="U313" s="416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hidden="1" customHeight="1" x14ac:dyDescent="0.25">
      <c r="A314" s="396" t="s">
        <v>72</v>
      </c>
      <c r="B314" s="397"/>
      <c r="C314" s="397"/>
      <c r="D314" s="397"/>
      <c r="E314" s="397"/>
      <c r="F314" s="397"/>
      <c r="G314" s="397"/>
      <c r="H314" s="397"/>
      <c r="I314" s="397"/>
      <c r="J314" s="397"/>
      <c r="K314" s="397"/>
      <c r="L314" s="397"/>
      <c r="M314" s="397"/>
      <c r="N314" s="397"/>
      <c r="O314" s="397"/>
      <c r="P314" s="397"/>
      <c r="Q314" s="397"/>
      <c r="R314" s="397"/>
      <c r="S314" s="397"/>
      <c r="T314" s="397"/>
      <c r="U314" s="397"/>
      <c r="V314" s="397"/>
      <c r="W314" s="397"/>
      <c r="X314" s="397"/>
      <c r="Y314" s="397"/>
      <c r="Z314" s="381"/>
      <c r="AA314" s="381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2">
        <v>4607091387919</v>
      </c>
      <c r="E315" s="393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79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395"/>
      <c r="Q315" s="395"/>
      <c r="R315" s="395"/>
      <c r="S315" s="393"/>
      <c r="T315" s="34"/>
      <c r="U315" s="34"/>
      <c r="V315" s="35" t="s">
        <v>66</v>
      </c>
      <c r="W315" s="388">
        <v>90</v>
      </c>
      <c r="X315" s="389">
        <f>IFERROR(IF(W315="",0,CEILING((W315/$H315),1)*$H315),"")</f>
        <v>97.199999999999989</v>
      </c>
      <c r="Y315" s="36">
        <f>IFERROR(IF(X315=0,"",ROUNDUP(X315/H315,0)*0.02175),"")</f>
        <v>0.26100000000000001</v>
      </c>
      <c r="Z315" s="56"/>
      <c r="AA315" s="57"/>
      <c r="AE315" s="64"/>
      <c r="BB315" s="251" t="s">
        <v>1</v>
      </c>
      <c r="BL315" s="64">
        <f>IFERROR(W315*I315/H315,"0")</f>
        <v>96.266666666666666</v>
      </c>
      <c r="BM315" s="64">
        <f>IFERROR(X315*I315/H315,"0")</f>
        <v>103.96799999999999</v>
      </c>
      <c r="BN315" s="64">
        <f>IFERROR(1/J315*(W315/H315),"0")</f>
        <v>0.1984126984126984</v>
      </c>
      <c r="BO315" s="64">
        <f>IFERROR(1/J315*(X315/H315),"0")</f>
        <v>0.21428571428571427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2">
        <v>4680115883604</v>
      </c>
      <c r="E316" s="393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781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395"/>
      <c r="Q316" s="395"/>
      <c r="R316" s="395"/>
      <c r="S316" s="393"/>
      <c r="T316" s="34"/>
      <c r="U316" s="34"/>
      <c r="V316" s="35" t="s">
        <v>66</v>
      </c>
      <c r="W316" s="388">
        <v>121.1</v>
      </c>
      <c r="X316" s="389">
        <f>IFERROR(IF(W316="",0,CEILING((W316/$H316),1)*$H316),"")</f>
        <v>121.80000000000001</v>
      </c>
      <c r="Y316" s="36">
        <f>IFERROR(IF(X316=0,"",ROUNDUP(X316/H316,0)*0.00753),"")</f>
        <v>0.43674000000000002</v>
      </c>
      <c r="Z316" s="56"/>
      <c r="AA316" s="57"/>
      <c r="AE316" s="64"/>
      <c r="BB316" s="252" t="s">
        <v>1</v>
      </c>
      <c r="BL316" s="64">
        <f>IFERROR(W316*I316/H316,"0")</f>
        <v>136.78533333333331</v>
      </c>
      <c r="BM316" s="64">
        <f>IFERROR(X316*I316/H316,"0")</f>
        <v>137.57599999999999</v>
      </c>
      <c r="BN316" s="64">
        <f>IFERROR(1/J316*(W316/H316),"0")</f>
        <v>0.36965811965811962</v>
      </c>
      <c r="BO316" s="64">
        <f>IFERROR(1/J316*(X316/H316),"0")</f>
        <v>0.37179487179487181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2">
        <v>4680115883567</v>
      </c>
      <c r="E317" s="393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72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395"/>
      <c r="Q317" s="395"/>
      <c r="R317" s="395"/>
      <c r="S317" s="393"/>
      <c r="T317" s="34"/>
      <c r="U317" s="34"/>
      <c r="V317" s="35" t="s">
        <v>66</v>
      </c>
      <c r="W317" s="388">
        <v>61.599999999999987</v>
      </c>
      <c r="X317" s="389">
        <f>IFERROR(IF(W317="",0,CEILING((W317/$H317),1)*$H317),"")</f>
        <v>63</v>
      </c>
      <c r="Y317" s="36">
        <f>IFERROR(IF(X317=0,"",ROUNDUP(X317/H317,0)*0.00753),"")</f>
        <v>0.22590000000000002</v>
      </c>
      <c r="Z317" s="56"/>
      <c r="AA317" s="57"/>
      <c r="AE317" s="64"/>
      <c r="BB317" s="253" t="s">
        <v>1</v>
      </c>
      <c r="BL317" s="64">
        <f>IFERROR(W317*I317/H317,"0")</f>
        <v>69.226666666666659</v>
      </c>
      <c r="BM317" s="64">
        <f>IFERROR(X317*I317/H317,"0")</f>
        <v>70.799999999999983</v>
      </c>
      <c r="BN317" s="64">
        <f>IFERROR(1/J317*(W317/H317),"0")</f>
        <v>0.18803418803418798</v>
      </c>
      <c r="BO317" s="64">
        <f>IFERROR(1/J317*(X317/H317),"0")</f>
        <v>0.19230769230769229</v>
      </c>
    </row>
    <row r="318" spans="1:67" x14ac:dyDescent="0.2">
      <c r="A318" s="405"/>
      <c r="B318" s="397"/>
      <c r="C318" s="397"/>
      <c r="D318" s="397"/>
      <c r="E318" s="397"/>
      <c r="F318" s="397"/>
      <c r="G318" s="397"/>
      <c r="H318" s="397"/>
      <c r="I318" s="397"/>
      <c r="J318" s="397"/>
      <c r="K318" s="397"/>
      <c r="L318" s="397"/>
      <c r="M318" s="397"/>
      <c r="N318" s="406"/>
      <c r="O318" s="414" t="s">
        <v>70</v>
      </c>
      <c r="P318" s="415"/>
      <c r="Q318" s="415"/>
      <c r="R318" s="415"/>
      <c r="S318" s="415"/>
      <c r="T318" s="415"/>
      <c r="U318" s="416"/>
      <c r="V318" s="37" t="s">
        <v>71</v>
      </c>
      <c r="W318" s="390">
        <f>IFERROR(W315/H315,"0")+IFERROR(W316/H316,"0")+IFERROR(W317/H317,"0")</f>
        <v>98.1111111111111</v>
      </c>
      <c r="X318" s="390">
        <f>IFERROR(X315/H315,"0")+IFERROR(X316/H316,"0")+IFERROR(X317/H317,"0")</f>
        <v>100</v>
      </c>
      <c r="Y318" s="390">
        <f>IFERROR(IF(Y315="",0,Y315),"0")+IFERROR(IF(Y316="",0,Y316),"0")+IFERROR(IF(Y317="",0,Y317),"0")</f>
        <v>0.92364000000000002</v>
      </c>
      <c r="Z318" s="391"/>
      <c r="AA318" s="391"/>
    </row>
    <row r="319" spans="1:67" x14ac:dyDescent="0.2">
      <c r="A319" s="397"/>
      <c r="B319" s="397"/>
      <c r="C319" s="397"/>
      <c r="D319" s="397"/>
      <c r="E319" s="397"/>
      <c r="F319" s="397"/>
      <c r="G319" s="397"/>
      <c r="H319" s="397"/>
      <c r="I319" s="397"/>
      <c r="J319" s="397"/>
      <c r="K319" s="397"/>
      <c r="L319" s="397"/>
      <c r="M319" s="397"/>
      <c r="N319" s="406"/>
      <c r="O319" s="414" t="s">
        <v>70</v>
      </c>
      <c r="P319" s="415"/>
      <c r="Q319" s="415"/>
      <c r="R319" s="415"/>
      <c r="S319" s="415"/>
      <c r="T319" s="415"/>
      <c r="U319" s="416"/>
      <c r="V319" s="37" t="s">
        <v>66</v>
      </c>
      <c r="W319" s="390">
        <f>IFERROR(SUM(W315:W317),"0")</f>
        <v>272.7</v>
      </c>
      <c r="X319" s="390">
        <f>IFERROR(SUM(X315:X317),"0")</f>
        <v>282</v>
      </c>
      <c r="Y319" s="37"/>
      <c r="Z319" s="391"/>
      <c r="AA319" s="391"/>
    </row>
    <row r="320" spans="1:67" ht="14.25" hidden="1" customHeight="1" x14ac:dyDescent="0.25">
      <c r="A320" s="396" t="s">
        <v>207</v>
      </c>
      <c r="B320" s="397"/>
      <c r="C320" s="397"/>
      <c r="D320" s="397"/>
      <c r="E320" s="397"/>
      <c r="F320" s="397"/>
      <c r="G320" s="397"/>
      <c r="H320" s="397"/>
      <c r="I320" s="397"/>
      <c r="J320" s="397"/>
      <c r="K320" s="397"/>
      <c r="L320" s="397"/>
      <c r="M320" s="397"/>
      <c r="N320" s="397"/>
      <c r="O320" s="397"/>
      <c r="P320" s="397"/>
      <c r="Q320" s="397"/>
      <c r="R320" s="397"/>
      <c r="S320" s="397"/>
      <c r="T320" s="397"/>
      <c r="U320" s="397"/>
      <c r="V320" s="397"/>
      <c r="W320" s="397"/>
      <c r="X320" s="397"/>
      <c r="Y320" s="397"/>
      <c r="Z320" s="381"/>
      <c r="AA320" s="381"/>
    </row>
    <row r="321" spans="1:67" ht="27" hidden="1" customHeight="1" x14ac:dyDescent="0.25">
      <c r="A321" s="54" t="s">
        <v>474</v>
      </c>
      <c r="B321" s="54" t="s">
        <v>475</v>
      </c>
      <c r="C321" s="31">
        <v>4301060324</v>
      </c>
      <c r="D321" s="392">
        <v>4607091388831</v>
      </c>
      <c r="E321" s="393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789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395"/>
      <c r="Q321" s="395"/>
      <c r="R321" s="395"/>
      <c r="S321" s="393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hidden="1" x14ac:dyDescent="0.2">
      <c r="A322" s="405"/>
      <c r="B322" s="397"/>
      <c r="C322" s="397"/>
      <c r="D322" s="397"/>
      <c r="E322" s="397"/>
      <c r="F322" s="397"/>
      <c r="G322" s="397"/>
      <c r="H322" s="397"/>
      <c r="I322" s="397"/>
      <c r="J322" s="397"/>
      <c r="K322" s="397"/>
      <c r="L322" s="397"/>
      <c r="M322" s="397"/>
      <c r="N322" s="406"/>
      <c r="O322" s="414" t="s">
        <v>70</v>
      </c>
      <c r="P322" s="415"/>
      <c r="Q322" s="415"/>
      <c r="R322" s="415"/>
      <c r="S322" s="415"/>
      <c r="T322" s="415"/>
      <c r="U322" s="416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hidden="1" x14ac:dyDescent="0.2">
      <c r="A323" s="397"/>
      <c r="B323" s="397"/>
      <c r="C323" s="397"/>
      <c r="D323" s="397"/>
      <c r="E323" s="397"/>
      <c r="F323" s="397"/>
      <c r="G323" s="397"/>
      <c r="H323" s="397"/>
      <c r="I323" s="397"/>
      <c r="J323" s="397"/>
      <c r="K323" s="397"/>
      <c r="L323" s="397"/>
      <c r="M323" s="397"/>
      <c r="N323" s="406"/>
      <c r="O323" s="414" t="s">
        <v>70</v>
      </c>
      <c r="P323" s="415"/>
      <c r="Q323" s="415"/>
      <c r="R323" s="415"/>
      <c r="S323" s="415"/>
      <c r="T323" s="415"/>
      <c r="U323" s="416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hidden="1" customHeight="1" x14ac:dyDescent="0.25">
      <c r="A324" s="396" t="s">
        <v>86</v>
      </c>
      <c r="B324" s="397"/>
      <c r="C324" s="397"/>
      <c r="D324" s="397"/>
      <c r="E324" s="397"/>
      <c r="F324" s="397"/>
      <c r="G324" s="397"/>
      <c r="H324" s="397"/>
      <c r="I324" s="397"/>
      <c r="J324" s="397"/>
      <c r="K324" s="397"/>
      <c r="L324" s="397"/>
      <c r="M324" s="397"/>
      <c r="N324" s="397"/>
      <c r="O324" s="397"/>
      <c r="P324" s="397"/>
      <c r="Q324" s="397"/>
      <c r="R324" s="397"/>
      <c r="S324" s="397"/>
      <c r="T324" s="397"/>
      <c r="U324" s="397"/>
      <c r="V324" s="397"/>
      <c r="W324" s="397"/>
      <c r="X324" s="397"/>
      <c r="Y324" s="397"/>
      <c r="Z324" s="381"/>
      <c r="AA324" s="381"/>
    </row>
    <row r="325" spans="1:67" ht="27" hidden="1" customHeight="1" x14ac:dyDescent="0.25">
      <c r="A325" s="54" t="s">
        <v>476</v>
      </c>
      <c r="B325" s="54" t="s">
        <v>477</v>
      </c>
      <c r="C325" s="31">
        <v>4301032015</v>
      </c>
      <c r="D325" s="392">
        <v>4607091383102</v>
      </c>
      <c r="E325" s="393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7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395"/>
      <c r="Q325" s="395"/>
      <c r="R325" s="395"/>
      <c r="S325" s="393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hidden="1" x14ac:dyDescent="0.2">
      <c r="A326" s="405"/>
      <c r="B326" s="397"/>
      <c r="C326" s="397"/>
      <c r="D326" s="397"/>
      <c r="E326" s="397"/>
      <c r="F326" s="397"/>
      <c r="G326" s="397"/>
      <c r="H326" s="397"/>
      <c r="I326" s="397"/>
      <c r="J326" s="397"/>
      <c r="K326" s="397"/>
      <c r="L326" s="397"/>
      <c r="M326" s="397"/>
      <c r="N326" s="406"/>
      <c r="O326" s="414" t="s">
        <v>70</v>
      </c>
      <c r="P326" s="415"/>
      <c r="Q326" s="415"/>
      <c r="R326" s="415"/>
      <c r="S326" s="415"/>
      <c r="T326" s="415"/>
      <c r="U326" s="416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hidden="1" x14ac:dyDescent="0.2">
      <c r="A327" s="397"/>
      <c r="B327" s="397"/>
      <c r="C327" s="397"/>
      <c r="D327" s="397"/>
      <c r="E327" s="397"/>
      <c r="F327" s="397"/>
      <c r="G327" s="397"/>
      <c r="H327" s="397"/>
      <c r="I327" s="397"/>
      <c r="J327" s="397"/>
      <c r="K327" s="397"/>
      <c r="L327" s="397"/>
      <c r="M327" s="397"/>
      <c r="N327" s="406"/>
      <c r="O327" s="414" t="s">
        <v>70</v>
      </c>
      <c r="P327" s="415"/>
      <c r="Q327" s="415"/>
      <c r="R327" s="415"/>
      <c r="S327" s="415"/>
      <c r="T327" s="415"/>
      <c r="U327" s="416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hidden="1" customHeight="1" x14ac:dyDescent="0.2">
      <c r="A328" s="440" t="s">
        <v>478</v>
      </c>
      <c r="B328" s="441"/>
      <c r="C328" s="441"/>
      <c r="D328" s="441"/>
      <c r="E328" s="441"/>
      <c r="F328" s="441"/>
      <c r="G328" s="441"/>
      <c r="H328" s="441"/>
      <c r="I328" s="441"/>
      <c r="J328" s="441"/>
      <c r="K328" s="441"/>
      <c r="L328" s="441"/>
      <c r="M328" s="441"/>
      <c r="N328" s="441"/>
      <c r="O328" s="441"/>
      <c r="P328" s="441"/>
      <c r="Q328" s="441"/>
      <c r="R328" s="441"/>
      <c r="S328" s="441"/>
      <c r="T328" s="441"/>
      <c r="U328" s="441"/>
      <c r="V328" s="441"/>
      <c r="W328" s="441"/>
      <c r="X328" s="441"/>
      <c r="Y328" s="441"/>
      <c r="Z328" s="48"/>
      <c r="AA328" s="48"/>
    </row>
    <row r="329" spans="1:67" ht="16.5" hidden="1" customHeight="1" x14ac:dyDescent="0.25">
      <c r="A329" s="430" t="s">
        <v>479</v>
      </c>
      <c r="B329" s="397"/>
      <c r="C329" s="397"/>
      <c r="D329" s="397"/>
      <c r="E329" s="397"/>
      <c r="F329" s="397"/>
      <c r="G329" s="397"/>
      <c r="H329" s="397"/>
      <c r="I329" s="397"/>
      <c r="J329" s="397"/>
      <c r="K329" s="397"/>
      <c r="L329" s="397"/>
      <c r="M329" s="397"/>
      <c r="N329" s="397"/>
      <c r="O329" s="397"/>
      <c r="P329" s="397"/>
      <c r="Q329" s="397"/>
      <c r="R329" s="397"/>
      <c r="S329" s="397"/>
      <c r="T329" s="397"/>
      <c r="U329" s="397"/>
      <c r="V329" s="397"/>
      <c r="W329" s="397"/>
      <c r="X329" s="397"/>
      <c r="Y329" s="397"/>
      <c r="Z329" s="382"/>
      <c r="AA329" s="382"/>
    </row>
    <row r="330" spans="1:67" ht="14.25" hidden="1" customHeight="1" x14ac:dyDescent="0.25">
      <c r="A330" s="396" t="s">
        <v>105</v>
      </c>
      <c r="B330" s="397"/>
      <c r="C330" s="397"/>
      <c r="D330" s="397"/>
      <c r="E330" s="397"/>
      <c r="F330" s="397"/>
      <c r="G330" s="397"/>
      <c r="H330" s="397"/>
      <c r="I330" s="397"/>
      <c r="J330" s="397"/>
      <c r="K330" s="397"/>
      <c r="L330" s="397"/>
      <c r="M330" s="397"/>
      <c r="N330" s="397"/>
      <c r="O330" s="397"/>
      <c r="P330" s="397"/>
      <c r="Q330" s="397"/>
      <c r="R330" s="397"/>
      <c r="S330" s="397"/>
      <c r="T330" s="397"/>
      <c r="U330" s="397"/>
      <c r="V330" s="397"/>
      <c r="W330" s="397"/>
      <c r="X330" s="397"/>
      <c r="Y330" s="397"/>
      <c r="Z330" s="381"/>
      <c r="AA330" s="381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2">
        <v>4680115884076</v>
      </c>
      <c r="E331" s="393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465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395"/>
      <c r="Q331" s="395"/>
      <c r="R331" s="395"/>
      <c r="S331" s="393"/>
      <c r="T331" s="34"/>
      <c r="U331" s="34"/>
      <c r="V331" s="35" t="s">
        <v>66</v>
      </c>
      <c r="W331" s="388">
        <v>1850</v>
      </c>
      <c r="X331" s="389">
        <f t="shared" ref="X331:X341" si="71">IFERROR(IF(W331="",0,CEILING((W331/$H331),1)*$H331),"")</f>
        <v>1860</v>
      </c>
      <c r="Y331" s="36">
        <f>IFERROR(IF(X331=0,"",ROUNDUP(X331/H331,0)*0.02175),"")</f>
        <v>2.6969999999999996</v>
      </c>
      <c r="Z331" s="56"/>
      <c r="AA331" s="57"/>
      <c r="AE331" s="64"/>
      <c r="BB331" s="256" t="s">
        <v>1</v>
      </c>
      <c r="BL331" s="64">
        <f t="shared" ref="BL331:BL341" si="72">IFERROR(W331*I331/H331,"0")</f>
        <v>1909.2</v>
      </c>
      <c r="BM331" s="64">
        <f t="shared" ref="BM331:BM341" si="73">IFERROR(X331*I331/H331,"0")</f>
        <v>1919.52</v>
      </c>
      <c r="BN331" s="64">
        <f t="shared" ref="BN331:BN341" si="74">IFERROR(1/J331*(W331/H331),"0")</f>
        <v>2.5694444444444442</v>
      </c>
      <c r="BO331" s="64">
        <f t="shared" ref="BO331:BO341" si="75">IFERROR(1/J331*(X331/H331),"0")</f>
        <v>2.583333333333333</v>
      </c>
    </row>
    <row r="332" spans="1:67" ht="27" hidden="1" customHeight="1" x14ac:dyDescent="0.25">
      <c r="A332" s="54" t="s">
        <v>482</v>
      </c>
      <c r="B332" s="54" t="s">
        <v>483</v>
      </c>
      <c r="C332" s="31">
        <v>4301011867</v>
      </c>
      <c r="D332" s="392">
        <v>4680115884830</v>
      </c>
      <c r="E332" s="393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45" t="s">
        <v>484</v>
      </c>
      <c r="P332" s="395"/>
      <c r="Q332" s="395"/>
      <c r="R332" s="395"/>
      <c r="S332" s="393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hidden="1" customHeight="1" x14ac:dyDescent="0.25">
      <c r="A333" s="54" t="s">
        <v>480</v>
      </c>
      <c r="B333" s="54" t="s">
        <v>485</v>
      </c>
      <c r="C333" s="31">
        <v>4301011940</v>
      </c>
      <c r="D333" s="392">
        <v>4680115884076</v>
      </c>
      <c r="E333" s="393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535" t="s">
        <v>486</v>
      </c>
      <c r="P333" s="395"/>
      <c r="Q333" s="395"/>
      <c r="R333" s="395"/>
      <c r="S333" s="393"/>
      <c r="T333" s="34"/>
      <c r="U333" s="34"/>
      <c r="V333" s="35" t="s">
        <v>66</v>
      </c>
      <c r="W333" s="388">
        <v>0</v>
      </c>
      <c r="X333" s="389">
        <f t="shared" si="71"/>
        <v>0</v>
      </c>
      <c r="Y333" s="36" t="str">
        <f>IFERROR(IF(X333=0,"",ROUNDUP(X333/H333,0)*0.02039),"")</f>
        <v/>
      </c>
      <c r="Z333" s="56"/>
      <c r="AA333" s="57"/>
      <c r="AE333" s="64"/>
      <c r="BB333" s="258" t="s">
        <v>1</v>
      </c>
      <c r="BL333" s="64">
        <f t="shared" si="72"/>
        <v>0</v>
      </c>
      <c r="BM333" s="64">
        <f t="shared" si="73"/>
        <v>0</v>
      </c>
      <c r="BN333" s="64">
        <f t="shared" si="74"/>
        <v>0</v>
      </c>
      <c r="BO333" s="64">
        <f t="shared" si="75"/>
        <v>0</v>
      </c>
    </row>
    <row r="334" spans="1:67" ht="27" hidden="1" customHeight="1" x14ac:dyDescent="0.25">
      <c r="A334" s="54" t="s">
        <v>482</v>
      </c>
      <c r="B334" s="54" t="s">
        <v>487</v>
      </c>
      <c r="C334" s="31">
        <v>4301011943</v>
      </c>
      <c r="D334" s="392">
        <v>4680115884830</v>
      </c>
      <c r="E334" s="393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420" t="s">
        <v>484</v>
      </c>
      <c r="P334" s="395"/>
      <c r="Q334" s="395"/>
      <c r="R334" s="395"/>
      <c r="S334" s="393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2">
        <v>4680115884847</v>
      </c>
      <c r="E335" s="393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698" t="s">
        <v>490</v>
      </c>
      <c r="P335" s="395"/>
      <c r="Q335" s="395"/>
      <c r="R335" s="395"/>
      <c r="S335" s="393"/>
      <c r="T335" s="34"/>
      <c r="U335" s="34"/>
      <c r="V335" s="35" t="s">
        <v>66</v>
      </c>
      <c r="W335" s="388">
        <v>220</v>
      </c>
      <c r="X335" s="389">
        <f t="shared" si="71"/>
        <v>225</v>
      </c>
      <c r="Y335" s="36">
        <f>IFERROR(IF(X335=0,"",ROUNDUP(X335/H335,0)*0.02175),"")</f>
        <v>0.32624999999999998</v>
      </c>
      <c r="Z335" s="56"/>
      <c r="AA335" s="57"/>
      <c r="AE335" s="64"/>
      <c r="BB335" s="260" t="s">
        <v>1</v>
      </c>
      <c r="BL335" s="64">
        <f t="shared" si="72"/>
        <v>227.04</v>
      </c>
      <c r="BM335" s="64">
        <f t="shared" si="73"/>
        <v>232.2</v>
      </c>
      <c r="BN335" s="64">
        <f t="shared" si="74"/>
        <v>0.30555555555555552</v>
      </c>
      <c r="BO335" s="64">
        <f t="shared" si="75"/>
        <v>0.3125</v>
      </c>
    </row>
    <row r="336" spans="1:67" ht="27" hidden="1" customHeight="1" x14ac:dyDescent="0.25">
      <c r="A336" s="54" t="s">
        <v>488</v>
      </c>
      <c r="B336" s="54" t="s">
        <v>491</v>
      </c>
      <c r="C336" s="31">
        <v>4301011946</v>
      </c>
      <c r="D336" s="392">
        <v>4680115884847</v>
      </c>
      <c r="E336" s="393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01" t="s">
        <v>490</v>
      </c>
      <c r="P336" s="395"/>
      <c r="Q336" s="395"/>
      <c r="R336" s="395"/>
      <c r="S336" s="393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2">
        <v>4680115884854</v>
      </c>
      <c r="E337" s="393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463" t="s">
        <v>494</v>
      </c>
      <c r="P337" s="395"/>
      <c r="Q337" s="395"/>
      <c r="R337" s="395"/>
      <c r="S337" s="393"/>
      <c r="T337" s="34"/>
      <c r="U337" s="34"/>
      <c r="V337" s="35" t="s">
        <v>66</v>
      </c>
      <c r="W337" s="388">
        <v>1175</v>
      </c>
      <c r="X337" s="389">
        <f t="shared" si="71"/>
        <v>1185</v>
      </c>
      <c r="Y337" s="36">
        <f>IFERROR(IF(X337=0,"",ROUNDUP(X337/H337,0)*0.02175),"")</f>
        <v>1.7182499999999998</v>
      </c>
      <c r="Z337" s="56"/>
      <c r="AA337" s="57"/>
      <c r="AE337" s="64"/>
      <c r="BB337" s="262" t="s">
        <v>1</v>
      </c>
      <c r="BL337" s="64">
        <f t="shared" si="72"/>
        <v>1212.5999999999999</v>
      </c>
      <c r="BM337" s="64">
        <f t="shared" si="73"/>
        <v>1222.9199999999998</v>
      </c>
      <c r="BN337" s="64">
        <f t="shared" si="74"/>
        <v>1.6319444444444442</v>
      </c>
      <c r="BO337" s="64">
        <f t="shared" si="75"/>
        <v>1.6458333333333333</v>
      </c>
    </row>
    <row r="338" spans="1:67" ht="27" hidden="1" customHeight="1" x14ac:dyDescent="0.25">
      <c r="A338" s="54" t="s">
        <v>492</v>
      </c>
      <c r="B338" s="54" t="s">
        <v>495</v>
      </c>
      <c r="C338" s="31">
        <v>4301011947</v>
      </c>
      <c r="D338" s="392">
        <v>4680115884854</v>
      </c>
      <c r="E338" s="393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773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395"/>
      <c r="Q338" s="395"/>
      <c r="R338" s="395"/>
      <c r="S338" s="393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2">
        <v>4607091384154</v>
      </c>
      <c r="E339" s="393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556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395"/>
      <c r="Q339" s="395"/>
      <c r="R339" s="395"/>
      <c r="S339" s="393"/>
      <c r="T339" s="34"/>
      <c r="U339" s="34"/>
      <c r="V339" s="35" t="s">
        <v>66</v>
      </c>
      <c r="W339" s="388">
        <v>5</v>
      </c>
      <c r="X339" s="389">
        <f t="shared" si="71"/>
        <v>5</v>
      </c>
      <c r="Y339" s="36">
        <f>IFERROR(IF(X339=0,"",ROUNDUP(X339/H339,0)*0.00937),"")</f>
        <v>9.3699999999999999E-3</v>
      </c>
      <c r="Z339" s="56"/>
      <c r="AA339" s="57"/>
      <c r="AE339" s="64"/>
      <c r="BB339" s="264" t="s">
        <v>1</v>
      </c>
      <c r="BL339" s="64">
        <f t="shared" si="72"/>
        <v>5.21</v>
      </c>
      <c r="BM339" s="64">
        <f t="shared" si="73"/>
        <v>5.21</v>
      </c>
      <c r="BN339" s="64">
        <f t="shared" si="74"/>
        <v>8.3333333333333332E-3</v>
      </c>
      <c r="BO339" s="64">
        <f t="shared" si="75"/>
        <v>8.3333333333333332E-3</v>
      </c>
    </row>
    <row r="340" spans="1:67" ht="27" hidden="1" customHeight="1" x14ac:dyDescent="0.25">
      <c r="A340" s="54" t="s">
        <v>498</v>
      </c>
      <c r="B340" s="54" t="s">
        <v>499</v>
      </c>
      <c r="C340" s="31">
        <v>4301011952</v>
      </c>
      <c r="D340" s="392">
        <v>4680115884922</v>
      </c>
      <c r="E340" s="393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776" t="s">
        <v>500</v>
      </c>
      <c r="P340" s="395"/>
      <c r="Q340" s="395"/>
      <c r="R340" s="395"/>
      <c r="S340" s="393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hidden="1" customHeight="1" x14ac:dyDescent="0.25">
      <c r="A341" s="54" t="s">
        <v>501</v>
      </c>
      <c r="B341" s="54" t="s">
        <v>502</v>
      </c>
      <c r="C341" s="31">
        <v>4301011433</v>
      </c>
      <c r="D341" s="392">
        <v>4680115882638</v>
      </c>
      <c r="E341" s="393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779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395"/>
      <c r="Q341" s="395"/>
      <c r="R341" s="395"/>
      <c r="S341" s="393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05"/>
      <c r="B342" s="397"/>
      <c r="C342" s="397"/>
      <c r="D342" s="397"/>
      <c r="E342" s="397"/>
      <c r="F342" s="397"/>
      <c r="G342" s="397"/>
      <c r="H342" s="397"/>
      <c r="I342" s="397"/>
      <c r="J342" s="397"/>
      <c r="K342" s="397"/>
      <c r="L342" s="397"/>
      <c r="M342" s="397"/>
      <c r="N342" s="406"/>
      <c r="O342" s="414" t="s">
        <v>70</v>
      </c>
      <c r="P342" s="415"/>
      <c r="Q342" s="415"/>
      <c r="R342" s="415"/>
      <c r="S342" s="415"/>
      <c r="T342" s="415"/>
      <c r="U342" s="416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217.33333333333331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219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4.750869999999999</v>
      </c>
      <c r="Z342" s="391"/>
      <c r="AA342" s="391"/>
    </row>
    <row r="343" spans="1:67" x14ac:dyDescent="0.2">
      <c r="A343" s="397"/>
      <c r="B343" s="397"/>
      <c r="C343" s="397"/>
      <c r="D343" s="397"/>
      <c r="E343" s="397"/>
      <c r="F343" s="397"/>
      <c r="G343" s="397"/>
      <c r="H343" s="397"/>
      <c r="I343" s="397"/>
      <c r="J343" s="397"/>
      <c r="K343" s="397"/>
      <c r="L343" s="397"/>
      <c r="M343" s="397"/>
      <c r="N343" s="406"/>
      <c r="O343" s="414" t="s">
        <v>70</v>
      </c>
      <c r="P343" s="415"/>
      <c r="Q343" s="415"/>
      <c r="R343" s="415"/>
      <c r="S343" s="415"/>
      <c r="T343" s="415"/>
      <c r="U343" s="416"/>
      <c r="V343" s="37" t="s">
        <v>66</v>
      </c>
      <c r="W343" s="390">
        <f>IFERROR(SUM(W331:W341),"0")</f>
        <v>3250</v>
      </c>
      <c r="X343" s="390">
        <f>IFERROR(SUM(X331:X341),"0")</f>
        <v>3275</v>
      </c>
      <c r="Y343" s="37"/>
      <c r="Z343" s="391"/>
      <c r="AA343" s="391"/>
    </row>
    <row r="344" spans="1:67" ht="14.25" hidden="1" customHeight="1" x14ac:dyDescent="0.25">
      <c r="A344" s="396" t="s">
        <v>97</v>
      </c>
      <c r="B344" s="397"/>
      <c r="C344" s="397"/>
      <c r="D344" s="397"/>
      <c r="E344" s="397"/>
      <c r="F344" s="397"/>
      <c r="G344" s="397"/>
      <c r="H344" s="397"/>
      <c r="I344" s="397"/>
      <c r="J344" s="397"/>
      <c r="K344" s="397"/>
      <c r="L344" s="397"/>
      <c r="M344" s="397"/>
      <c r="N344" s="397"/>
      <c r="O344" s="397"/>
      <c r="P344" s="397"/>
      <c r="Q344" s="397"/>
      <c r="R344" s="397"/>
      <c r="S344" s="397"/>
      <c r="T344" s="397"/>
      <c r="U344" s="397"/>
      <c r="V344" s="397"/>
      <c r="W344" s="397"/>
      <c r="X344" s="397"/>
      <c r="Y344" s="397"/>
      <c r="Z344" s="381"/>
      <c r="AA344" s="381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2">
        <v>4607091383980</v>
      </c>
      <c r="E345" s="393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6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395"/>
      <c r="Q345" s="395"/>
      <c r="R345" s="395"/>
      <c r="S345" s="393"/>
      <c r="T345" s="34"/>
      <c r="U345" s="34"/>
      <c r="V345" s="35" t="s">
        <v>66</v>
      </c>
      <c r="W345" s="388">
        <v>1835</v>
      </c>
      <c r="X345" s="389">
        <f>IFERROR(IF(W345="",0,CEILING((W345/$H345),1)*$H345),"")</f>
        <v>1845</v>
      </c>
      <c r="Y345" s="36">
        <f>IFERROR(IF(X345=0,"",ROUNDUP(X345/H345,0)*0.02175),"")</f>
        <v>2.6752499999999997</v>
      </c>
      <c r="Z345" s="56"/>
      <c r="AA345" s="57"/>
      <c r="AE345" s="64"/>
      <c r="BB345" s="267" t="s">
        <v>1</v>
      </c>
      <c r="BL345" s="64">
        <f>IFERROR(W345*I345/H345,"0")</f>
        <v>1893.72</v>
      </c>
      <c r="BM345" s="64">
        <f>IFERROR(X345*I345/H345,"0")</f>
        <v>1904.0400000000002</v>
      </c>
      <c r="BN345" s="64">
        <f>IFERROR(1/J345*(W345/H345),"0")</f>
        <v>2.5486111111111107</v>
      </c>
      <c r="BO345" s="64">
        <f>IFERROR(1/J345*(X345/H345),"0")</f>
        <v>2.5625</v>
      </c>
    </row>
    <row r="346" spans="1:67" ht="16.5" hidden="1" customHeight="1" x14ac:dyDescent="0.25">
      <c r="A346" s="54" t="s">
        <v>505</v>
      </c>
      <c r="B346" s="54" t="s">
        <v>506</v>
      </c>
      <c r="C346" s="31">
        <v>4301020270</v>
      </c>
      <c r="D346" s="392">
        <v>4680115883314</v>
      </c>
      <c r="E346" s="393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670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395"/>
      <c r="Q346" s="395"/>
      <c r="R346" s="395"/>
      <c r="S346" s="393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2">
        <v>4607091384178</v>
      </c>
      <c r="E347" s="393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41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395"/>
      <c r="Q347" s="395"/>
      <c r="R347" s="395"/>
      <c r="S347" s="393"/>
      <c r="T347" s="34"/>
      <c r="U347" s="34"/>
      <c r="V347" s="35" t="s">
        <v>66</v>
      </c>
      <c r="W347" s="388">
        <v>4</v>
      </c>
      <c r="X347" s="389">
        <f>IFERROR(IF(W347="",0,CEILING((W347/$H347),1)*$H347),"")</f>
        <v>4</v>
      </c>
      <c r="Y347" s="36">
        <f>IFERROR(IF(X347=0,"",ROUNDUP(X347/H347,0)*0.00937),"")</f>
        <v>9.3699999999999999E-3</v>
      </c>
      <c r="Z347" s="56"/>
      <c r="AA347" s="57"/>
      <c r="AE347" s="64"/>
      <c r="BB347" s="269" t="s">
        <v>1</v>
      </c>
      <c r="BL347" s="64">
        <f>IFERROR(W347*I347/H347,"0")</f>
        <v>4.24</v>
      </c>
      <c r="BM347" s="64">
        <f>IFERROR(X347*I347/H347,"0")</f>
        <v>4.24</v>
      </c>
      <c r="BN347" s="64">
        <f>IFERROR(1/J347*(W347/H347),"0")</f>
        <v>8.3333333333333332E-3</v>
      </c>
      <c r="BO347" s="64">
        <f>IFERROR(1/J347*(X347/H347),"0")</f>
        <v>8.3333333333333332E-3</v>
      </c>
    </row>
    <row r="348" spans="1:67" ht="27" hidden="1" customHeight="1" x14ac:dyDescent="0.25">
      <c r="A348" s="54" t="s">
        <v>509</v>
      </c>
      <c r="B348" s="54" t="s">
        <v>510</v>
      </c>
      <c r="C348" s="31">
        <v>4301020254</v>
      </c>
      <c r="D348" s="392">
        <v>4680115881914</v>
      </c>
      <c r="E348" s="393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742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395"/>
      <c r="Q348" s="395"/>
      <c r="R348" s="395"/>
      <c r="S348" s="393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05"/>
      <c r="B349" s="397"/>
      <c r="C349" s="397"/>
      <c r="D349" s="397"/>
      <c r="E349" s="397"/>
      <c r="F349" s="397"/>
      <c r="G349" s="397"/>
      <c r="H349" s="397"/>
      <c r="I349" s="397"/>
      <c r="J349" s="397"/>
      <c r="K349" s="397"/>
      <c r="L349" s="397"/>
      <c r="M349" s="397"/>
      <c r="N349" s="406"/>
      <c r="O349" s="414" t="s">
        <v>70</v>
      </c>
      <c r="P349" s="415"/>
      <c r="Q349" s="415"/>
      <c r="R349" s="415"/>
      <c r="S349" s="415"/>
      <c r="T349" s="415"/>
      <c r="U349" s="416"/>
      <c r="V349" s="37" t="s">
        <v>71</v>
      </c>
      <c r="W349" s="390">
        <f>IFERROR(W345/H345,"0")+IFERROR(W346/H346,"0")+IFERROR(W347/H347,"0")+IFERROR(W348/H348,"0")</f>
        <v>123.33333333333333</v>
      </c>
      <c r="X349" s="390">
        <f>IFERROR(X345/H345,"0")+IFERROR(X346/H346,"0")+IFERROR(X347/H347,"0")+IFERROR(X348/H348,"0")</f>
        <v>124</v>
      </c>
      <c r="Y349" s="390">
        <f>IFERROR(IF(Y345="",0,Y345),"0")+IFERROR(IF(Y346="",0,Y346),"0")+IFERROR(IF(Y347="",0,Y347),"0")+IFERROR(IF(Y348="",0,Y348),"0")</f>
        <v>2.6846199999999998</v>
      </c>
      <c r="Z349" s="391"/>
      <c r="AA349" s="391"/>
    </row>
    <row r="350" spans="1:67" x14ac:dyDescent="0.2">
      <c r="A350" s="397"/>
      <c r="B350" s="397"/>
      <c r="C350" s="397"/>
      <c r="D350" s="397"/>
      <c r="E350" s="397"/>
      <c r="F350" s="397"/>
      <c r="G350" s="397"/>
      <c r="H350" s="397"/>
      <c r="I350" s="397"/>
      <c r="J350" s="397"/>
      <c r="K350" s="397"/>
      <c r="L350" s="397"/>
      <c r="M350" s="397"/>
      <c r="N350" s="406"/>
      <c r="O350" s="414" t="s">
        <v>70</v>
      </c>
      <c r="P350" s="415"/>
      <c r="Q350" s="415"/>
      <c r="R350" s="415"/>
      <c r="S350" s="415"/>
      <c r="T350" s="415"/>
      <c r="U350" s="416"/>
      <c r="V350" s="37" t="s">
        <v>66</v>
      </c>
      <c r="W350" s="390">
        <f>IFERROR(SUM(W345:W348),"0")</f>
        <v>1839</v>
      </c>
      <c r="X350" s="390">
        <f>IFERROR(SUM(X345:X348),"0")</f>
        <v>1849</v>
      </c>
      <c r="Y350" s="37"/>
      <c r="Z350" s="391"/>
      <c r="AA350" s="391"/>
    </row>
    <row r="351" spans="1:67" ht="14.25" hidden="1" customHeight="1" x14ac:dyDescent="0.25">
      <c r="A351" s="396" t="s">
        <v>72</v>
      </c>
      <c r="B351" s="397"/>
      <c r="C351" s="397"/>
      <c r="D351" s="397"/>
      <c r="E351" s="397"/>
      <c r="F351" s="397"/>
      <c r="G351" s="397"/>
      <c r="H351" s="397"/>
      <c r="I351" s="397"/>
      <c r="J351" s="397"/>
      <c r="K351" s="397"/>
      <c r="L351" s="397"/>
      <c r="M351" s="397"/>
      <c r="N351" s="397"/>
      <c r="O351" s="397"/>
      <c r="P351" s="397"/>
      <c r="Q351" s="397"/>
      <c r="R351" s="397"/>
      <c r="S351" s="397"/>
      <c r="T351" s="397"/>
      <c r="U351" s="397"/>
      <c r="V351" s="397"/>
      <c r="W351" s="397"/>
      <c r="X351" s="397"/>
      <c r="Y351" s="397"/>
      <c r="Z351" s="381"/>
      <c r="AA351" s="381"/>
    </row>
    <row r="352" spans="1:67" ht="27" hidden="1" customHeight="1" x14ac:dyDescent="0.25">
      <c r="A352" s="54" t="s">
        <v>511</v>
      </c>
      <c r="B352" s="54" t="s">
        <v>512</v>
      </c>
      <c r="C352" s="31">
        <v>4301051639</v>
      </c>
      <c r="D352" s="392">
        <v>4607091383928</v>
      </c>
      <c r="E352" s="393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32" t="s">
        <v>513</v>
      </c>
      <c r="P352" s="395"/>
      <c r="Q352" s="395"/>
      <c r="R352" s="395"/>
      <c r="S352" s="393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hidden="1" customHeight="1" x14ac:dyDescent="0.25">
      <c r="A353" s="54" t="s">
        <v>511</v>
      </c>
      <c r="B353" s="54" t="s">
        <v>514</v>
      </c>
      <c r="C353" s="31">
        <v>4301051560</v>
      </c>
      <c r="D353" s="392">
        <v>4607091383928</v>
      </c>
      <c r="E353" s="393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508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395"/>
      <c r="Q353" s="395"/>
      <c r="R353" s="395"/>
      <c r="S353" s="393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hidden="1" customHeight="1" x14ac:dyDescent="0.25">
      <c r="A354" s="54" t="s">
        <v>515</v>
      </c>
      <c r="B354" s="54" t="s">
        <v>516</v>
      </c>
      <c r="C354" s="31">
        <v>4301051298</v>
      </c>
      <c r="D354" s="392">
        <v>4607091384260</v>
      </c>
      <c r="E354" s="393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741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395"/>
      <c r="Q354" s="395"/>
      <c r="R354" s="395"/>
      <c r="S354" s="393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hidden="1" x14ac:dyDescent="0.2">
      <c r="A355" s="405"/>
      <c r="B355" s="397"/>
      <c r="C355" s="397"/>
      <c r="D355" s="397"/>
      <c r="E355" s="397"/>
      <c r="F355" s="397"/>
      <c r="G355" s="397"/>
      <c r="H355" s="397"/>
      <c r="I355" s="397"/>
      <c r="J355" s="397"/>
      <c r="K355" s="397"/>
      <c r="L355" s="397"/>
      <c r="M355" s="397"/>
      <c r="N355" s="406"/>
      <c r="O355" s="414" t="s">
        <v>70</v>
      </c>
      <c r="P355" s="415"/>
      <c r="Q355" s="415"/>
      <c r="R355" s="415"/>
      <c r="S355" s="415"/>
      <c r="T355" s="415"/>
      <c r="U355" s="416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hidden="1" x14ac:dyDescent="0.2">
      <c r="A356" s="397"/>
      <c r="B356" s="397"/>
      <c r="C356" s="397"/>
      <c r="D356" s="397"/>
      <c r="E356" s="397"/>
      <c r="F356" s="397"/>
      <c r="G356" s="397"/>
      <c r="H356" s="397"/>
      <c r="I356" s="397"/>
      <c r="J356" s="397"/>
      <c r="K356" s="397"/>
      <c r="L356" s="397"/>
      <c r="M356" s="397"/>
      <c r="N356" s="406"/>
      <c r="O356" s="414" t="s">
        <v>70</v>
      </c>
      <c r="P356" s="415"/>
      <c r="Q356" s="415"/>
      <c r="R356" s="415"/>
      <c r="S356" s="415"/>
      <c r="T356" s="415"/>
      <c r="U356" s="416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hidden="1" customHeight="1" x14ac:dyDescent="0.25">
      <c r="A357" s="396" t="s">
        <v>207</v>
      </c>
      <c r="B357" s="397"/>
      <c r="C357" s="397"/>
      <c r="D357" s="397"/>
      <c r="E357" s="397"/>
      <c r="F357" s="397"/>
      <c r="G357" s="397"/>
      <c r="H357" s="397"/>
      <c r="I357" s="397"/>
      <c r="J357" s="397"/>
      <c r="K357" s="397"/>
      <c r="L357" s="397"/>
      <c r="M357" s="397"/>
      <c r="N357" s="397"/>
      <c r="O357" s="397"/>
      <c r="P357" s="397"/>
      <c r="Q357" s="397"/>
      <c r="R357" s="397"/>
      <c r="S357" s="397"/>
      <c r="T357" s="397"/>
      <c r="U357" s="397"/>
      <c r="V357" s="397"/>
      <c r="W357" s="397"/>
      <c r="X357" s="397"/>
      <c r="Y357" s="397"/>
      <c r="Z357" s="381"/>
      <c r="AA357" s="381"/>
    </row>
    <row r="358" spans="1:67" ht="16.5" hidden="1" customHeight="1" x14ac:dyDescent="0.25">
      <c r="A358" s="54" t="s">
        <v>517</v>
      </c>
      <c r="B358" s="54" t="s">
        <v>518</v>
      </c>
      <c r="C358" s="31">
        <v>4301060314</v>
      </c>
      <c r="D358" s="392">
        <v>4607091384673</v>
      </c>
      <c r="E358" s="393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522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395"/>
      <c r="Q358" s="395"/>
      <c r="R358" s="395"/>
      <c r="S358" s="393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hidden="1" x14ac:dyDescent="0.2">
      <c r="A359" s="405"/>
      <c r="B359" s="397"/>
      <c r="C359" s="397"/>
      <c r="D359" s="397"/>
      <c r="E359" s="397"/>
      <c r="F359" s="397"/>
      <c r="G359" s="397"/>
      <c r="H359" s="397"/>
      <c r="I359" s="397"/>
      <c r="J359" s="397"/>
      <c r="K359" s="397"/>
      <c r="L359" s="397"/>
      <c r="M359" s="397"/>
      <c r="N359" s="406"/>
      <c r="O359" s="414" t="s">
        <v>70</v>
      </c>
      <c r="P359" s="415"/>
      <c r="Q359" s="415"/>
      <c r="R359" s="415"/>
      <c r="S359" s="415"/>
      <c r="T359" s="415"/>
      <c r="U359" s="416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hidden="1" x14ac:dyDescent="0.2">
      <c r="A360" s="397"/>
      <c r="B360" s="397"/>
      <c r="C360" s="397"/>
      <c r="D360" s="397"/>
      <c r="E360" s="397"/>
      <c r="F360" s="397"/>
      <c r="G360" s="397"/>
      <c r="H360" s="397"/>
      <c r="I360" s="397"/>
      <c r="J360" s="397"/>
      <c r="K360" s="397"/>
      <c r="L360" s="397"/>
      <c r="M360" s="397"/>
      <c r="N360" s="406"/>
      <c r="O360" s="414" t="s">
        <v>70</v>
      </c>
      <c r="P360" s="415"/>
      <c r="Q360" s="415"/>
      <c r="R360" s="415"/>
      <c r="S360" s="415"/>
      <c r="T360" s="415"/>
      <c r="U360" s="416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hidden="1" customHeight="1" x14ac:dyDescent="0.25">
      <c r="A361" s="430" t="s">
        <v>519</v>
      </c>
      <c r="B361" s="397"/>
      <c r="C361" s="397"/>
      <c r="D361" s="397"/>
      <c r="E361" s="397"/>
      <c r="F361" s="397"/>
      <c r="G361" s="397"/>
      <c r="H361" s="397"/>
      <c r="I361" s="397"/>
      <c r="J361" s="397"/>
      <c r="K361" s="397"/>
      <c r="L361" s="397"/>
      <c r="M361" s="397"/>
      <c r="N361" s="397"/>
      <c r="O361" s="397"/>
      <c r="P361" s="397"/>
      <c r="Q361" s="397"/>
      <c r="R361" s="397"/>
      <c r="S361" s="397"/>
      <c r="T361" s="397"/>
      <c r="U361" s="397"/>
      <c r="V361" s="397"/>
      <c r="W361" s="397"/>
      <c r="X361" s="397"/>
      <c r="Y361" s="397"/>
      <c r="Z361" s="382"/>
      <c r="AA361" s="382"/>
    </row>
    <row r="362" spans="1:67" ht="14.25" hidden="1" customHeight="1" x14ac:dyDescent="0.25">
      <c r="A362" s="396" t="s">
        <v>105</v>
      </c>
      <c r="B362" s="397"/>
      <c r="C362" s="397"/>
      <c r="D362" s="397"/>
      <c r="E362" s="397"/>
      <c r="F362" s="397"/>
      <c r="G362" s="397"/>
      <c r="H362" s="397"/>
      <c r="I362" s="397"/>
      <c r="J362" s="397"/>
      <c r="K362" s="397"/>
      <c r="L362" s="397"/>
      <c r="M362" s="397"/>
      <c r="N362" s="397"/>
      <c r="O362" s="397"/>
      <c r="P362" s="397"/>
      <c r="Q362" s="397"/>
      <c r="R362" s="397"/>
      <c r="S362" s="397"/>
      <c r="T362" s="397"/>
      <c r="U362" s="397"/>
      <c r="V362" s="397"/>
      <c r="W362" s="397"/>
      <c r="X362" s="397"/>
      <c r="Y362" s="397"/>
      <c r="Z362" s="381"/>
      <c r="AA362" s="381"/>
    </row>
    <row r="363" spans="1:67" ht="37.5" hidden="1" customHeight="1" x14ac:dyDescent="0.25">
      <c r="A363" s="54" t="s">
        <v>520</v>
      </c>
      <c r="B363" s="54" t="s">
        <v>521</v>
      </c>
      <c r="C363" s="31">
        <v>4301011324</v>
      </c>
      <c r="D363" s="392">
        <v>4607091384185</v>
      </c>
      <c r="E363" s="393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43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395"/>
      <c r="Q363" s="395"/>
      <c r="R363" s="395"/>
      <c r="S363" s="393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hidden="1" customHeight="1" x14ac:dyDescent="0.25">
      <c r="A364" s="54" t="s">
        <v>522</v>
      </c>
      <c r="B364" s="54" t="s">
        <v>523</v>
      </c>
      <c r="C364" s="31">
        <v>4301011312</v>
      </c>
      <c r="D364" s="392">
        <v>4607091384192</v>
      </c>
      <c r="E364" s="393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422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395"/>
      <c r="Q364" s="395"/>
      <c r="R364" s="395"/>
      <c r="S364" s="393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hidden="1" customHeight="1" x14ac:dyDescent="0.25">
      <c r="A365" s="54" t="s">
        <v>524</v>
      </c>
      <c r="B365" s="54" t="s">
        <v>525</v>
      </c>
      <c r="C365" s="31">
        <v>4301011483</v>
      </c>
      <c r="D365" s="392">
        <v>4680115881907</v>
      </c>
      <c r="E365" s="393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4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395"/>
      <c r="Q365" s="395"/>
      <c r="R365" s="395"/>
      <c r="S365" s="393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hidden="1" customHeight="1" x14ac:dyDescent="0.25">
      <c r="A366" s="54" t="s">
        <v>526</v>
      </c>
      <c r="B366" s="54" t="s">
        <v>527</v>
      </c>
      <c r="C366" s="31">
        <v>4301011655</v>
      </c>
      <c r="D366" s="392">
        <v>4680115883925</v>
      </c>
      <c r="E366" s="393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47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395"/>
      <c r="Q366" s="395"/>
      <c r="R366" s="395"/>
      <c r="S366" s="393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hidden="1" customHeight="1" x14ac:dyDescent="0.25">
      <c r="A367" s="54" t="s">
        <v>528</v>
      </c>
      <c r="B367" s="54" t="s">
        <v>529</v>
      </c>
      <c r="C367" s="31">
        <v>4301011303</v>
      </c>
      <c r="D367" s="392">
        <v>4607091384680</v>
      </c>
      <c r="E367" s="393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61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395"/>
      <c r="Q367" s="395"/>
      <c r="R367" s="395"/>
      <c r="S367" s="393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hidden="1" x14ac:dyDescent="0.2">
      <c r="A368" s="405"/>
      <c r="B368" s="397"/>
      <c r="C368" s="397"/>
      <c r="D368" s="397"/>
      <c r="E368" s="397"/>
      <c r="F368" s="397"/>
      <c r="G368" s="397"/>
      <c r="H368" s="397"/>
      <c r="I368" s="397"/>
      <c r="J368" s="397"/>
      <c r="K368" s="397"/>
      <c r="L368" s="397"/>
      <c r="M368" s="397"/>
      <c r="N368" s="406"/>
      <c r="O368" s="414" t="s">
        <v>70</v>
      </c>
      <c r="P368" s="415"/>
      <c r="Q368" s="415"/>
      <c r="R368" s="415"/>
      <c r="S368" s="415"/>
      <c r="T368" s="415"/>
      <c r="U368" s="416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hidden="1" x14ac:dyDescent="0.2">
      <c r="A369" s="397"/>
      <c r="B369" s="397"/>
      <c r="C369" s="397"/>
      <c r="D369" s="397"/>
      <c r="E369" s="397"/>
      <c r="F369" s="397"/>
      <c r="G369" s="397"/>
      <c r="H369" s="397"/>
      <c r="I369" s="397"/>
      <c r="J369" s="397"/>
      <c r="K369" s="397"/>
      <c r="L369" s="397"/>
      <c r="M369" s="397"/>
      <c r="N369" s="406"/>
      <c r="O369" s="414" t="s">
        <v>70</v>
      </c>
      <c r="P369" s="415"/>
      <c r="Q369" s="415"/>
      <c r="R369" s="415"/>
      <c r="S369" s="415"/>
      <c r="T369" s="415"/>
      <c r="U369" s="416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hidden="1" customHeight="1" x14ac:dyDescent="0.25">
      <c r="A370" s="396" t="s">
        <v>61</v>
      </c>
      <c r="B370" s="397"/>
      <c r="C370" s="397"/>
      <c r="D370" s="397"/>
      <c r="E370" s="397"/>
      <c r="F370" s="397"/>
      <c r="G370" s="397"/>
      <c r="H370" s="397"/>
      <c r="I370" s="397"/>
      <c r="J370" s="397"/>
      <c r="K370" s="397"/>
      <c r="L370" s="397"/>
      <c r="M370" s="397"/>
      <c r="N370" s="397"/>
      <c r="O370" s="397"/>
      <c r="P370" s="397"/>
      <c r="Q370" s="397"/>
      <c r="R370" s="397"/>
      <c r="S370" s="397"/>
      <c r="T370" s="397"/>
      <c r="U370" s="397"/>
      <c r="V370" s="397"/>
      <c r="W370" s="397"/>
      <c r="X370" s="397"/>
      <c r="Y370" s="397"/>
      <c r="Z370" s="381"/>
      <c r="AA370" s="381"/>
    </row>
    <row r="371" spans="1:67" ht="27" hidden="1" customHeight="1" x14ac:dyDescent="0.25">
      <c r="A371" s="54" t="s">
        <v>530</v>
      </c>
      <c r="B371" s="54" t="s">
        <v>531</v>
      </c>
      <c r="C371" s="31">
        <v>4301031139</v>
      </c>
      <c r="D371" s="392">
        <v>4607091384802</v>
      </c>
      <c r="E371" s="393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521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395"/>
      <c r="Q371" s="395"/>
      <c r="R371" s="395"/>
      <c r="S371" s="393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hidden="1" customHeight="1" x14ac:dyDescent="0.25">
      <c r="A372" s="54" t="s">
        <v>532</v>
      </c>
      <c r="B372" s="54" t="s">
        <v>533</v>
      </c>
      <c r="C372" s="31">
        <v>4301031140</v>
      </c>
      <c r="D372" s="392">
        <v>4607091384826</v>
      </c>
      <c r="E372" s="393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486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395"/>
      <c r="Q372" s="395"/>
      <c r="R372" s="395"/>
      <c r="S372" s="393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hidden="1" x14ac:dyDescent="0.2">
      <c r="A373" s="405"/>
      <c r="B373" s="397"/>
      <c r="C373" s="397"/>
      <c r="D373" s="397"/>
      <c r="E373" s="397"/>
      <c r="F373" s="397"/>
      <c r="G373" s="397"/>
      <c r="H373" s="397"/>
      <c r="I373" s="397"/>
      <c r="J373" s="397"/>
      <c r="K373" s="397"/>
      <c r="L373" s="397"/>
      <c r="M373" s="397"/>
      <c r="N373" s="406"/>
      <c r="O373" s="414" t="s">
        <v>70</v>
      </c>
      <c r="P373" s="415"/>
      <c r="Q373" s="415"/>
      <c r="R373" s="415"/>
      <c r="S373" s="415"/>
      <c r="T373" s="415"/>
      <c r="U373" s="416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hidden="1" x14ac:dyDescent="0.2">
      <c r="A374" s="397"/>
      <c r="B374" s="397"/>
      <c r="C374" s="397"/>
      <c r="D374" s="397"/>
      <c r="E374" s="397"/>
      <c r="F374" s="397"/>
      <c r="G374" s="397"/>
      <c r="H374" s="397"/>
      <c r="I374" s="397"/>
      <c r="J374" s="397"/>
      <c r="K374" s="397"/>
      <c r="L374" s="397"/>
      <c r="M374" s="397"/>
      <c r="N374" s="406"/>
      <c r="O374" s="414" t="s">
        <v>70</v>
      </c>
      <c r="P374" s="415"/>
      <c r="Q374" s="415"/>
      <c r="R374" s="415"/>
      <c r="S374" s="415"/>
      <c r="T374" s="415"/>
      <c r="U374" s="416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hidden="1" customHeight="1" x14ac:dyDescent="0.25">
      <c r="A375" s="396" t="s">
        <v>72</v>
      </c>
      <c r="B375" s="397"/>
      <c r="C375" s="397"/>
      <c r="D375" s="397"/>
      <c r="E375" s="397"/>
      <c r="F375" s="397"/>
      <c r="G375" s="397"/>
      <c r="H375" s="397"/>
      <c r="I375" s="397"/>
      <c r="J375" s="397"/>
      <c r="K375" s="397"/>
      <c r="L375" s="397"/>
      <c r="M375" s="397"/>
      <c r="N375" s="397"/>
      <c r="O375" s="397"/>
      <c r="P375" s="397"/>
      <c r="Q375" s="397"/>
      <c r="R375" s="397"/>
      <c r="S375" s="397"/>
      <c r="T375" s="397"/>
      <c r="U375" s="397"/>
      <c r="V375" s="397"/>
      <c r="W375" s="397"/>
      <c r="X375" s="397"/>
      <c r="Y375" s="397"/>
      <c r="Z375" s="381"/>
      <c r="AA375" s="381"/>
    </row>
    <row r="376" spans="1:67" ht="27" hidden="1" customHeight="1" x14ac:dyDescent="0.25">
      <c r="A376" s="54" t="s">
        <v>534</v>
      </c>
      <c r="B376" s="54" t="s">
        <v>535</v>
      </c>
      <c r="C376" s="31">
        <v>4301051303</v>
      </c>
      <c r="D376" s="392">
        <v>4607091384246</v>
      </c>
      <c r="E376" s="393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49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395"/>
      <c r="Q376" s="395"/>
      <c r="R376" s="395"/>
      <c r="S376" s="393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hidden="1" customHeight="1" x14ac:dyDescent="0.25">
      <c r="A377" s="54" t="s">
        <v>536</v>
      </c>
      <c r="B377" s="54" t="s">
        <v>537</v>
      </c>
      <c r="C377" s="31">
        <v>4301051445</v>
      </c>
      <c r="D377" s="392">
        <v>4680115881976</v>
      </c>
      <c r="E377" s="393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65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395"/>
      <c r="Q377" s="395"/>
      <c r="R377" s="395"/>
      <c r="S377" s="393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hidden="1" customHeight="1" x14ac:dyDescent="0.25">
      <c r="A378" s="54" t="s">
        <v>538</v>
      </c>
      <c r="B378" s="54" t="s">
        <v>539</v>
      </c>
      <c r="C378" s="31">
        <v>4301051297</v>
      </c>
      <c r="D378" s="392">
        <v>4607091384253</v>
      </c>
      <c r="E378" s="393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50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395"/>
      <c r="Q378" s="395"/>
      <c r="R378" s="395"/>
      <c r="S378" s="393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hidden="1" customHeight="1" x14ac:dyDescent="0.25">
      <c r="A379" s="54" t="s">
        <v>540</v>
      </c>
      <c r="B379" s="54" t="s">
        <v>541</v>
      </c>
      <c r="C379" s="31">
        <v>4301051444</v>
      </c>
      <c r="D379" s="392">
        <v>4680115881969</v>
      </c>
      <c r="E379" s="393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469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395"/>
      <c r="Q379" s="395"/>
      <c r="R379" s="395"/>
      <c r="S379" s="393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hidden="1" x14ac:dyDescent="0.2">
      <c r="A380" s="405"/>
      <c r="B380" s="397"/>
      <c r="C380" s="397"/>
      <c r="D380" s="397"/>
      <c r="E380" s="397"/>
      <c r="F380" s="397"/>
      <c r="G380" s="397"/>
      <c r="H380" s="397"/>
      <c r="I380" s="397"/>
      <c r="J380" s="397"/>
      <c r="K380" s="397"/>
      <c r="L380" s="397"/>
      <c r="M380" s="397"/>
      <c r="N380" s="406"/>
      <c r="O380" s="414" t="s">
        <v>70</v>
      </c>
      <c r="P380" s="415"/>
      <c r="Q380" s="415"/>
      <c r="R380" s="415"/>
      <c r="S380" s="415"/>
      <c r="T380" s="415"/>
      <c r="U380" s="416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hidden="1" x14ac:dyDescent="0.2">
      <c r="A381" s="397"/>
      <c r="B381" s="397"/>
      <c r="C381" s="397"/>
      <c r="D381" s="397"/>
      <c r="E381" s="397"/>
      <c r="F381" s="397"/>
      <c r="G381" s="397"/>
      <c r="H381" s="397"/>
      <c r="I381" s="397"/>
      <c r="J381" s="397"/>
      <c r="K381" s="397"/>
      <c r="L381" s="397"/>
      <c r="M381" s="397"/>
      <c r="N381" s="406"/>
      <c r="O381" s="414" t="s">
        <v>70</v>
      </c>
      <c r="P381" s="415"/>
      <c r="Q381" s="415"/>
      <c r="R381" s="415"/>
      <c r="S381" s="415"/>
      <c r="T381" s="415"/>
      <c r="U381" s="416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hidden="1" customHeight="1" x14ac:dyDescent="0.25">
      <c r="A382" s="396" t="s">
        <v>207</v>
      </c>
      <c r="B382" s="397"/>
      <c r="C382" s="397"/>
      <c r="D382" s="397"/>
      <c r="E382" s="397"/>
      <c r="F382" s="397"/>
      <c r="G382" s="397"/>
      <c r="H382" s="397"/>
      <c r="I382" s="397"/>
      <c r="J382" s="397"/>
      <c r="K382" s="397"/>
      <c r="L382" s="397"/>
      <c r="M382" s="397"/>
      <c r="N382" s="397"/>
      <c r="O382" s="397"/>
      <c r="P382" s="397"/>
      <c r="Q382" s="397"/>
      <c r="R382" s="397"/>
      <c r="S382" s="397"/>
      <c r="T382" s="397"/>
      <c r="U382" s="397"/>
      <c r="V382" s="397"/>
      <c r="W382" s="397"/>
      <c r="X382" s="397"/>
      <c r="Y382" s="397"/>
      <c r="Z382" s="381"/>
      <c r="AA382" s="381"/>
    </row>
    <row r="383" spans="1:67" ht="27" hidden="1" customHeight="1" x14ac:dyDescent="0.25">
      <c r="A383" s="54" t="s">
        <v>542</v>
      </c>
      <c r="B383" s="54" t="s">
        <v>543</v>
      </c>
      <c r="C383" s="31">
        <v>4301060322</v>
      </c>
      <c r="D383" s="392">
        <v>4607091389357</v>
      </c>
      <c r="E383" s="393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74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395"/>
      <c r="Q383" s="395"/>
      <c r="R383" s="395"/>
      <c r="S383" s="393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hidden="1" x14ac:dyDescent="0.2">
      <c r="A384" s="405"/>
      <c r="B384" s="397"/>
      <c r="C384" s="397"/>
      <c r="D384" s="397"/>
      <c r="E384" s="397"/>
      <c r="F384" s="397"/>
      <c r="G384" s="397"/>
      <c r="H384" s="397"/>
      <c r="I384" s="397"/>
      <c r="J384" s="397"/>
      <c r="K384" s="397"/>
      <c r="L384" s="397"/>
      <c r="M384" s="397"/>
      <c r="N384" s="406"/>
      <c r="O384" s="414" t="s">
        <v>70</v>
      </c>
      <c r="P384" s="415"/>
      <c r="Q384" s="415"/>
      <c r="R384" s="415"/>
      <c r="S384" s="415"/>
      <c r="T384" s="415"/>
      <c r="U384" s="416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hidden="1" x14ac:dyDescent="0.2">
      <c r="A385" s="397"/>
      <c r="B385" s="397"/>
      <c r="C385" s="397"/>
      <c r="D385" s="397"/>
      <c r="E385" s="397"/>
      <c r="F385" s="397"/>
      <c r="G385" s="397"/>
      <c r="H385" s="397"/>
      <c r="I385" s="397"/>
      <c r="J385" s="397"/>
      <c r="K385" s="397"/>
      <c r="L385" s="397"/>
      <c r="M385" s="397"/>
      <c r="N385" s="406"/>
      <c r="O385" s="414" t="s">
        <v>70</v>
      </c>
      <c r="P385" s="415"/>
      <c r="Q385" s="415"/>
      <c r="R385" s="415"/>
      <c r="S385" s="415"/>
      <c r="T385" s="415"/>
      <c r="U385" s="416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hidden="1" customHeight="1" x14ac:dyDescent="0.2">
      <c r="A386" s="440" t="s">
        <v>544</v>
      </c>
      <c r="B386" s="441"/>
      <c r="C386" s="441"/>
      <c r="D386" s="441"/>
      <c r="E386" s="441"/>
      <c r="F386" s="441"/>
      <c r="G386" s="441"/>
      <c r="H386" s="441"/>
      <c r="I386" s="441"/>
      <c r="J386" s="441"/>
      <c r="K386" s="441"/>
      <c r="L386" s="441"/>
      <c r="M386" s="441"/>
      <c r="N386" s="441"/>
      <c r="O386" s="441"/>
      <c r="P386" s="441"/>
      <c r="Q386" s="441"/>
      <c r="R386" s="441"/>
      <c r="S386" s="441"/>
      <c r="T386" s="441"/>
      <c r="U386" s="441"/>
      <c r="V386" s="441"/>
      <c r="W386" s="441"/>
      <c r="X386" s="441"/>
      <c r="Y386" s="441"/>
      <c r="Z386" s="48"/>
      <c r="AA386" s="48"/>
    </row>
    <row r="387" spans="1:67" ht="16.5" hidden="1" customHeight="1" x14ac:dyDescent="0.25">
      <c r="A387" s="430" t="s">
        <v>545</v>
      </c>
      <c r="B387" s="397"/>
      <c r="C387" s="397"/>
      <c r="D387" s="397"/>
      <c r="E387" s="397"/>
      <c r="F387" s="397"/>
      <c r="G387" s="397"/>
      <c r="H387" s="397"/>
      <c r="I387" s="397"/>
      <c r="J387" s="397"/>
      <c r="K387" s="397"/>
      <c r="L387" s="397"/>
      <c r="M387" s="397"/>
      <c r="N387" s="397"/>
      <c r="O387" s="397"/>
      <c r="P387" s="397"/>
      <c r="Q387" s="397"/>
      <c r="R387" s="397"/>
      <c r="S387" s="397"/>
      <c r="T387" s="397"/>
      <c r="U387" s="397"/>
      <c r="V387" s="397"/>
      <c r="W387" s="397"/>
      <c r="X387" s="397"/>
      <c r="Y387" s="397"/>
      <c r="Z387" s="382"/>
      <c r="AA387" s="382"/>
    </row>
    <row r="388" spans="1:67" ht="14.25" hidden="1" customHeight="1" x14ac:dyDescent="0.25">
      <c r="A388" s="396" t="s">
        <v>105</v>
      </c>
      <c r="B388" s="397"/>
      <c r="C388" s="397"/>
      <c r="D388" s="397"/>
      <c r="E388" s="397"/>
      <c r="F388" s="397"/>
      <c r="G388" s="397"/>
      <c r="H388" s="397"/>
      <c r="I388" s="397"/>
      <c r="J388" s="397"/>
      <c r="K388" s="397"/>
      <c r="L388" s="397"/>
      <c r="M388" s="397"/>
      <c r="N388" s="397"/>
      <c r="O388" s="397"/>
      <c r="P388" s="397"/>
      <c r="Q388" s="397"/>
      <c r="R388" s="397"/>
      <c r="S388" s="397"/>
      <c r="T388" s="397"/>
      <c r="U388" s="397"/>
      <c r="V388" s="397"/>
      <c r="W388" s="397"/>
      <c r="X388" s="397"/>
      <c r="Y388" s="397"/>
      <c r="Z388" s="381"/>
      <c r="AA388" s="381"/>
    </row>
    <row r="389" spans="1:67" ht="27" hidden="1" customHeight="1" x14ac:dyDescent="0.25">
      <c r="A389" s="54" t="s">
        <v>546</v>
      </c>
      <c r="B389" s="54" t="s">
        <v>547</v>
      </c>
      <c r="C389" s="31">
        <v>4301011428</v>
      </c>
      <c r="D389" s="392">
        <v>4607091389708</v>
      </c>
      <c r="E389" s="393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41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395"/>
      <c r="Q389" s="395"/>
      <c r="R389" s="395"/>
      <c r="S389" s="393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hidden="1" customHeight="1" x14ac:dyDescent="0.25">
      <c r="A390" s="54" t="s">
        <v>548</v>
      </c>
      <c r="B390" s="54" t="s">
        <v>549</v>
      </c>
      <c r="C390" s="31">
        <v>4301011427</v>
      </c>
      <c r="D390" s="392">
        <v>4607091389692</v>
      </c>
      <c r="E390" s="393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8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395"/>
      <c r="Q390" s="395"/>
      <c r="R390" s="395"/>
      <c r="S390" s="393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hidden="1" x14ac:dyDescent="0.2">
      <c r="A391" s="405"/>
      <c r="B391" s="397"/>
      <c r="C391" s="397"/>
      <c r="D391" s="397"/>
      <c r="E391" s="397"/>
      <c r="F391" s="397"/>
      <c r="G391" s="397"/>
      <c r="H391" s="397"/>
      <c r="I391" s="397"/>
      <c r="J391" s="397"/>
      <c r="K391" s="397"/>
      <c r="L391" s="397"/>
      <c r="M391" s="397"/>
      <c r="N391" s="406"/>
      <c r="O391" s="414" t="s">
        <v>70</v>
      </c>
      <c r="P391" s="415"/>
      <c r="Q391" s="415"/>
      <c r="R391" s="415"/>
      <c r="S391" s="415"/>
      <c r="T391" s="415"/>
      <c r="U391" s="416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hidden="1" x14ac:dyDescent="0.2">
      <c r="A392" s="397"/>
      <c r="B392" s="397"/>
      <c r="C392" s="397"/>
      <c r="D392" s="397"/>
      <c r="E392" s="397"/>
      <c r="F392" s="397"/>
      <c r="G392" s="397"/>
      <c r="H392" s="397"/>
      <c r="I392" s="397"/>
      <c r="J392" s="397"/>
      <c r="K392" s="397"/>
      <c r="L392" s="397"/>
      <c r="M392" s="397"/>
      <c r="N392" s="406"/>
      <c r="O392" s="414" t="s">
        <v>70</v>
      </c>
      <c r="P392" s="415"/>
      <c r="Q392" s="415"/>
      <c r="R392" s="415"/>
      <c r="S392" s="415"/>
      <c r="T392" s="415"/>
      <c r="U392" s="416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hidden="1" customHeight="1" x14ac:dyDescent="0.25">
      <c r="A393" s="396" t="s">
        <v>61</v>
      </c>
      <c r="B393" s="397"/>
      <c r="C393" s="397"/>
      <c r="D393" s="397"/>
      <c r="E393" s="397"/>
      <c r="F393" s="397"/>
      <c r="G393" s="397"/>
      <c r="H393" s="397"/>
      <c r="I393" s="397"/>
      <c r="J393" s="397"/>
      <c r="K393" s="397"/>
      <c r="L393" s="397"/>
      <c r="M393" s="397"/>
      <c r="N393" s="397"/>
      <c r="O393" s="397"/>
      <c r="P393" s="397"/>
      <c r="Q393" s="397"/>
      <c r="R393" s="397"/>
      <c r="S393" s="397"/>
      <c r="T393" s="397"/>
      <c r="U393" s="397"/>
      <c r="V393" s="397"/>
      <c r="W393" s="397"/>
      <c r="X393" s="397"/>
      <c r="Y393" s="397"/>
      <c r="Z393" s="381"/>
      <c r="AA393" s="381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2">
        <v>4607091389753</v>
      </c>
      <c r="E394" s="393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743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395"/>
      <c r="Q394" s="395"/>
      <c r="R394" s="395"/>
      <c r="S394" s="393"/>
      <c r="T394" s="34"/>
      <c r="U394" s="34"/>
      <c r="V394" s="35" t="s">
        <v>66</v>
      </c>
      <c r="W394" s="388">
        <v>25</v>
      </c>
      <c r="X394" s="389">
        <f t="shared" ref="X394:X406" si="76">IFERROR(IF(W394="",0,CEILING((W394/$H394),1)*$H394),"")</f>
        <v>25.200000000000003</v>
      </c>
      <c r="Y394" s="36">
        <f>IFERROR(IF(X394=0,"",ROUNDUP(X394/H394,0)*0.00753),"")</f>
        <v>4.5179999999999998E-2</v>
      </c>
      <c r="Z394" s="56"/>
      <c r="AA394" s="57"/>
      <c r="AE394" s="64"/>
      <c r="BB394" s="289" t="s">
        <v>1</v>
      </c>
      <c r="BL394" s="64">
        <f t="shared" ref="BL394:BL406" si="77">IFERROR(W394*I394/H394,"0")</f>
        <v>26.369047619047617</v>
      </c>
      <c r="BM394" s="64">
        <f t="shared" ref="BM394:BM406" si="78">IFERROR(X394*I394/H394,"0")</f>
        <v>26.580000000000002</v>
      </c>
      <c r="BN394" s="64">
        <f t="shared" ref="BN394:BN406" si="79">IFERROR(1/J394*(W394/H394),"0")</f>
        <v>3.815628815628816E-2</v>
      </c>
      <c r="BO394" s="64">
        <f t="shared" ref="BO394:BO406" si="80">IFERROR(1/J394*(X394/H394),"0")</f>
        <v>3.8461538461538464E-2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2">
        <v>4607091389760</v>
      </c>
      <c r="E395" s="393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681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395"/>
      <c r="Q395" s="395"/>
      <c r="R395" s="395"/>
      <c r="S395" s="393"/>
      <c r="T395" s="34"/>
      <c r="U395" s="34"/>
      <c r="V395" s="35" t="s">
        <v>66</v>
      </c>
      <c r="W395" s="388">
        <v>15</v>
      </c>
      <c r="X395" s="389">
        <f t="shared" si="76"/>
        <v>16.8</v>
      </c>
      <c r="Y395" s="36">
        <f>IFERROR(IF(X395=0,"",ROUNDUP(X395/H395,0)*0.00753),"")</f>
        <v>3.0120000000000001E-2</v>
      </c>
      <c r="Z395" s="56"/>
      <c r="AA395" s="57"/>
      <c r="AE395" s="64"/>
      <c r="BB395" s="290" t="s">
        <v>1</v>
      </c>
      <c r="BL395" s="64">
        <f t="shared" si="77"/>
        <v>15.821428571428568</v>
      </c>
      <c r="BM395" s="64">
        <f t="shared" si="78"/>
        <v>17.72</v>
      </c>
      <c r="BN395" s="64">
        <f t="shared" si="79"/>
        <v>2.2893772893772892E-2</v>
      </c>
      <c r="BO395" s="64">
        <f t="shared" si="80"/>
        <v>2.564102564102564E-2</v>
      </c>
    </row>
    <row r="396" spans="1:67" ht="27" hidden="1" customHeight="1" x14ac:dyDescent="0.25">
      <c r="A396" s="54" t="s">
        <v>554</v>
      </c>
      <c r="B396" s="54" t="s">
        <v>555</v>
      </c>
      <c r="C396" s="31">
        <v>4301031175</v>
      </c>
      <c r="D396" s="392">
        <v>4607091389746</v>
      </c>
      <c r="E396" s="393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6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395"/>
      <c r="Q396" s="395"/>
      <c r="R396" s="395"/>
      <c r="S396" s="393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hidden="1" customHeight="1" x14ac:dyDescent="0.25">
      <c r="A397" s="54" t="s">
        <v>556</v>
      </c>
      <c r="B397" s="54" t="s">
        <v>557</v>
      </c>
      <c r="C397" s="31">
        <v>4301031236</v>
      </c>
      <c r="D397" s="392">
        <v>4680115882928</v>
      </c>
      <c r="E397" s="393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537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395"/>
      <c r="Q397" s="395"/>
      <c r="R397" s="395"/>
      <c r="S397" s="393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hidden="1" customHeight="1" x14ac:dyDescent="0.25">
      <c r="A398" s="54" t="s">
        <v>558</v>
      </c>
      <c r="B398" s="54" t="s">
        <v>559</v>
      </c>
      <c r="C398" s="31">
        <v>4301031257</v>
      </c>
      <c r="D398" s="392">
        <v>4680115883147</v>
      </c>
      <c r="E398" s="393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691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395"/>
      <c r="Q398" s="395"/>
      <c r="R398" s="395"/>
      <c r="S398" s="393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2">
        <v>4607091384338</v>
      </c>
      <c r="E399" s="393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62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395"/>
      <c r="Q399" s="395"/>
      <c r="R399" s="395"/>
      <c r="S399" s="393"/>
      <c r="T399" s="34"/>
      <c r="U399" s="34"/>
      <c r="V399" s="35" t="s">
        <v>66</v>
      </c>
      <c r="W399" s="388">
        <v>17.5</v>
      </c>
      <c r="X399" s="389">
        <f t="shared" si="76"/>
        <v>18.900000000000002</v>
      </c>
      <c r="Y399" s="36">
        <f t="shared" si="81"/>
        <v>4.5179999999999998E-2</v>
      </c>
      <c r="Z399" s="56"/>
      <c r="AA399" s="57"/>
      <c r="AE399" s="64"/>
      <c r="BB399" s="294" t="s">
        <v>1</v>
      </c>
      <c r="BL399" s="64">
        <f t="shared" si="77"/>
        <v>18.583333333333332</v>
      </c>
      <c r="BM399" s="64">
        <f t="shared" si="78"/>
        <v>20.07</v>
      </c>
      <c r="BN399" s="64">
        <f t="shared" si="79"/>
        <v>3.5612535612535613E-2</v>
      </c>
      <c r="BO399" s="64">
        <f t="shared" si="80"/>
        <v>3.8461538461538464E-2</v>
      </c>
    </row>
    <row r="400" spans="1:67" ht="37.5" hidden="1" customHeight="1" x14ac:dyDescent="0.25">
      <c r="A400" s="54" t="s">
        <v>562</v>
      </c>
      <c r="B400" s="54" t="s">
        <v>563</v>
      </c>
      <c r="C400" s="31">
        <v>4301031254</v>
      </c>
      <c r="D400" s="392">
        <v>4680115883154</v>
      </c>
      <c r="E400" s="393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52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395"/>
      <c r="Q400" s="395"/>
      <c r="R400" s="395"/>
      <c r="S400" s="393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2">
        <v>4607091389524</v>
      </c>
      <c r="E401" s="393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557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395"/>
      <c r="Q401" s="395"/>
      <c r="R401" s="395"/>
      <c r="S401" s="393"/>
      <c r="T401" s="34"/>
      <c r="U401" s="34"/>
      <c r="V401" s="35" t="s">
        <v>66</v>
      </c>
      <c r="W401" s="388">
        <v>15.4</v>
      </c>
      <c r="X401" s="389">
        <f t="shared" si="76"/>
        <v>16.8</v>
      </c>
      <c r="Y401" s="36">
        <f t="shared" si="81"/>
        <v>4.0160000000000001E-2</v>
      </c>
      <c r="Z401" s="56"/>
      <c r="AA401" s="57"/>
      <c r="AE401" s="64"/>
      <c r="BB401" s="296" t="s">
        <v>1</v>
      </c>
      <c r="BL401" s="64">
        <f t="shared" si="77"/>
        <v>16.353333333333332</v>
      </c>
      <c r="BM401" s="64">
        <f t="shared" si="78"/>
        <v>17.84</v>
      </c>
      <c r="BN401" s="64">
        <f t="shared" si="79"/>
        <v>3.1339031339031341E-2</v>
      </c>
      <c r="BO401" s="64">
        <f t="shared" si="80"/>
        <v>3.4188034188034191E-2</v>
      </c>
    </row>
    <row r="402" spans="1:67" ht="27" hidden="1" customHeight="1" x14ac:dyDescent="0.25">
      <c r="A402" s="54" t="s">
        <v>566</v>
      </c>
      <c r="B402" s="54" t="s">
        <v>567</v>
      </c>
      <c r="C402" s="31">
        <v>4301031258</v>
      </c>
      <c r="D402" s="392">
        <v>4680115883161</v>
      </c>
      <c r="E402" s="393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395"/>
      <c r="Q402" s="395"/>
      <c r="R402" s="395"/>
      <c r="S402" s="393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2">
        <v>4607091384345</v>
      </c>
      <c r="E403" s="393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56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395"/>
      <c r="Q403" s="395"/>
      <c r="R403" s="395"/>
      <c r="S403" s="393"/>
      <c r="T403" s="34"/>
      <c r="U403" s="34"/>
      <c r="V403" s="35" t="s">
        <v>66</v>
      </c>
      <c r="W403" s="388">
        <v>11.2</v>
      </c>
      <c r="X403" s="389">
        <f t="shared" si="76"/>
        <v>12.600000000000001</v>
      </c>
      <c r="Y403" s="36">
        <f t="shared" si="81"/>
        <v>3.0120000000000001E-2</v>
      </c>
      <c r="Z403" s="56"/>
      <c r="AA403" s="57"/>
      <c r="AE403" s="64"/>
      <c r="BB403" s="298" t="s">
        <v>1</v>
      </c>
      <c r="BL403" s="64">
        <f t="shared" si="77"/>
        <v>11.893333333333333</v>
      </c>
      <c r="BM403" s="64">
        <f t="shared" si="78"/>
        <v>13.38</v>
      </c>
      <c r="BN403" s="64">
        <f t="shared" si="79"/>
        <v>2.2792022792022793E-2</v>
      </c>
      <c r="BO403" s="64">
        <f t="shared" si="80"/>
        <v>2.5641025641025644E-2</v>
      </c>
    </row>
    <row r="404" spans="1:67" ht="27" hidden="1" customHeight="1" x14ac:dyDescent="0.25">
      <c r="A404" s="54" t="s">
        <v>570</v>
      </c>
      <c r="B404" s="54" t="s">
        <v>571</v>
      </c>
      <c r="C404" s="31">
        <v>4301031256</v>
      </c>
      <c r="D404" s="392">
        <v>4680115883178</v>
      </c>
      <c r="E404" s="393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497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395"/>
      <c r="Q404" s="395"/>
      <c r="R404" s="395"/>
      <c r="S404" s="393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2">
        <v>4607091389531</v>
      </c>
      <c r="E405" s="393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79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395"/>
      <c r="Q405" s="395"/>
      <c r="R405" s="395"/>
      <c r="S405" s="393"/>
      <c r="T405" s="34"/>
      <c r="U405" s="34"/>
      <c r="V405" s="35" t="s">
        <v>66</v>
      </c>
      <c r="W405" s="388">
        <v>17.5</v>
      </c>
      <c r="X405" s="389">
        <f t="shared" si="76"/>
        <v>18.900000000000002</v>
      </c>
      <c r="Y405" s="36">
        <f t="shared" si="81"/>
        <v>4.5179999999999998E-2</v>
      </c>
      <c r="Z405" s="56"/>
      <c r="AA405" s="57"/>
      <c r="AE405" s="64"/>
      <c r="BB405" s="300" t="s">
        <v>1</v>
      </c>
      <c r="BL405" s="64">
        <f t="shared" si="77"/>
        <v>18.583333333333332</v>
      </c>
      <c r="BM405" s="64">
        <f t="shared" si="78"/>
        <v>20.07</v>
      </c>
      <c r="BN405" s="64">
        <f t="shared" si="79"/>
        <v>3.5612535612535613E-2</v>
      </c>
      <c r="BO405" s="64">
        <f t="shared" si="80"/>
        <v>3.8461538461538464E-2</v>
      </c>
    </row>
    <row r="406" spans="1:67" ht="27" hidden="1" customHeight="1" x14ac:dyDescent="0.25">
      <c r="A406" s="54" t="s">
        <v>574</v>
      </c>
      <c r="B406" s="54" t="s">
        <v>575</v>
      </c>
      <c r="C406" s="31">
        <v>4301031255</v>
      </c>
      <c r="D406" s="392">
        <v>4680115883185</v>
      </c>
      <c r="E406" s="393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59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395"/>
      <c r="Q406" s="395"/>
      <c r="R406" s="395"/>
      <c r="S406" s="393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05"/>
      <c r="B407" s="397"/>
      <c r="C407" s="397"/>
      <c r="D407" s="397"/>
      <c r="E407" s="397"/>
      <c r="F407" s="397"/>
      <c r="G407" s="397"/>
      <c r="H407" s="397"/>
      <c r="I407" s="397"/>
      <c r="J407" s="397"/>
      <c r="K407" s="397"/>
      <c r="L407" s="397"/>
      <c r="M407" s="397"/>
      <c r="N407" s="406"/>
      <c r="O407" s="414" t="s">
        <v>70</v>
      </c>
      <c r="P407" s="415"/>
      <c r="Q407" s="415"/>
      <c r="R407" s="415"/>
      <c r="S407" s="415"/>
      <c r="T407" s="415"/>
      <c r="U407" s="416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38.857142857142847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42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0.23594000000000001</v>
      </c>
      <c r="Z407" s="391"/>
      <c r="AA407" s="391"/>
    </row>
    <row r="408" spans="1:67" x14ac:dyDescent="0.2">
      <c r="A408" s="397"/>
      <c r="B408" s="397"/>
      <c r="C408" s="397"/>
      <c r="D408" s="397"/>
      <c r="E408" s="397"/>
      <c r="F408" s="397"/>
      <c r="G408" s="397"/>
      <c r="H408" s="397"/>
      <c r="I408" s="397"/>
      <c r="J408" s="397"/>
      <c r="K408" s="397"/>
      <c r="L408" s="397"/>
      <c r="M408" s="397"/>
      <c r="N408" s="406"/>
      <c r="O408" s="414" t="s">
        <v>70</v>
      </c>
      <c r="P408" s="415"/>
      <c r="Q408" s="415"/>
      <c r="R408" s="415"/>
      <c r="S408" s="415"/>
      <c r="T408" s="415"/>
      <c r="U408" s="416"/>
      <c r="V408" s="37" t="s">
        <v>66</v>
      </c>
      <c r="W408" s="390">
        <f>IFERROR(SUM(W394:W406),"0")</f>
        <v>101.60000000000001</v>
      </c>
      <c r="X408" s="390">
        <f>IFERROR(SUM(X394:X406),"0")</f>
        <v>109.20000000000002</v>
      </c>
      <c r="Y408" s="37"/>
      <c r="Z408" s="391"/>
      <c r="AA408" s="391"/>
    </row>
    <row r="409" spans="1:67" ht="14.25" hidden="1" customHeight="1" x14ac:dyDescent="0.25">
      <c r="A409" s="396" t="s">
        <v>72</v>
      </c>
      <c r="B409" s="397"/>
      <c r="C409" s="397"/>
      <c r="D409" s="397"/>
      <c r="E409" s="397"/>
      <c r="F409" s="397"/>
      <c r="G409" s="397"/>
      <c r="H409" s="397"/>
      <c r="I409" s="397"/>
      <c r="J409" s="397"/>
      <c r="K409" s="397"/>
      <c r="L409" s="397"/>
      <c r="M409" s="397"/>
      <c r="N409" s="397"/>
      <c r="O409" s="397"/>
      <c r="P409" s="397"/>
      <c r="Q409" s="397"/>
      <c r="R409" s="397"/>
      <c r="S409" s="397"/>
      <c r="T409" s="397"/>
      <c r="U409" s="397"/>
      <c r="V409" s="397"/>
      <c r="W409" s="397"/>
      <c r="X409" s="397"/>
      <c r="Y409" s="397"/>
      <c r="Z409" s="381"/>
      <c r="AA409" s="381"/>
    </row>
    <row r="410" spans="1:67" ht="27" hidden="1" customHeight="1" x14ac:dyDescent="0.25">
      <c r="A410" s="54" t="s">
        <v>576</v>
      </c>
      <c r="B410" s="54" t="s">
        <v>577</v>
      </c>
      <c r="C410" s="31">
        <v>4301051258</v>
      </c>
      <c r="D410" s="392">
        <v>4607091389685</v>
      </c>
      <c r="E410" s="393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748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395"/>
      <c r="Q410" s="395"/>
      <c r="R410" s="395"/>
      <c r="S410" s="393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hidden="1" customHeight="1" x14ac:dyDescent="0.25">
      <c r="A411" s="54" t="s">
        <v>578</v>
      </c>
      <c r="B411" s="54" t="s">
        <v>579</v>
      </c>
      <c r="C411" s="31">
        <v>4301051431</v>
      </c>
      <c r="D411" s="392">
        <v>4607091389654</v>
      </c>
      <c r="E411" s="393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59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395"/>
      <c r="Q411" s="395"/>
      <c r="R411" s="395"/>
      <c r="S411" s="393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hidden="1" customHeight="1" x14ac:dyDescent="0.25">
      <c r="A412" s="54" t="s">
        <v>580</v>
      </c>
      <c r="B412" s="54" t="s">
        <v>581</v>
      </c>
      <c r="C412" s="31">
        <v>4301051284</v>
      </c>
      <c r="D412" s="392">
        <v>4607091384352</v>
      </c>
      <c r="E412" s="393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7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395"/>
      <c r="Q412" s="395"/>
      <c r="R412" s="395"/>
      <c r="S412" s="393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hidden="1" x14ac:dyDescent="0.2">
      <c r="A413" s="405"/>
      <c r="B413" s="397"/>
      <c r="C413" s="397"/>
      <c r="D413" s="397"/>
      <c r="E413" s="397"/>
      <c r="F413" s="397"/>
      <c r="G413" s="397"/>
      <c r="H413" s="397"/>
      <c r="I413" s="397"/>
      <c r="J413" s="397"/>
      <c r="K413" s="397"/>
      <c r="L413" s="397"/>
      <c r="M413" s="397"/>
      <c r="N413" s="406"/>
      <c r="O413" s="414" t="s">
        <v>70</v>
      </c>
      <c r="P413" s="415"/>
      <c r="Q413" s="415"/>
      <c r="R413" s="415"/>
      <c r="S413" s="415"/>
      <c r="T413" s="415"/>
      <c r="U413" s="416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hidden="1" x14ac:dyDescent="0.2">
      <c r="A414" s="397"/>
      <c r="B414" s="397"/>
      <c r="C414" s="397"/>
      <c r="D414" s="397"/>
      <c r="E414" s="397"/>
      <c r="F414" s="397"/>
      <c r="G414" s="397"/>
      <c r="H414" s="397"/>
      <c r="I414" s="397"/>
      <c r="J414" s="397"/>
      <c r="K414" s="397"/>
      <c r="L414" s="397"/>
      <c r="M414" s="397"/>
      <c r="N414" s="406"/>
      <c r="O414" s="414" t="s">
        <v>70</v>
      </c>
      <c r="P414" s="415"/>
      <c r="Q414" s="415"/>
      <c r="R414" s="415"/>
      <c r="S414" s="415"/>
      <c r="T414" s="415"/>
      <c r="U414" s="416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hidden="1" customHeight="1" x14ac:dyDescent="0.25">
      <c r="A415" s="396" t="s">
        <v>207</v>
      </c>
      <c r="B415" s="397"/>
      <c r="C415" s="397"/>
      <c r="D415" s="397"/>
      <c r="E415" s="397"/>
      <c r="F415" s="397"/>
      <c r="G415" s="397"/>
      <c r="H415" s="397"/>
      <c r="I415" s="397"/>
      <c r="J415" s="397"/>
      <c r="K415" s="397"/>
      <c r="L415" s="397"/>
      <c r="M415" s="397"/>
      <c r="N415" s="397"/>
      <c r="O415" s="397"/>
      <c r="P415" s="397"/>
      <c r="Q415" s="397"/>
      <c r="R415" s="397"/>
      <c r="S415" s="397"/>
      <c r="T415" s="397"/>
      <c r="U415" s="397"/>
      <c r="V415" s="397"/>
      <c r="W415" s="397"/>
      <c r="X415" s="397"/>
      <c r="Y415" s="397"/>
      <c r="Z415" s="381"/>
      <c r="AA415" s="381"/>
    </row>
    <row r="416" spans="1:67" ht="27" hidden="1" customHeight="1" x14ac:dyDescent="0.25">
      <c r="A416" s="54" t="s">
        <v>582</v>
      </c>
      <c r="B416" s="54" t="s">
        <v>583</v>
      </c>
      <c r="C416" s="31">
        <v>4301060352</v>
      </c>
      <c r="D416" s="392">
        <v>4680115881648</v>
      </c>
      <c r="E416" s="393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55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395"/>
      <c r="Q416" s="395"/>
      <c r="R416" s="395"/>
      <c r="S416" s="393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hidden="1" x14ac:dyDescent="0.2">
      <c r="A417" s="405"/>
      <c r="B417" s="397"/>
      <c r="C417" s="397"/>
      <c r="D417" s="397"/>
      <c r="E417" s="397"/>
      <c r="F417" s="397"/>
      <c r="G417" s="397"/>
      <c r="H417" s="397"/>
      <c r="I417" s="397"/>
      <c r="J417" s="397"/>
      <c r="K417" s="397"/>
      <c r="L417" s="397"/>
      <c r="M417" s="397"/>
      <c r="N417" s="406"/>
      <c r="O417" s="414" t="s">
        <v>70</v>
      </c>
      <c r="P417" s="415"/>
      <c r="Q417" s="415"/>
      <c r="R417" s="415"/>
      <c r="S417" s="415"/>
      <c r="T417" s="415"/>
      <c r="U417" s="416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hidden="1" x14ac:dyDescent="0.2">
      <c r="A418" s="397"/>
      <c r="B418" s="397"/>
      <c r="C418" s="397"/>
      <c r="D418" s="397"/>
      <c r="E418" s="397"/>
      <c r="F418" s="397"/>
      <c r="G418" s="397"/>
      <c r="H418" s="397"/>
      <c r="I418" s="397"/>
      <c r="J418" s="397"/>
      <c r="K418" s="397"/>
      <c r="L418" s="397"/>
      <c r="M418" s="397"/>
      <c r="N418" s="406"/>
      <c r="O418" s="414" t="s">
        <v>70</v>
      </c>
      <c r="P418" s="415"/>
      <c r="Q418" s="415"/>
      <c r="R418" s="415"/>
      <c r="S418" s="415"/>
      <c r="T418" s="415"/>
      <c r="U418" s="416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hidden="1" customHeight="1" x14ac:dyDescent="0.25">
      <c r="A419" s="396" t="s">
        <v>86</v>
      </c>
      <c r="B419" s="397"/>
      <c r="C419" s="397"/>
      <c r="D419" s="397"/>
      <c r="E419" s="397"/>
      <c r="F419" s="397"/>
      <c r="G419" s="397"/>
      <c r="H419" s="397"/>
      <c r="I419" s="397"/>
      <c r="J419" s="397"/>
      <c r="K419" s="397"/>
      <c r="L419" s="397"/>
      <c r="M419" s="397"/>
      <c r="N419" s="397"/>
      <c r="O419" s="397"/>
      <c r="P419" s="397"/>
      <c r="Q419" s="397"/>
      <c r="R419" s="397"/>
      <c r="S419" s="397"/>
      <c r="T419" s="397"/>
      <c r="U419" s="397"/>
      <c r="V419" s="397"/>
      <c r="W419" s="397"/>
      <c r="X419" s="397"/>
      <c r="Y419" s="397"/>
      <c r="Z419" s="381"/>
      <c r="AA419" s="381"/>
    </row>
    <row r="420" spans="1:67" ht="27" hidden="1" customHeight="1" x14ac:dyDescent="0.25">
      <c r="A420" s="54" t="s">
        <v>584</v>
      </c>
      <c r="B420" s="54" t="s">
        <v>585</v>
      </c>
      <c r="C420" s="31">
        <v>4301032045</v>
      </c>
      <c r="D420" s="392">
        <v>4680115884335</v>
      </c>
      <c r="E420" s="393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766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395"/>
      <c r="Q420" s="395"/>
      <c r="R420" s="395"/>
      <c r="S420" s="393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hidden="1" customHeight="1" x14ac:dyDescent="0.25">
      <c r="A421" s="54" t="s">
        <v>588</v>
      </c>
      <c r="B421" s="54" t="s">
        <v>589</v>
      </c>
      <c r="C421" s="31">
        <v>4301032047</v>
      </c>
      <c r="D421" s="392">
        <v>4680115884342</v>
      </c>
      <c r="E421" s="393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585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395"/>
      <c r="Q421" s="395"/>
      <c r="R421" s="395"/>
      <c r="S421" s="393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hidden="1" customHeight="1" x14ac:dyDescent="0.25">
      <c r="A422" s="54" t="s">
        <v>590</v>
      </c>
      <c r="B422" s="54" t="s">
        <v>591</v>
      </c>
      <c r="C422" s="31">
        <v>4301170011</v>
      </c>
      <c r="D422" s="392">
        <v>4680115884113</v>
      </c>
      <c r="E422" s="393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2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395"/>
      <c r="Q422" s="395"/>
      <c r="R422" s="395"/>
      <c r="S422" s="393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hidden="1" x14ac:dyDescent="0.2">
      <c r="A423" s="405"/>
      <c r="B423" s="397"/>
      <c r="C423" s="397"/>
      <c r="D423" s="397"/>
      <c r="E423" s="397"/>
      <c r="F423" s="397"/>
      <c r="G423" s="397"/>
      <c r="H423" s="397"/>
      <c r="I423" s="397"/>
      <c r="J423" s="397"/>
      <c r="K423" s="397"/>
      <c r="L423" s="397"/>
      <c r="M423" s="397"/>
      <c r="N423" s="406"/>
      <c r="O423" s="414" t="s">
        <v>70</v>
      </c>
      <c r="P423" s="415"/>
      <c r="Q423" s="415"/>
      <c r="R423" s="415"/>
      <c r="S423" s="415"/>
      <c r="T423" s="415"/>
      <c r="U423" s="416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hidden="1" x14ac:dyDescent="0.2">
      <c r="A424" s="397"/>
      <c r="B424" s="397"/>
      <c r="C424" s="397"/>
      <c r="D424" s="397"/>
      <c r="E424" s="397"/>
      <c r="F424" s="397"/>
      <c r="G424" s="397"/>
      <c r="H424" s="397"/>
      <c r="I424" s="397"/>
      <c r="J424" s="397"/>
      <c r="K424" s="397"/>
      <c r="L424" s="397"/>
      <c r="M424" s="397"/>
      <c r="N424" s="406"/>
      <c r="O424" s="414" t="s">
        <v>70</v>
      </c>
      <c r="P424" s="415"/>
      <c r="Q424" s="415"/>
      <c r="R424" s="415"/>
      <c r="S424" s="415"/>
      <c r="T424" s="415"/>
      <c r="U424" s="416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hidden="1" customHeight="1" x14ac:dyDescent="0.25">
      <c r="A425" s="430" t="s">
        <v>592</v>
      </c>
      <c r="B425" s="397"/>
      <c r="C425" s="397"/>
      <c r="D425" s="397"/>
      <c r="E425" s="397"/>
      <c r="F425" s="397"/>
      <c r="G425" s="397"/>
      <c r="H425" s="397"/>
      <c r="I425" s="397"/>
      <c r="J425" s="397"/>
      <c r="K425" s="397"/>
      <c r="L425" s="397"/>
      <c r="M425" s="397"/>
      <c r="N425" s="397"/>
      <c r="O425" s="397"/>
      <c r="P425" s="397"/>
      <c r="Q425" s="397"/>
      <c r="R425" s="397"/>
      <c r="S425" s="397"/>
      <c r="T425" s="397"/>
      <c r="U425" s="397"/>
      <c r="V425" s="397"/>
      <c r="W425" s="397"/>
      <c r="X425" s="397"/>
      <c r="Y425" s="397"/>
      <c r="Z425" s="382"/>
      <c r="AA425" s="382"/>
    </row>
    <row r="426" spans="1:67" ht="14.25" hidden="1" customHeight="1" x14ac:dyDescent="0.25">
      <c r="A426" s="396" t="s">
        <v>97</v>
      </c>
      <c r="B426" s="397"/>
      <c r="C426" s="397"/>
      <c r="D426" s="397"/>
      <c r="E426" s="397"/>
      <c r="F426" s="397"/>
      <c r="G426" s="397"/>
      <c r="H426" s="397"/>
      <c r="I426" s="397"/>
      <c r="J426" s="397"/>
      <c r="K426" s="397"/>
      <c r="L426" s="397"/>
      <c r="M426" s="397"/>
      <c r="N426" s="397"/>
      <c r="O426" s="397"/>
      <c r="P426" s="397"/>
      <c r="Q426" s="397"/>
      <c r="R426" s="397"/>
      <c r="S426" s="397"/>
      <c r="T426" s="397"/>
      <c r="U426" s="397"/>
      <c r="V426" s="397"/>
      <c r="W426" s="397"/>
      <c r="X426" s="397"/>
      <c r="Y426" s="397"/>
      <c r="Z426" s="381"/>
      <c r="AA426" s="381"/>
    </row>
    <row r="427" spans="1:67" ht="27" hidden="1" customHeight="1" x14ac:dyDescent="0.25">
      <c r="A427" s="54" t="s">
        <v>593</v>
      </c>
      <c r="B427" s="54" t="s">
        <v>594</v>
      </c>
      <c r="C427" s="31">
        <v>4301020214</v>
      </c>
      <c r="D427" s="392">
        <v>4607091389388</v>
      </c>
      <c r="E427" s="393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638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395"/>
      <c r="Q427" s="395"/>
      <c r="R427" s="395"/>
      <c r="S427" s="393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hidden="1" customHeight="1" x14ac:dyDescent="0.25">
      <c r="A428" s="54" t="s">
        <v>595</v>
      </c>
      <c r="B428" s="54" t="s">
        <v>596</v>
      </c>
      <c r="C428" s="31">
        <v>4301020185</v>
      </c>
      <c r="D428" s="392">
        <v>4607091389364</v>
      </c>
      <c r="E428" s="393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48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395"/>
      <c r="Q428" s="395"/>
      <c r="R428" s="395"/>
      <c r="S428" s="393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hidden="1" x14ac:dyDescent="0.2">
      <c r="A429" s="405"/>
      <c r="B429" s="397"/>
      <c r="C429" s="397"/>
      <c r="D429" s="397"/>
      <c r="E429" s="397"/>
      <c r="F429" s="397"/>
      <c r="G429" s="397"/>
      <c r="H429" s="397"/>
      <c r="I429" s="397"/>
      <c r="J429" s="397"/>
      <c r="K429" s="397"/>
      <c r="L429" s="397"/>
      <c r="M429" s="397"/>
      <c r="N429" s="406"/>
      <c r="O429" s="414" t="s">
        <v>70</v>
      </c>
      <c r="P429" s="415"/>
      <c r="Q429" s="415"/>
      <c r="R429" s="415"/>
      <c r="S429" s="415"/>
      <c r="T429" s="415"/>
      <c r="U429" s="416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hidden="1" x14ac:dyDescent="0.2">
      <c r="A430" s="397"/>
      <c r="B430" s="397"/>
      <c r="C430" s="397"/>
      <c r="D430" s="397"/>
      <c r="E430" s="397"/>
      <c r="F430" s="397"/>
      <c r="G430" s="397"/>
      <c r="H430" s="397"/>
      <c r="I430" s="397"/>
      <c r="J430" s="397"/>
      <c r="K430" s="397"/>
      <c r="L430" s="397"/>
      <c r="M430" s="397"/>
      <c r="N430" s="406"/>
      <c r="O430" s="414" t="s">
        <v>70</v>
      </c>
      <c r="P430" s="415"/>
      <c r="Q430" s="415"/>
      <c r="R430" s="415"/>
      <c r="S430" s="415"/>
      <c r="T430" s="415"/>
      <c r="U430" s="416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hidden="1" customHeight="1" x14ac:dyDescent="0.25">
      <c r="A431" s="396" t="s">
        <v>61</v>
      </c>
      <c r="B431" s="397"/>
      <c r="C431" s="397"/>
      <c r="D431" s="397"/>
      <c r="E431" s="397"/>
      <c r="F431" s="397"/>
      <c r="G431" s="397"/>
      <c r="H431" s="397"/>
      <c r="I431" s="397"/>
      <c r="J431" s="397"/>
      <c r="K431" s="397"/>
      <c r="L431" s="397"/>
      <c r="M431" s="397"/>
      <c r="N431" s="397"/>
      <c r="O431" s="397"/>
      <c r="P431" s="397"/>
      <c r="Q431" s="397"/>
      <c r="R431" s="397"/>
      <c r="S431" s="397"/>
      <c r="T431" s="397"/>
      <c r="U431" s="397"/>
      <c r="V431" s="397"/>
      <c r="W431" s="397"/>
      <c r="X431" s="397"/>
      <c r="Y431" s="397"/>
      <c r="Z431" s="381"/>
      <c r="AA431" s="381"/>
    </row>
    <row r="432" spans="1:67" ht="27" hidden="1" customHeight="1" x14ac:dyDescent="0.25">
      <c r="A432" s="54" t="s">
        <v>597</v>
      </c>
      <c r="B432" s="54" t="s">
        <v>598</v>
      </c>
      <c r="C432" s="31">
        <v>4301031212</v>
      </c>
      <c r="D432" s="392">
        <v>4607091389739</v>
      </c>
      <c r="E432" s="393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479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395"/>
      <c r="Q432" s="395"/>
      <c r="R432" s="395"/>
      <c r="S432" s="393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hidden="1" customHeight="1" x14ac:dyDescent="0.25">
      <c r="A433" s="54" t="s">
        <v>599</v>
      </c>
      <c r="B433" s="54" t="s">
        <v>600</v>
      </c>
      <c r="C433" s="31">
        <v>4301031176</v>
      </c>
      <c r="D433" s="392">
        <v>4607091389425</v>
      </c>
      <c r="E433" s="393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76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395"/>
      <c r="Q433" s="395"/>
      <c r="R433" s="395"/>
      <c r="S433" s="393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hidden="1" customHeight="1" x14ac:dyDescent="0.25">
      <c r="A434" s="54" t="s">
        <v>601</v>
      </c>
      <c r="B434" s="54" t="s">
        <v>602</v>
      </c>
      <c r="C434" s="31">
        <v>4301031215</v>
      </c>
      <c r="D434" s="392">
        <v>4680115882911</v>
      </c>
      <c r="E434" s="393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421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395"/>
      <c r="Q434" s="395"/>
      <c r="R434" s="395"/>
      <c r="S434" s="393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hidden="1" customHeight="1" x14ac:dyDescent="0.25">
      <c r="A435" s="54" t="s">
        <v>603</v>
      </c>
      <c r="B435" s="54" t="s">
        <v>604</v>
      </c>
      <c r="C435" s="31">
        <v>4301031167</v>
      </c>
      <c r="D435" s="392">
        <v>4680115880771</v>
      </c>
      <c r="E435" s="393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771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395"/>
      <c r="Q435" s="395"/>
      <c r="R435" s="395"/>
      <c r="S435" s="393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2">
        <v>4607091389500</v>
      </c>
      <c r="E436" s="393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42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395"/>
      <c r="Q436" s="395"/>
      <c r="R436" s="395"/>
      <c r="S436" s="393"/>
      <c r="T436" s="34"/>
      <c r="U436" s="34"/>
      <c r="V436" s="35" t="s">
        <v>66</v>
      </c>
      <c r="W436" s="388">
        <v>4.1999999999999993</v>
      </c>
      <c r="X436" s="389">
        <f t="shared" si="82"/>
        <v>4.2</v>
      </c>
      <c r="Y436" s="36">
        <f>IFERROR(IF(X436=0,"",ROUNDUP(X436/H436,0)*0.00502),"")</f>
        <v>1.004E-2</v>
      </c>
      <c r="Z436" s="56"/>
      <c r="AA436" s="57"/>
      <c r="AE436" s="64"/>
      <c r="BB436" s="315" t="s">
        <v>1</v>
      </c>
      <c r="BL436" s="64">
        <f t="shared" si="83"/>
        <v>4.4599999999999991</v>
      </c>
      <c r="BM436" s="64">
        <f t="shared" si="84"/>
        <v>4.46</v>
      </c>
      <c r="BN436" s="64">
        <f t="shared" si="85"/>
        <v>8.5470085470085461E-3</v>
      </c>
      <c r="BO436" s="64">
        <f t="shared" si="86"/>
        <v>8.5470085470085479E-3</v>
      </c>
    </row>
    <row r="437" spans="1:67" ht="27" hidden="1" customHeight="1" x14ac:dyDescent="0.25">
      <c r="A437" s="54" t="s">
        <v>607</v>
      </c>
      <c r="B437" s="54" t="s">
        <v>608</v>
      </c>
      <c r="C437" s="31">
        <v>4301031103</v>
      </c>
      <c r="D437" s="392">
        <v>4680115881983</v>
      </c>
      <c r="E437" s="393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50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395"/>
      <c r="Q437" s="395"/>
      <c r="R437" s="395"/>
      <c r="S437" s="393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05"/>
      <c r="B438" s="397"/>
      <c r="C438" s="397"/>
      <c r="D438" s="397"/>
      <c r="E438" s="397"/>
      <c r="F438" s="397"/>
      <c r="G438" s="397"/>
      <c r="H438" s="397"/>
      <c r="I438" s="397"/>
      <c r="J438" s="397"/>
      <c r="K438" s="397"/>
      <c r="L438" s="397"/>
      <c r="M438" s="397"/>
      <c r="N438" s="406"/>
      <c r="O438" s="414" t="s">
        <v>70</v>
      </c>
      <c r="P438" s="415"/>
      <c r="Q438" s="415"/>
      <c r="R438" s="415"/>
      <c r="S438" s="415"/>
      <c r="T438" s="415"/>
      <c r="U438" s="416"/>
      <c r="V438" s="37" t="s">
        <v>71</v>
      </c>
      <c r="W438" s="390">
        <f>IFERROR(W432/H432,"0")+IFERROR(W433/H433,"0")+IFERROR(W434/H434,"0")+IFERROR(W435/H435,"0")+IFERROR(W436/H436,"0")+IFERROR(W437/H437,"0")</f>
        <v>1.9999999999999996</v>
      </c>
      <c r="X438" s="390">
        <f>IFERROR(X432/H432,"0")+IFERROR(X433/H433,"0")+IFERROR(X434/H434,"0")+IFERROR(X435/H435,"0")+IFERROR(X436/H436,"0")+IFERROR(X437/H437,"0")</f>
        <v>2</v>
      </c>
      <c r="Y438" s="390">
        <f>IFERROR(IF(Y432="",0,Y432),"0")+IFERROR(IF(Y433="",0,Y433),"0")+IFERROR(IF(Y434="",0,Y434),"0")+IFERROR(IF(Y435="",0,Y435),"0")+IFERROR(IF(Y436="",0,Y436),"0")+IFERROR(IF(Y437="",0,Y437),"0")</f>
        <v>1.004E-2</v>
      </c>
      <c r="Z438" s="391"/>
      <c r="AA438" s="391"/>
    </row>
    <row r="439" spans="1:67" x14ac:dyDescent="0.2">
      <c r="A439" s="397"/>
      <c r="B439" s="397"/>
      <c r="C439" s="397"/>
      <c r="D439" s="397"/>
      <c r="E439" s="397"/>
      <c r="F439" s="397"/>
      <c r="G439" s="397"/>
      <c r="H439" s="397"/>
      <c r="I439" s="397"/>
      <c r="J439" s="397"/>
      <c r="K439" s="397"/>
      <c r="L439" s="397"/>
      <c r="M439" s="397"/>
      <c r="N439" s="406"/>
      <c r="O439" s="414" t="s">
        <v>70</v>
      </c>
      <c r="P439" s="415"/>
      <c r="Q439" s="415"/>
      <c r="R439" s="415"/>
      <c r="S439" s="415"/>
      <c r="T439" s="415"/>
      <c r="U439" s="416"/>
      <c r="V439" s="37" t="s">
        <v>66</v>
      </c>
      <c r="W439" s="390">
        <f>IFERROR(SUM(W432:W437),"0")</f>
        <v>4.1999999999999993</v>
      </c>
      <c r="X439" s="390">
        <f>IFERROR(SUM(X432:X437),"0")</f>
        <v>4.2</v>
      </c>
      <c r="Y439" s="37"/>
      <c r="Z439" s="391"/>
      <c r="AA439" s="391"/>
    </row>
    <row r="440" spans="1:67" ht="14.25" hidden="1" customHeight="1" x14ac:dyDescent="0.25">
      <c r="A440" s="396" t="s">
        <v>86</v>
      </c>
      <c r="B440" s="397"/>
      <c r="C440" s="397"/>
      <c r="D440" s="397"/>
      <c r="E440" s="397"/>
      <c r="F440" s="397"/>
      <c r="G440" s="397"/>
      <c r="H440" s="397"/>
      <c r="I440" s="397"/>
      <c r="J440" s="397"/>
      <c r="K440" s="397"/>
      <c r="L440" s="397"/>
      <c r="M440" s="397"/>
      <c r="N440" s="397"/>
      <c r="O440" s="397"/>
      <c r="P440" s="397"/>
      <c r="Q440" s="397"/>
      <c r="R440" s="397"/>
      <c r="S440" s="397"/>
      <c r="T440" s="397"/>
      <c r="U440" s="397"/>
      <c r="V440" s="397"/>
      <c r="W440" s="397"/>
      <c r="X440" s="397"/>
      <c r="Y440" s="397"/>
      <c r="Z440" s="381"/>
      <c r="AA440" s="381"/>
    </row>
    <row r="441" spans="1:67" ht="27" hidden="1" customHeight="1" x14ac:dyDescent="0.25">
      <c r="A441" s="54" t="s">
        <v>609</v>
      </c>
      <c r="B441" s="54" t="s">
        <v>610</v>
      </c>
      <c r="C441" s="31">
        <v>4301032046</v>
      </c>
      <c r="D441" s="392">
        <v>4680115884359</v>
      </c>
      <c r="E441" s="393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400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395"/>
      <c r="Q441" s="395"/>
      <c r="R441" s="395"/>
      <c r="S441" s="393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hidden="1" customHeight="1" x14ac:dyDescent="0.25">
      <c r="A442" s="54" t="s">
        <v>611</v>
      </c>
      <c r="B442" s="54" t="s">
        <v>612</v>
      </c>
      <c r="C442" s="31">
        <v>4301040358</v>
      </c>
      <c r="D442" s="392">
        <v>4680115884571</v>
      </c>
      <c r="E442" s="393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464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395"/>
      <c r="Q442" s="395"/>
      <c r="R442" s="395"/>
      <c r="S442" s="393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hidden="1" x14ac:dyDescent="0.2">
      <c r="A443" s="405"/>
      <c r="B443" s="397"/>
      <c r="C443" s="397"/>
      <c r="D443" s="397"/>
      <c r="E443" s="397"/>
      <c r="F443" s="397"/>
      <c r="G443" s="397"/>
      <c r="H443" s="397"/>
      <c r="I443" s="397"/>
      <c r="J443" s="397"/>
      <c r="K443" s="397"/>
      <c r="L443" s="397"/>
      <c r="M443" s="397"/>
      <c r="N443" s="406"/>
      <c r="O443" s="414" t="s">
        <v>70</v>
      </c>
      <c r="P443" s="415"/>
      <c r="Q443" s="415"/>
      <c r="R443" s="415"/>
      <c r="S443" s="415"/>
      <c r="T443" s="415"/>
      <c r="U443" s="416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hidden="1" x14ac:dyDescent="0.2">
      <c r="A444" s="397"/>
      <c r="B444" s="397"/>
      <c r="C444" s="397"/>
      <c r="D444" s="397"/>
      <c r="E444" s="397"/>
      <c r="F444" s="397"/>
      <c r="G444" s="397"/>
      <c r="H444" s="397"/>
      <c r="I444" s="397"/>
      <c r="J444" s="397"/>
      <c r="K444" s="397"/>
      <c r="L444" s="397"/>
      <c r="M444" s="397"/>
      <c r="N444" s="406"/>
      <c r="O444" s="414" t="s">
        <v>70</v>
      </c>
      <c r="P444" s="415"/>
      <c r="Q444" s="415"/>
      <c r="R444" s="415"/>
      <c r="S444" s="415"/>
      <c r="T444" s="415"/>
      <c r="U444" s="416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hidden="1" customHeight="1" x14ac:dyDescent="0.25">
      <c r="A445" s="396" t="s">
        <v>613</v>
      </c>
      <c r="B445" s="397"/>
      <c r="C445" s="397"/>
      <c r="D445" s="397"/>
      <c r="E445" s="397"/>
      <c r="F445" s="397"/>
      <c r="G445" s="397"/>
      <c r="H445" s="397"/>
      <c r="I445" s="397"/>
      <c r="J445" s="397"/>
      <c r="K445" s="397"/>
      <c r="L445" s="397"/>
      <c r="M445" s="397"/>
      <c r="N445" s="397"/>
      <c r="O445" s="397"/>
      <c r="P445" s="397"/>
      <c r="Q445" s="397"/>
      <c r="R445" s="397"/>
      <c r="S445" s="397"/>
      <c r="T445" s="397"/>
      <c r="U445" s="397"/>
      <c r="V445" s="397"/>
      <c r="W445" s="397"/>
      <c r="X445" s="397"/>
      <c r="Y445" s="397"/>
      <c r="Z445" s="381"/>
      <c r="AA445" s="381"/>
    </row>
    <row r="446" spans="1:67" ht="27" hidden="1" customHeight="1" x14ac:dyDescent="0.25">
      <c r="A446" s="54" t="s">
        <v>614</v>
      </c>
      <c r="B446" s="54" t="s">
        <v>615</v>
      </c>
      <c r="C446" s="31">
        <v>4301170010</v>
      </c>
      <c r="D446" s="392">
        <v>4680115884090</v>
      </c>
      <c r="E446" s="393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67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395"/>
      <c r="Q446" s="395"/>
      <c r="R446" s="395"/>
      <c r="S446" s="393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hidden="1" x14ac:dyDescent="0.2">
      <c r="A447" s="405"/>
      <c r="B447" s="397"/>
      <c r="C447" s="397"/>
      <c r="D447" s="397"/>
      <c r="E447" s="397"/>
      <c r="F447" s="397"/>
      <c r="G447" s="397"/>
      <c r="H447" s="397"/>
      <c r="I447" s="397"/>
      <c r="J447" s="397"/>
      <c r="K447" s="397"/>
      <c r="L447" s="397"/>
      <c r="M447" s="397"/>
      <c r="N447" s="406"/>
      <c r="O447" s="414" t="s">
        <v>70</v>
      </c>
      <c r="P447" s="415"/>
      <c r="Q447" s="415"/>
      <c r="R447" s="415"/>
      <c r="S447" s="415"/>
      <c r="T447" s="415"/>
      <c r="U447" s="416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hidden="1" x14ac:dyDescent="0.2">
      <c r="A448" s="397"/>
      <c r="B448" s="397"/>
      <c r="C448" s="397"/>
      <c r="D448" s="397"/>
      <c r="E448" s="397"/>
      <c r="F448" s="397"/>
      <c r="G448" s="397"/>
      <c r="H448" s="397"/>
      <c r="I448" s="397"/>
      <c r="J448" s="397"/>
      <c r="K448" s="397"/>
      <c r="L448" s="397"/>
      <c r="M448" s="397"/>
      <c r="N448" s="406"/>
      <c r="O448" s="414" t="s">
        <v>70</v>
      </c>
      <c r="P448" s="415"/>
      <c r="Q448" s="415"/>
      <c r="R448" s="415"/>
      <c r="S448" s="415"/>
      <c r="T448" s="415"/>
      <c r="U448" s="416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hidden="1" customHeight="1" x14ac:dyDescent="0.25">
      <c r="A449" s="396" t="s">
        <v>616</v>
      </c>
      <c r="B449" s="397"/>
      <c r="C449" s="397"/>
      <c r="D449" s="397"/>
      <c r="E449" s="397"/>
      <c r="F449" s="397"/>
      <c r="G449" s="397"/>
      <c r="H449" s="397"/>
      <c r="I449" s="397"/>
      <c r="J449" s="397"/>
      <c r="K449" s="397"/>
      <c r="L449" s="397"/>
      <c r="M449" s="397"/>
      <c r="N449" s="397"/>
      <c r="O449" s="397"/>
      <c r="P449" s="397"/>
      <c r="Q449" s="397"/>
      <c r="R449" s="397"/>
      <c r="S449" s="397"/>
      <c r="T449" s="397"/>
      <c r="U449" s="397"/>
      <c r="V449" s="397"/>
      <c r="W449" s="397"/>
      <c r="X449" s="397"/>
      <c r="Y449" s="397"/>
      <c r="Z449" s="381"/>
      <c r="AA449" s="381"/>
    </row>
    <row r="450" spans="1:67" ht="27" hidden="1" customHeight="1" x14ac:dyDescent="0.25">
      <c r="A450" s="54" t="s">
        <v>617</v>
      </c>
      <c r="B450" s="54" t="s">
        <v>618</v>
      </c>
      <c r="C450" s="31">
        <v>4301040357</v>
      </c>
      <c r="D450" s="392">
        <v>4680115884564</v>
      </c>
      <c r="E450" s="393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1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395"/>
      <c r="Q450" s="395"/>
      <c r="R450" s="395"/>
      <c r="S450" s="393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hidden="1" x14ac:dyDescent="0.2">
      <c r="A451" s="405"/>
      <c r="B451" s="397"/>
      <c r="C451" s="397"/>
      <c r="D451" s="397"/>
      <c r="E451" s="397"/>
      <c r="F451" s="397"/>
      <c r="G451" s="397"/>
      <c r="H451" s="397"/>
      <c r="I451" s="397"/>
      <c r="J451" s="397"/>
      <c r="K451" s="397"/>
      <c r="L451" s="397"/>
      <c r="M451" s="397"/>
      <c r="N451" s="406"/>
      <c r="O451" s="414" t="s">
        <v>70</v>
      </c>
      <c r="P451" s="415"/>
      <c r="Q451" s="415"/>
      <c r="R451" s="415"/>
      <c r="S451" s="415"/>
      <c r="T451" s="415"/>
      <c r="U451" s="416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hidden="1" x14ac:dyDescent="0.2">
      <c r="A452" s="397"/>
      <c r="B452" s="397"/>
      <c r="C452" s="397"/>
      <c r="D452" s="397"/>
      <c r="E452" s="397"/>
      <c r="F452" s="397"/>
      <c r="G452" s="397"/>
      <c r="H452" s="397"/>
      <c r="I452" s="397"/>
      <c r="J452" s="397"/>
      <c r="K452" s="397"/>
      <c r="L452" s="397"/>
      <c r="M452" s="397"/>
      <c r="N452" s="406"/>
      <c r="O452" s="414" t="s">
        <v>70</v>
      </c>
      <c r="P452" s="415"/>
      <c r="Q452" s="415"/>
      <c r="R452" s="415"/>
      <c r="S452" s="415"/>
      <c r="T452" s="415"/>
      <c r="U452" s="416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hidden="1" customHeight="1" x14ac:dyDescent="0.25">
      <c r="A453" s="430" t="s">
        <v>619</v>
      </c>
      <c r="B453" s="397"/>
      <c r="C453" s="397"/>
      <c r="D453" s="397"/>
      <c r="E453" s="397"/>
      <c r="F453" s="397"/>
      <c r="G453" s="397"/>
      <c r="H453" s="397"/>
      <c r="I453" s="397"/>
      <c r="J453" s="397"/>
      <c r="K453" s="397"/>
      <c r="L453" s="397"/>
      <c r="M453" s="397"/>
      <c r="N453" s="397"/>
      <c r="O453" s="397"/>
      <c r="P453" s="397"/>
      <c r="Q453" s="397"/>
      <c r="R453" s="397"/>
      <c r="S453" s="397"/>
      <c r="T453" s="397"/>
      <c r="U453" s="397"/>
      <c r="V453" s="397"/>
      <c r="W453" s="397"/>
      <c r="X453" s="397"/>
      <c r="Y453" s="397"/>
      <c r="Z453" s="382"/>
      <c r="AA453" s="382"/>
    </row>
    <row r="454" spans="1:67" ht="14.25" hidden="1" customHeight="1" x14ac:dyDescent="0.25">
      <c r="A454" s="396" t="s">
        <v>61</v>
      </c>
      <c r="B454" s="397"/>
      <c r="C454" s="397"/>
      <c r="D454" s="397"/>
      <c r="E454" s="397"/>
      <c r="F454" s="397"/>
      <c r="G454" s="397"/>
      <c r="H454" s="397"/>
      <c r="I454" s="397"/>
      <c r="J454" s="397"/>
      <c r="K454" s="397"/>
      <c r="L454" s="397"/>
      <c r="M454" s="397"/>
      <c r="N454" s="397"/>
      <c r="O454" s="397"/>
      <c r="P454" s="397"/>
      <c r="Q454" s="397"/>
      <c r="R454" s="397"/>
      <c r="S454" s="397"/>
      <c r="T454" s="397"/>
      <c r="U454" s="397"/>
      <c r="V454" s="397"/>
      <c r="W454" s="397"/>
      <c r="X454" s="397"/>
      <c r="Y454" s="397"/>
      <c r="Z454" s="381"/>
      <c r="AA454" s="381"/>
    </row>
    <row r="455" spans="1:67" ht="27" hidden="1" customHeight="1" x14ac:dyDescent="0.25">
      <c r="A455" s="54" t="s">
        <v>620</v>
      </c>
      <c r="B455" s="54" t="s">
        <v>621</v>
      </c>
      <c r="C455" s="31">
        <v>4301031294</v>
      </c>
      <c r="D455" s="392">
        <v>4680115885189</v>
      </c>
      <c r="E455" s="393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41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395"/>
      <c r="Q455" s="395"/>
      <c r="R455" s="395"/>
      <c r="S455" s="393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hidden="1" customHeight="1" x14ac:dyDescent="0.25">
      <c r="A456" s="54" t="s">
        <v>622</v>
      </c>
      <c r="B456" s="54" t="s">
        <v>623</v>
      </c>
      <c r="C456" s="31">
        <v>4301031293</v>
      </c>
      <c r="D456" s="392">
        <v>4680115885172</v>
      </c>
      <c r="E456" s="393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58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395"/>
      <c r="Q456" s="395"/>
      <c r="R456" s="395"/>
      <c r="S456" s="393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hidden="1" customHeight="1" x14ac:dyDescent="0.25">
      <c r="A457" s="54" t="s">
        <v>624</v>
      </c>
      <c r="B457" s="54" t="s">
        <v>625</v>
      </c>
      <c r="C457" s="31">
        <v>4301031291</v>
      </c>
      <c r="D457" s="392">
        <v>4680115885110</v>
      </c>
      <c r="E457" s="393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47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395"/>
      <c r="Q457" s="395"/>
      <c r="R457" s="395"/>
      <c r="S457" s="393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hidden="1" x14ac:dyDescent="0.2">
      <c r="A458" s="405"/>
      <c r="B458" s="397"/>
      <c r="C458" s="397"/>
      <c r="D458" s="397"/>
      <c r="E458" s="397"/>
      <c r="F458" s="397"/>
      <c r="G458" s="397"/>
      <c r="H458" s="397"/>
      <c r="I458" s="397"/>
      <c r="J458" s="397"/>
      <c r="K458" s="397"/>
      <c r="L458" s="397"/>
      <c r="M458" s="397"/>
      <c r="N458" s="406"/>
      <c r="O458" s="414" t="s">
        <v>70</v>
      </c>
      <c r="P458" s="415"/>
      <c r="Q458" s="415"/>
      <c r="R458" s="415"/>
      <c r="S458" s="415"/>
      <c r="T458" s="415"/>
      <c r="U458" s="416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hidden="1" x14ac:dyDescent="0.2">
      <c r="A459" s="397"/>
      <c r="B459" s="397"/>
      <c r="C459" s="397"/>
      <c r="D459" s="397"/>
      <c r="E459" s="397"/>
      <c r="F459" s="397"/>
      <c r="G459" s="397"/>
      <c r="H459" s="397"/>
      <c r="I459" s="397"/>
      <c r="J459" s="397"/>
      <c r="K459" s="397"/>
      <c r="L459" s="397"/>
      <c r="M459" s="397"/>
      <c r="N459" s="406"/>
      <c r="O459" s="414" t="s">
        <v>70</v>
      </c>
      <c r="P459" s="415"/>
      <c r="Q459" s="415"/>
      <c r="R459" s="415"/>
      <c r="S459" s="415"/>
      <c r="T459" s="415"/>
      <c r="U459" s="416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hidden="1" customHeight="1" x14ac:dyDescent="0.25">
      <c r="A460" s="430" t="s">
        <v>626</v>
      </c>
      <c r="B460" s="397"/>
      <c r="C460" s="397"/>
      <c r="D460" s="397"/>
      <c r="E460" s="397"/>
      <c r="F460" s="397"/>
      <c r="G460" s="397"/>
      <c r="H460" s="397"/>
      <c r="I460" s="397"/>
      <c r="J460" s="397"/>
      <c r="K460" s="397"/>
      <c r="L460" s="397"/>
      <c r="M460" s="397"/>
      <c r="N460" s="397"/>
      <c r="O460" s="397"/>
      <c r="P460" s="397"/>
      <c r="Q460" s="397"/>
      <c r="R460" s="397"/>
      <c r="S460" s="397"/>
      <c r="T460" s="397"/>
      <c r="U460" s="397"/>
      <c r="V460" s="397"/>
      <c r="W460" s="397"/>
      <c r="X460" s="397"/>
      <c r="Y460" s="397"/>
      <c r="Z460" s="382"/>
      <c r="AA460" s="382"/>
    </row>
    <row r="461" spans="1:67" ht="14.25" hidden="1" customHeight="1" x14ac:dyDescent="0.25">
      <c r="A461" s="396" t="s">
        <v>61</v>
      </c>
      <c r="B461" s="397"/>
      <c r="C461" s="397"/>
      <c r="D461" s="397"/>
      <c r="E461" s="397"/>
      <c r="F461" s="397"/>
      <c r="G461" s="397"/>
      <c r="H461" s="397"/>
      <c r="I461" s="397"/>
      <c r="J461" s="397"/>
      <c r="K461" s="397"/>
      <c r="L461" s="397"/>
      <c r="M461" s="397"/>
      <c r="N461" s="397"/>
      <c r="O461" s="397"/>
      <c r="P461" s="397"/>
      <c r="Q461" s="397"/>
      <c r="R461" s="397"/>
      <c r="S461" s="397"/>
      <c r="T461" s="397"/>
      <c r="U461" s="397"/>
      <c r="V461" s="397"/>
      <c r="W461" s="397"/>
      <c r="X461" s="397"/>
      <c r="Y461" s="397"/>
      <c r="Z461" s="381"/>
      <c r="AA461" s="381"/>
    </row>
    <row r="462" spans="1:67" ht="27" hidden="1" customHeight="1" x14ac:dyDescent="0.25">
      <c r="A462" s="54" t="s">
        <v>627</v>
      </c>
      <c r="B462" s="54" t="s">
        <v>628</v>
      </c>
      <c r="C462" s="31">
        <v>4301031261</v>
      </c>
      <c r="D462" s="392">
        <v>4680115885103</v>
      </c>
      <c r="E462" s="393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69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395"/>
      <c r="Q462" s="395"/>
      <c r="R462" s="395"/>
      <c r="S462" s="393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hidden="1" x14ac:dyDescent="0.2">
      <c r="A463" s="405"/>
      <c r="B463" s="397"/>
      <c r="C463" s="397"/>
      <c r="D463" s="397"/>
      <c r="E463" s="397"/>
      <c r="F463" s="397"/>
      <c r="G463" s="397"/>
      <c r="H463" s="397"/>
      <c r="I463" s="397"/>
      <c r="J463" s="397"/>
      <c r="K463" s="397"/>
      <c r="L463" s="397"/>
      <c r="M463" s="397"/>
      <c r="N463" s="406"/>
      <c r="O463" s="414" t="s">
        <v>70</v>
      </c>
      <c r="P463" s="415"/>
      <c r="Q463" s="415"/>
      <c r="R463" s="415"/>
      <c r="S463" s="415"/>
      <c r="T463" s="415"/>
      <c r="U463" s="416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hidden="1" x14ac:dyDescent="0.2">
      <c r="A464" s="397"/>
      <c r="B464" s="397"/>
      <c r="C464" s="397"/>
      <c r="D464" s="397"/>
      <c r="E464" s="397"/>
      <c r="F464" s="397"/>
      <c r="G464" s="397"/>
      <c r="H464" s="397"/>
      <c r="I464" s="397"/>
      <c r="J464" s="397"/>
      <c r="K464" s="397"/>
      <c r="L464" s="397"/>
      <c r="M464" s="397"/>
      <c r="N464" s="406"/>
      <c r="O464" s="414" t="s">
        <v>70</v>
      </c>
      <c r="P464" s="415"/>
      <c r="Q464" s="415"/>
      <c r="R464" s="415"/>
      <c r="S464" s="415"/>
      <c r="T464" s="415"/>
      <c r="U464" s="416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hidden="1" customHeight="1" x14ac:dyDescent="0.25">
      <c r="A465" s="396" t="s">
        <v>207</v>
      </c>
      <c r="B465" s="397"/>
      <c r="C465" s="397"/>
      <c r="D465" s="397"/>
      <c r="E465" s="397"/>
      <c r="F465" s="397"/>
      <c r="G465" s="397"/>
      <c r="H465" s="397"/>
      <c r="I465" s="397"/>
      <c r="J465" s="397"/>
      <c r="K465" s="397"/>
      <c r="L465" s="397"/>
      <c r="M465" s="397"/>
      <c r="N465" s="397"/>
      <c r="O465" s="397"/>
      <c r="P465" s="397"/>
      <c r="Q465" s="397"/>
      <c r="R465" s="397"/>
      <c r="S465" s="397"/>
      <c r="T465" s="397"/>
      <c r="U465" s="397"/>
      <c r="V465" s="397"/>
      <c r="W465" s="397"/>
      <c r="X465" s="397"/>
      <c r="Y465" s="397"/>
      <c r="Z465" s="381"/>
      <c r="AA465" s="381"/>
    </row>
    <row r="466" spans="1:67" ht="27" hidden="1" customHeight="1" x14ac:dyDescent="0.25">
      <c r="A466" s="54" t="s">
        <v>629</v>
      </c>
      <c r="B466" s="54" t="s">
        <v>630</v>
      </c>
      <c r="C466" s="31">
        <v>4301060412</v>
      </c>
      <c r="D466" s="392">
        <v>4680115885509</v>
      </c>
      <c r="E466" s="393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558" t="s">
        <v>631</v>
      </c>
      <c r="P466" s="395"/>
      <c r="Q466" s="395"/>
      <c r="R466" s="395"/>
      <c r="S466" s="393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hidden="1" x14ac:dyDescent="0.2">
      <c r="A467" s="405"/>
      <c r="B467" s="397"/>
      <c r="C467" s="397"/>
      <c r="D467" s="397"/>
      <c r="E467" s="397"/>
      <c r="F467" s="397"/>
      <c r="G467" s="397"/>
      <c r="H467" s="397"/>
      <c r="I467" s="397"/>
      <c r="J467" s="397"/>
      <c r="K467" s="397"/>
      <c r="L467" s="397"/>
      <c r="M467" s="397"/>
      <c r="N467" s="406"/>
      <c r="O467" s="414" t="s">
        <v>70</v>
      </c>
      <c r="P467" s="415"/>
      <c r="Q467" s="415"/>
      <c r="R467" s="415"/>
      <c r="S467" s="415"/>
      <c r="T467" s="415"/>
      <c r="U467" s="416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hidden="1" x14ac:dyDescent="0.2">
      <c r="A468" s="397"/>
      <c r="B468" s="397"/>
      <c r="C468" s="397"/>
      <c r="D468" s="397"/>
      <c r="E468" s="397"/>
      <c r="F468" s="397"/>
      <c r="G468" s="397"/>
      <c r="H468" s="397"/>
      <c r="I468" s="397"/>
      <c r="J468" s="397"/>
      <c r="K468" s="397"/>
      <c r="L468" s="397"/>
      <c r="M468" s="397"/>
      <c r="N468" s="406"/>
      <c r="O468" s="414" t="s">
        <v>70</v>
      </c>
      <c r="P468" s="415"/>
      <c r="Q468" s="415"/>
      <c r="R468" s="415"/>
      <c r="S468" s="415"/>
      <c r="T468" s="415"/>
      <c r="U468" s="416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hidden="1" customHeight="1" x14ac:dyDescent="0.2">
      <c r="A469" s="440" t="s">
        <v>632</v>
      </c>
      <c r="B469" s="441"/>
      <c r="C469" s="441"/>
      <c r="D469" s="441"/>
      <c r="E469" s="441"/>
      <c r="F469" s="441"/>
      <c r="G469" s="441"/>
      <c r="H469" s="441"/>
      <c r="I469" s="441"/>
      <c r="J469" s="441"/>
      <c r="K469" s="441"/>
      <c r="L469" s="441"/>
      <c r="M469" s="441"/>
      <c r="N469" s="441"/>
      <c r="O469" s="441"/>
      <c r="P469" s="441"/>
      <c r="Q469" s="441"/>
      <c r="R469" s="441"/>
      <c r="S469" s="441"/>
      <c r="T469" s="441"/>
      <c r="U469" s="441"/>
      <c r="V469" s="441"/>
      <c r="W469" s="441"/>
      <c r="X469" s="441"/>
      <c r="Y469" s="441"/>
      <c r="Z469" s="48"/>
      <c r="AA469" s="48"/>
    </row>
    <row r="470" spans="1:67" ht="16.5" hidden="1" customHeight="1" x14ac:dyDescent="0.25">
      <c r="A470" s="430" t="s">
        <v>632</v>
      </c>
      <c r="B470" s="397"/>
      <c r="C470" s="397"/>
      <c r="D470" s="397"/>
      <c r="E470" s="397"/>
      <c r="F470" s="397"/>
      <c r="G470" s="397"/>
      <c r="H470" s="397"/>
      <c r="I470" s="397"/>
      <c r="J470" s="397"/>
      <c r="K470" s="397"/>
      <c r="L470" s="397"/>
      <c r="M470" s="397"/>
      <c r="N470" s="397"/>
      <c r="O470" s="397"/>
      <c r="P470" s="397"/>
      <c r="Q470" s="397"/>
      <c r="R470" s="397"/>
      <c r="S470" s="397"/>
      <c r="T470" s="397"/>
      <c r="U470" s="397"/>
      <c r="V470" s="397"/>
      <c r="W470" s="397"/>
      <c r="X470" s="397"/>
      <c r="Y470" s="397"/>
      <c r="Z470" s="382"/>
      <c r="AA470" s="382"/>
    </row>
    <row r="471" spans="1:67" ht="14.25" hidden="1" customHeight="1" x14ac:dyDescent="0.25">
      <c r="A471" s="396" t="s">
        <v>105</v>
      </c>
      <c r="B471" s="397"/>
      <c r="C471" s="397"/>
      <c r="D471" s="397"/>
      <c r="E471" s="397"/>
      <c r="F471" s="397"/>
      <c r="G471" s="397"/>
      <c r="H471" s="397"/>
      <c r="I471" s="397"/>
      <c r="J471" s="397"/>
      <c r="K471" s="397"/>
      <c r="L471" s="397"/>
      <c r="M471" s="397"/>
      <c r="N471" s="397"/>
      <c r="O471" s="397"/>
      <c r="P471" s="397"/>
      <c r="Q471" s="397"/>
      <c r="R471" s="397"/>
      <c r="S471" s="397"/>
      <c r="T471" s="397"/>
      <c r="U471" s="397"/>
      <c r="V471" s="397"/>
      <c r="W471" s="397"/>
      <c r="X471" s="397"/>
      <c r="Y471" s="397"/>
      <c r="Z471" s="381"/>
      <c r="AA471" s="381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2">
        <v>4607091389067</v>
      </c>
      <c r="E472" s="393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70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395"/>
      <c r="Q472" s="395"/>
      <c r="R472" s="395"/>
      <c r="S472" s="393"/>
      <c r="T472" s="34"/>
      <c r="U472" s="34"/>
      <c r="V472" s="35" t="s">
        <v>66</v>
      </c>
      <c r="W472" s="388">
        <v>55</v>
      </c>
      <c r="X472" s="389">
        <f t="shared" ref="X472:X483" si="87">IFERROR(IF(W472="",0,CEILING((W472/$H472),1)*$H472),"")</f>
        <v>58.080000000000005</v>
      </c>
      <c r="Y472" s="36">
        <f t="shared" ref="Y472:Y478" si="88">IFERROR(IF(X472=0,"",ROUNDUP(X472/H472,0)*0.01196),"")</f>
        <v>0.13156000000000001</v>
      </c>
      <c r="Z472" s="56"/>
      <c r="AA472" s="57"/>
      <c r="AE472" s="64"/>
      <c r="BB472" s="326" t="s">
        <v>1</v>
      </c>
      <c r="BL472" s="64">
        <f t="shared" ref="BL472:BL483" si="89">IFERROR(W472*I472/H472,"0")</f>
        <v>58.749999999999993</v>
      </c>
      <c r="BM472" s="64">
        <f t="shared" ref="BM472:BM483" si="90">IFERROR(X472*I472/H472,"0")</f>
        <v>62.040000000000006</v>
      </c>
      <c r="BN472" s="64">
        <f t="shared" ref="BN472:BN483" si="91">IFERROR(1/J472*(W472/H472),"0")</f>
        <v>0.10016025641025642</v>
      </c>
      <c r="BO472" s="64">
        <f t="shared" ref="BO472:BO483" si="92">IFERROR(1/J472*(X472/H472),"0")</f>
        <v>0.10576923076923078</v>
      </c>
    </row>
    <row r="473" spans="1:67" ht="27" hidden="1" customHeight="1" x14ac:dyDescent="0.25">
      <c r="A473" s="54" t="s">
        <v>635</v>
      </c>
      <c r="B473" s="54" t="s">
        <v>636</v>
      </c>
      <c r="C473" s="31">
        <v>4301011376</v>
      </c>
      <c r="D473" s="392">
        <v>4680115885226</v>
      </c>
      <c r="E473" s="393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5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395"/>
      <c r="Q473" s="395"/>
      <c r="R473" s="395"/>
      <c r="S473" s="393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hidden="1" customHeight="1" x14ac:dyDescent="0.25">
      <c r="A474" s="54" t="s">
        <v>637</v>
      </c>
      <c r="B474" s="54" t="s">
        <v>638</v>
      </c>
      <c r="C474" s="31">
        <v>4301011779</v>
      </c>
      <c r="D474" s="392">
        <v>4607091383522</v>
      </c>
      <c r="E474" s="393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712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395"/>
      <c r="Q474" s="395"/>
      <c r="R474" s="395"/>
      <c r="S474" s="393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2">
        <v>4607091384437</v>
      </c>
      <c r="E475" s="393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696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395"/>
      <c r="Q475" s="395"/>
      <c r="R475" s="395"/>
      <c r="S475" s="393"/>
      <c r="T475" s="34"/>
      <c r="U475" s="34"/>
      <c r="V475" s="35" t="s">
        <v>66</v>
      </c>
      <c r="W475" s="388">
        <v>5</v>
      </c>
      <c r="X475" s="389">
        <f t="shared" si="87"/>
        <v>5.28</v>
      </c>
      <c r="Y475" s="36">
        <f t="shared" si="88"/>
        <v>1.196E-2</v>
      </c>
      <c r="Z475" s="56"/>
      <c r="AA475" s="57"/>
      <c r="AE475" s="64"/>
      <c r="BB475" s="329" t="s">
        <v>1</v>
      </c>
      <c r="BL475" s="64">
        <f t="shared" si="89"/>
        <v>5.3409090909090908</v>
      </c>
      <c r="BM475" s="64">
        <f t="shared" si="90"/>
        <v>5.64</v>
      </c>
      <c r="BN475" s="64">
        <f t="shared" si="91"/>
        <v>9.1054778554778559E-3</v>
      </c>
      <c r="BO475" s="64">
        <f t="shared" si="92"/>
        <v>9.6153846153846159E-3</v>
      </c>
    </row>
    <row r="476" spans="1:67" ht="16.5" hidden="1" customHeight="1" x14ac:dyDescent="0.25">
      <c r="A476" s="54" t="s">
        <v>641</v>
      </c>
      <c r="B476" s="54" t="s">
        <v>642</v>
      </c>
      <c r="C476" s="31">
        <v>4301011774</v>
      </c>
      <c r="D476" s="392">
        <v>4680115884502</v>
      </c>
      <c r="E476" s="393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51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395"/>
      <c r="Q476" s="395"/>
      <c r="R476" s="395"/>
      <c r="S476" s="393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2">
        <v>4607091389104</v>
      </c>
      <c r="E477" s="393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63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395"/>
      <c r="Q477" s="395"/>
      <c r="R477" s="395"/>
      <c r="S477" s="393"/>
      <c r="T477" s="34"/>
      <c r="U477" s="34"/>
      <c r="V477" s="35" t="s">
        <v>66</v>
      </c>
      <c r="W477" s="388">
        <v>10</v>
      </c>
      <c r="X477" s="389">
        <f t="shared" si="87"/>
        <v>10.56</v>
      </c>
      <c r="Y477" s="36">
        <f t="shared" si="88"/>
        <v>2.392E-2</v>
      </c>
      <c r="Z477" s="56"/>
      <c r="AA477" s="57"/>
      <c r="AE477" s="64"/>
      <c r="BB477" s="331" t="s">
        <v>1</v>
      </c>
      <c r="BL477" s="64">
        <f t="shared" si="89"/>
        <v>10.681818181818182</v>
      </c>
      <c r="BM477" s="64">
        <f t="shared" si="90"/>
        <v>11.28</v>
      </c>
      <c r="BN477" s="64">
        <f t="shared" si="91"/>
        <v>1.8210955710955712E-2</v>
      </c>
      <c r="BO477" s="64">
        <f t="shared" si="92"/>
        <v>1.9230769230769232E-2</v>
      </c>
    </row>
    <row r="478" spans="1:67" ht="16.5" hidden="1" customHeight="1" x14ac:dyDescent="0.25">
      <c r="A478" s="54" t="s">
        <v>645</v>
      </c>
      <c r="B478" s="54" t="s">
        <v>646</v>
      </c>
      <c r="C478" s="31">
        <v>4301011799</v>
      </c>
      <c r="D478" s="392">
        <v>4680115884519</v>
      </c>
      <c r="E478" s="393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4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395"/>
      <c r="Q478" s="395"/>
      <c r="R478" s="395"/>
      <c r="S478" s="393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hidden="1" customHeight="1" x14ac:dyDescent="0.25">
      <c r="A479" s="54" t="s">
        <v>647</v>
      </c>
      <c r="B479" s="54" t="s">
        <v>648</v>
      </c>
      <c r="C479" s="31">
        <v>4301011778</v>
      </c>
      <c r="D479" s="392">
        <v>4680115880603</v>
      </c>
      <c r="E479" s="393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580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395"/>
      <c r="Q479" s="395"/>
      <c r="R479" s="395"/>
      <c r="S479" s="393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hidden="1" customHeight="1" x14ac:dyDescent="0.25">
      <c r="A480" s="54" t="s">
        <v>649</v>
      </c>
      <c r="B480" s="54" t="s">
        <v>650</v>
      </c>
      <c r="C480" s="31">
        <v>4301011775</v>
      </c>
      <c r="D480" s="392">
        <v>4607091389999</v>
      </c>
      <c r="E480" s="393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73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395"/>
      <c r="Q480" s="395"/>
      <c r="R480" s="395"/>
      <c r="S480" s="393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hidden="1" customHeight="1" x14ac:dyDescent="0.25">
      <c r="A481" s="54" t="s">
        <v>651</v>
      </c>
      <c r="B481" s="54" t="s">
        <v>652</v>
      </c>
      <c r="C481" s="31">
        <v>4301011770</v>
      </c>
      <c r="D481" s="392">
        <v>4680115882782</v>
      </c>
      <c r="E481" s="393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587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395"/>
      <c r="Q481" s="395"/>
      <c r="R481" s="395"/>
      <c r="S481" s="393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hidden="1" customHeight="1" x14ac:dyDescent="0.25">
      <c r="A482" s="54" t="s">
        <v>653</v>
      </c>
      <c r="B482" s="54" t="s">
        <v>654</v>
      </c>
      <c r="C482" s="31">
        <v>4301011190</v>
      </c>
      <c r="D482" s="392">
        <v>4607091389098</v>
      </c>
      <c r="E482" s="393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547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395"/>
      <c r="Q482" s="395"/>
      <c r="R482" s="395"/>
      <c r="S482" s="393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hidden="1" customHeight="1" x14ac:dyDescent="0.25">
      <c r="A483" s="54" t="s">
        <v>655</v>
      </c>
      <c r="B483" s="54" t="s">
        <v>656</v>
      </c>
      <c r="C483" s="31">
        <v>4301011784</v>
      </c>
      <c r="D483" s="392">
        <v>4607091389982</v>
      </c>
      <c r="E483" s="393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76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395"/>
      <c r="Q483" s="395"/>
      <c r="R483" s="395"/>
      <c r="S483" s="393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05"/>
      <c r="B484" s="397"/>
      <c r="C484" s="397"/>
      <c r="D484" s="397"/>
      <c r="E484" s="397"/>
      <c r="F484" s="397"/>
      <c r="G484" s="397"/>
      <c r="H484" s="397"/>
      <c r="I484" s="397"/>
      <c r="J484" s="397"/>
      <c r="K484" s="397"/>
      <c r="L484" s="397"/>
      <c r="M484" s="397"/>
      <c r="N484" s="406"/>
      <c r="O484" s="414" t="s">
        <v>70</v>
      </c>
      <c r="P484" s="415"/>
      <c r="Q484" s="415"/>
      <c r="R484" s="415"/>
      <c r="S484" s="415"/>
      <c r="T484" s="415"/>
      <c r="U484" s="416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13.257575757575758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14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0.16744000000000001</v>
      </c>
      <c r="Z484" s="391"/>
      <c r="AA484" s="391"/>
    </row>
    <row r="485" spans="1:67" x14ac:dyDescent="0.2">
      <c r="A485" s="397"/>
      <c r="B485" s="397"/>
      <c r="C485" s="397"/>
      <c r="D485" s="397"/>
      <c r="E485" s="397"/>
      <c r="F485" s="397"/>
      <c r="G485" s="397"/>
      <c r="H485" s="397"/>
      <c r="I485" s="397"/>
      <c r="J485" s="397"/>
      <c r="K485" s="397"/>
      <c r="L485" s="397"/>
      <c r="M485" s="397"/>
      <c r="N485" s="406"/>
      <c r="O485" s="414" t="s">
        <v>70</v>
      </c>
      <c r="P485" s="415"/>
      <c r="Q485" s="415"/>
      <c r="R485" s="415"/>
      <c r="S485" s="415"/>
      <c r="T485" s="415"/>
      <c r="U485" s="416"/>
      <c r="V485" s="37" t="s">
        <v>66</v>
      </c>
      <c r="W485" s="390">
        <f>IFERROR(SUM(W472:W483),"0")</f>
        <v>70</v>
      </c>
      <c r="X485" s="390">
        <f>IFERROR(SUM(X472:X483),"0")</f>
        <v>73.92</v>
      </c>
      <c r="Y485" s="37"/>
      <c r="Z485" s="391"/>
      <c r="AA485" s="391"/>
    </row>
    <row r="486" spans="1:67" ht="14.25" hidden="1" customHeight="1" x14ac:dyDescent="0.25">
      <c r="A486" s="396" t="s">
        <v>97</v>
      </c>
      <c r="B486" s="397"/>
      <c r="C486" s="397"/>
      <c r="D486" s="397"/>
      <c r="E486" s="397"/>
      <c r="F486" s="397"/>
      <c r="G486" s="397"/>
      <c r="H486" s="397"/>
      <c r="I486" s="397"/>
      <c r="J486" s="397"/>
      <c r="K486" s="397"/>
      <c r="L486" s="397"/>
      <c r="M486" s="397"/>
      <c r="N486" s="397"/>
      <c r="O486" s="397"/>
      <c r="P486" s="397"/>
      <c r="Q486" s="397"/>
      <c r="R486" s="397"/>
      <c r="S486" s="397"/>
      <c r="T486" s="397"/>
      <c r="U486" s="397"/>
      <c r="V486" s="397"/>
      <c r="W486" s="397"/>
      <c r="X486" s="397"/>
      <c r="Y486" s="397"/>
      <c r="Z486" s="381"/>
      <c r="AA486" s="381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2">
        <v>4607091388930</v>
      </c>
      <c r="E487" s="393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7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395"/>
      <c r="Q487" s="395"/>
      <c r="R487" s="395"/>
      <c r="S487" s="393"/>
      <c r="T487" s="34"/>
      <c r="U487" s="34"/>
      <c r="V487" s="35" t="s">
        <v>66</v>
      </c>
      <c r="W487" s="388">
        <v>85</v>
      </c>
      <c r="X487" s="389">
        <f>IFERROR(IF(W487="",0,CEILING((W487/$H487),1)*$H487),"")</f>
        <v>89.76</v>
      </c>
      <c r="Y487" s="36">
        <f>IFERROR(IF(X487=0,"",ROUNDUP(X487/H487,0)*0.01196),"")</f>
        <v>0.20332</v>
      </c>
      <c r="Z487" s="56"/>
      <c r="AA487" s="57"/>
      <c r="AE487" s="64"/>
      <c r="BB487" s="338" t="s">
        <v>1</v>
      </c>
      <c r="BL487" s="64">
        <f>IFERROR(W487*I487/H487,"0")</f>
        <v>90.795454545454533</v>
      </c>
      <c r="BM487" s="64">
        <f>IFERROR(X487*I487/H487,"0")</f>
        <v>95.88</v>
      </c>
      <c r="BN487" s="64">
        <f>IFERROR(1/J487*(W487/H487),"0")</f>
        <v>0.15479312354312355</v>
      </c>
      <c r="BO487" s="64">
        <f>IFERROR(1/J487*(X487/H487),"0")</f>
        <v>0.16346153846153846</v>
      </c>
    </row>
    <row r="488" spans="1:67" ht="16.5" hidden="1" customHeight="1" x14ac:dyDescent="0.25">
      <c r="A488" s="54" t="s">
        <v>659</v>
      </c>
      <c r="B488" s="54" t="s">
        <v>660</v>
      </c>
      <c r="C488" s="31">
        <v>4301020206</v>
      </c>
      <c r="D488" s="392">
        <v>4680115880054</v>
      </c>
      <c r="E488" s="393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72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395"/>
      <c r="Q488" s="395"/>
      <c r="R488" s="395"/>
      <c r="S488" s="393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05"/>
      <c r="B489" s="397"/>
      <c r="C489" s="397"/>
      <c r="D489" s="397"/>
      <c r="E489" s="397"/>
      <c r="F489" s="397"/>
      <c r="G489" s="397"/>
      <c r="H489" s="397"/>
      <c r="I489" s="397"/>
      <c r="J489" s="397"/>
      <c r="K489" s="397"/>
      <c r="L489" s="397"/>
      <c r="M489" s="397"/>
      <c r="N489" s="406"/>
      <c r="O489" s="414" t="s">
        <v>70</v>
      </c>
      <c r="P489" s="415"/>
      <c r="Q489" s="415"/>
      <c r="R489" s="415"/>
      <c r="S489" s="415"/>
      <c r="T489" s="415"/>
      <c r="U489" s="416"/>
      <c r="V489" s="37" t="s">
        <v>71</v>
      </c>
      <c r="W489" s="390">
        <f>IFERROR(W487/H487,"0")+IFERROR(W488/H488,"0")</f>
        <v>16.098484848484848</v>
      </c>
      <c r="X489" s="390">
        <f>IFERROR(X487/H487,"0")+IFERROR(X488/H488,"0")</f>
        <v>17</v>
      </c>
      <c r="Y489" s="390">
        <f>IFERROR(IF(Y487="",0,Y487),"0")+IFERROR(IF(Y488="",0,Y488),"0")</f>
        <v>0.20332</v>
      </c>
      <c r="Z489" s="391"/>
      <c r="AA489" s="391"/>
    </row>
    <row r="490" spans="1:67" x14ac:dyDescent="0.2">
      <c r="A490" s="397"/>
      <c r="B490" s="397"/>
      <c r="C490" s="397"/>
      <c r="D490" s="397"/>
      <c r="E490" s="397"/>
      <c r="F490" s="397"/>
      <c r="G490" s="397"/>
      <c r="H490" s="397"/>
      <c r="I490" s="397"/>
      <c r="J490" s="397"/>
      <c r="K490" s="397"/>
      <c r="L490" s="397"/>
      <c r="M490" s="397"/>
      <c r="N490" s="406"/>
      <c r="O490" s="414" t="s">
        <v>70</v>
      </c>
      <c r="P490" s="415"/>
      <c r="Q490" s="415"/>
      <c r="R490" s="415"/>
      <c r="S490" s="415"/>
      <c r="T490" s="415"/>
      <c r="U490" s="416"/>
      <c r="V490" s="37" t="s">
        <v>66</v>
      </c>
      <c r="W490" s="390">
        <f>IFERROR(SUM(W487:W488),"0")</f>
        <v>85</v>
      </c>
      <c r="X490" s="390">
        <f>IFERROR(SUM(X487:X488),"0")</f>
        <v>89.76</v>
      </c>
      <c r="Y490" s="37"/>
      <c r="Z490" s="391"/>
      <c r="AA490" s="391"/>
    </row>
    <row r="491" spans="1:67" ht="14.25" hidden="1" customHeight="1" x14ac:dyDescent="0.25">
      <c r="A491" s="396" t="s">
        <v>61</v>
      </c>
      <c r="B491" s="397"/>
      <c r="C491" s="397"/>
      <c r="D491" s="397"/>
      <c r="E491" s="397"/>
      <c r="F491" s="397"/>
      <c r="G491" s="397"/>
      <c r="H491" s="397"/>
      <c r="I491" s="397"/>
      <c r="J491" s="397"/>
      <c r="K491" s="397"/>
      <c r="L491" s="397"/>
      <c r="M491" s="397"/>
      <c r="N491" s="397"/>
      <c r="O491" s="397"/>
      <c r="P491" s="397"/>
      <c r="Q491" s="397"/>
      <c r="R491" s="397"/>
      <c r="S491" s="397"/>
      <c r="T491" s="397"/>
      <c r="U491" s="397"/>
      <c r="V491" s="397"/>
      <c r="W491" s="397"/>
      <c r="X491" s="397"/>
      <c r="Y491" s="397"/>
      <c r="Z491" s="381"/>
      <c r="AA491" s="381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2">
        <v>4680115883116</v>
      </c>
      <c r="E492" s="393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57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395"/>
      <c r="Q492" s="395"/>
      <c r="R492" s="395"/>
      <c r="S492" s="393"/>
      <c r="T492" s="34"/>
      <c r="U492" s="34"/>
      <c r="V492" s="35" t="s">
        <v>66</v>
      </c>
      <c r="W492" s="388">
        <v>30</v>
      </c>
      <c r="X492" s="389">
        <f t="shared" ref="X492:X497" si="93">IFERROR(IF(W492="",0,CEILING((W492/$H492),1)*$H492),"")</f>
        <v>31.68</v>
      </c>
      <c r="Y492" s="36">
        <f>IFERROR(IF(X492=0,"",ROUNDUP(X492/H492,0)*0.01196),"")</f>
        <v>7.1760000000000004E-2</v>
      </c>
      <c r="Z492" s="56"/>
      <c r="AA492" s="57"/>
      <c r="AE492" s="64"/>
      <c r="BB492" s="340" t="s">
        <v>1</v>
      </c>
      <c r="BL492" s="64">
        <f t="shared" ref="BL492:BL497" si="94">IFERROR(W492*I492/H492,"0")</f>
        <v>32.04545454545454</v>
      </c>
      <c r="BM492" s="64">
        <f t="shared" ref="BM492:BM497" si="95">IFERROR(X492*I492/H492,"0")</f>
        <v>33.839999999999996</v>
      </c>
      <c r="BN492" s="64">
        <f t="shared" ref="BN492:BN497" si="96">IFERROR(1/J492*(W492/H492),"0")</f>
        <v>5.4632867132867136E-2</v>
      </c>
      <c r="BO492" s="64">
        <f t="shared" ref="BO492:BO497" si="97">IFERROR(1/J492*(X492/H492),"0")</f>
        <v>5.7692307692307696E-2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2">
        <v>4680115883093</v>
      </c>
      <c r="E493" s="393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749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395"/>
      <c r="Q493" s="395"/>
      <c r="R493" s="395"/>
      <c r="S493" s="393"/>
      <c r="T493" s="34"/>
      <c r="U493" s="34"/>
      <c r="V493" s="35" t="s">
        <v>66</v>
      </c>
      <c r="W493" s="388">
        <v>35</v>
      </c>
      <c r="X493" s="389">
        <f t="shared" si="93"/>
        <v>36.96</v>
      </c>
      <c r="Y493" s="36">
        <f>IFERROR(IF(X493=0,"",ROUNDUP(X493/H493,0)*0.01196),"")</f>
        <v>8.3720000000000003E-2</v>
      </c>
      <c r="Z493" s="56"/>
      <c r="AA493" s="57"/>
      <c r="AE493" s="64"/>
      <c r="BB493" s="341" t="s">
        <v>1</v>
      </c>
      <c r="BL493" s="64">
        <f t="shared" si="94"/>
        <v>37.386363636363633</v>
      </c>
      <c r="BM493" s="64">
        <f t="shared" si="95"/>
        <v>39.479999999999997</v>
      </c>
      <c r="BN493" s="64">
        <f t="shared" si="96"/>
        <v>6.3738344988344992E-2</v>
      </c>
      <c r="BO493" s="64">
        <f t="shared" si="97"/>
        <v>6.7307692307692318E-2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2">
        <v>4680115883109</v>
      </c>
      <c r="E494" s="393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58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395"/>
      <c r="Q494" s="395"/>
      <c r="R494" s="395"/>
      <c r="S494" s="393"/>
      <c r="T494" s="34"/>
      <c r="U494" s="34"/>
      <c r="V494" s="35" t="s">
        <v>66</v>
      </c>
      <c r="W494" s="388">
        <v>80</v>
      </c>
      <c r="X494" s="389">
        <f t="shared" si="93"/>
        <v>84.48</v>
      </c>
      <c r="Y494" s="36">
        <f>IFERROR(IF(X494=0,"",ROUNDUP(X494/H494,0)*0.01196),"")</f>
        <v>0.19136</v>
      </c>
      <c r="Z494" s="56"/>
      <c r="AA494" s="57"/>
      <c r="AE494" s="64"/>
      <c r="BB494" s="342" t="s">
        <v>1</v>
      </c>
      <c r="BL494" s="64">
        <f t="shared" si="94"/>
        <v>85.454545454545453</v>
      </c>
      <c r="BM494" s="64">
        <f t="shared" si="95"/>
        <v>90.24</v>
      </c>
      <c r="BN494" s="64">
        <f t="shared" si="96"/>
        <v>0.14568764568764569</v>
      </c>
      <c r="BO494" s="64">
        <f t="shared" si="97"/>
        <v>0.15384615384615385</v>
      </c>
    </row>
    <row r="495" spans="1:67" ht="27" hidden="1" customHeight="1" x14ac:dyDescent="0.25">
      <c r="A495" s="54" t="s">
        <v>667</v>
      </c>
      <c r="B495" s="54" t="s">
        <v>668</v>
      </c>
      <c r="C495" s="31">
        <v>4301031249</v>
      </c>
      <c r="D495" s="392">
        <v>4680115882072</v>
      </c>
      <c r="E495" s="393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1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395"/>
      <c r="Q495" s="395"/>
      <c r="R495" s="395"/>
      <c r="S495" s="393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hidden="1" customHeight="1" x14ac:dyDescent="0.25">
      <c r="A496" s="54" t="s">
        <v>669</v>
      </c>
      <c r="B496" s="54" t="s">
        <v>670</v>
      </c>
      <c r="C496" s="31">
        <v>4301031251</v>
      </c>
      <c r="D496" s="392">
        <v>4680115882102</v>
      </c>
      <c r="E496" s="393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651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395"/>
      <c r="Q496" s="395"/>
      <c r="R496" s="395"/>
      <c r="S496" s="393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hidden="1" customHeight="1" x14ac:dyDescent="0.25">
      <c r="A497" s="54" t="s">
        <v>671</v>
      </c>
      <c r="B497" s="54" t="s">
        <v>672</v>
      </c>
      <c r="C497" s="31">
        <v>4301031253</v>
      </c>
      <c r="D497" s="392">
        <v>4680115882096</v>
      </c>
      <c r="E497" s="393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401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395"/>
      <c r="Q497" s="395"/>
      <c r="R497" s="395"/>
      <c r="S497" s="393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05"/>
      <c r="B498" s="397"/>
      <c r="C498" s="397"/>
      <c r="D498" s="397"/>
      <c r="E498" s="397"/>
      <c r="F498" s="397"/>
      <c r="G498" s="397"/>
      <c r="H498" s="397"/>
      <c r="I498" s="397"/>
      <c r="J498" s="397"/>
      <c r="K498" s="397"/>
      <c r="L498" s="397"/>
      <c r="M498" s="397"/>
      <c r="N498" s="406"/>
      <c r="O498" s="414" t="s">
        <v>70</v>
      </c>
      <c r="P498" s="415"/>
      <c r="Q498" s="415"/>
      <c r="R498" s="415"/>
      <c r="S498" s="415"/>
      <c r="T498" s="415"/>
      <c r="U498" s="416"/>
      <c r="V498" s="37" t="s">
        <v>71</v>
      </c>
      <c r="W498" s="390">
        <f>IFERROR(W492/H492,"0")+IFERROR(W493/H493,"0")+IFERROR(W494/H494,"0")+IFERROR(W495/H495,"0")+IFERROR(W496/H496,"0")+IFERROR(W497/H497,"0")</f>
        <v>27.462121212121211</v>
      </c>
      <c r="X498" s="390">
        <f>IFERROR(X492/H492,"0")+IFERROR(X493/H493,"0")+IFERROR(X494/H494,"0")+IFERROR(X495/H495,"0")+IFERROR(X496/H496,"0")+IFERROR(X497/H497,"0")</f>
        <v>29</v>
      </c>
      <c r="Y498" s="390">
        <f>IFERROR(IF(Y492="",0,Y492),"0")+IFERROR(IF(Y493="",0,Y493),"0")+IFERROR(IF(Y494="",0,Y494),"0")+IFERROR(IF(Y495="",0,Y495),"0")+IFERROR(IF(Y496="",0,Y496),"0")+IFERROR(IF(Y497="",0,Y497),"0")</f>
        <v>0.34684000000000004</v>
      </c>
      <c r="Z498" s="391"/>
      <c r="AA498" s="391"/>
    </row>
    <row r="499" spans="1:67" x14ac:dyDescent="0.2">
      <c r="A499" s="397"/>
      <c r="B499" s="397"/>
      <c r="C499" s="397"/>
      <c r="D499" s="397"/>
      <c r="E499" s="397"/>
      <c r="F499" s="397"/>
      <c r="G499" s="397"/>
      <c r="H499" s="397"/>
      <c r="I499" s="397"/>
      <c r="J499" s="397"/>
      <c r="K499" s="397"/>
      <c r="L499" s="397"/>
      <c r="M499" s="397"/>
      <c r="N499" s="406"/>
      <c r="O499" s="414" t="s">
        <v>70</v>
      </c>
      <c r="P499" s="415"/>
      <c r="Q499" s="415"/>
      <c r="R499" s="415"/>
      <c r="S499" s="415"/>
      <c r="T499" s="415"/>
      <c r="U499" s="416"/>
      <c r="V499" s="37" t="s">
        <v>66</v>
      </c>
      <c r="W499" s="390">
        <f>IFERROR(SUM(W492:W497),"0")</f>
        <v>145</v>
      </c>
      <c r="X499" s="390">
        <f>IFERROR(SUM(X492:X497),"0")</f>
        <v>153.12</v>
      </c>
      <c r="Y499" s="37"/>
      <c r="Z499" s="391"/>
      <c r="AA499" s="391"/>
    </row>
    <row r="500" spans="1:67" ht="14.25" hidden="1" customHeight="1" x14ac:dyDescent="0.25">
      <c r="A500" s="396" t="s">
        <v>72</v>
      </c>
      <c r="B500" s="397"/>
      <c r="C500" s="397"/>
      <c r="D500" s="397"/>
      <c r="E500" s="397"/>
      <c r="F500" s="397"/>
      <c r="G500" s="397"/>
      <c r="H500" s="397"/>
      <c r="I500" s="397"/>
      <c r="J500" s="397"/>
      <c r="K500" s="397"/>
      <c r="L500" s="397"/>
      <c r="M500" s="397"/>
      <c r="N500" s="397"/>
      <c r="O500" s="397"/>
      <c r="P500" s="397"/>
      <c r="Q500" s="397"/>
      <c r="R500" s="397"/>
      <c r="S500" s="397"/>
      <c r="T500" s="397"/>
      <c r="U500" s="397"/>
      <c r="V500" s="397"/>
      <c r="W500" s="397"/>
      <c r="X500" s="397"/>
      <c r="Y500" s="397"/>
      <c r="Z500" s="381"/>
      <c r="AA500" s="381"/>
    </row>
    <row r="501" spans="1:67" ht="16.5" hidden="1" customHeight="1" x14ac:dyDescent="0.25">
      <c r="A501" s="54" t="s">
        <v>673</v>
      </c>
      <c r="B501" s="54" t="s">
        <v>674</v>
      </c>
      <c r="C501" s="31">
        <v>4301051230</v>
      </c>
      <c r="D501" s="392">
        <v>4607091383409</v>
      </c>
      <c r="E501" s="393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1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395"/>
      <c r="Q501" s="395"/>
      <c r="R501" s="395"/>
      <c r="S501" s="393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hidden="1" customHeight="1" x14ac:dyDescent="0.25">
      <c r="A502" s="54" t="s">
        <v>675</v>
      </c>
      <c r="B502" s="54" t="s">
        <v>676</v>
      </c>
      <c r="C502" s="31">
        <v>4301051231</v>
      </c>
      <c r="D502" s="392">
        <v>4607091383416</v>
      </c>
      <c r="E502" s="393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466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395"/>
      <c r="Q502" s="395"/>
      <c r="R502" s="395"/>
      <c r="S502" s="393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hidden="1" customHeight="1" x14ac:dyDescent="0.25">
      <c r="A503" s="54" t="s">
        <v>677</v>
      </c>
      <c r="B503" s="54" t="s">
        <v>678</v>
      </c>
      <c r="C503" s="31">
        <v>4301051058</v>
      </c>
      <c r="D503" s="392">
        <v>4680115883536</v>
      </c>
      <c r="E503" s="393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27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395"/>
      <c r="Q503" s="395"/>
      <c r="R503" s="395"/>
      <c r="S503" s="393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hidden="1" x14ac:dyDescent="0.2">
      <c r="A504" s="405"/>
      <c r="B504" s="397"/>
      <c r="C504" s="397"/>
      <c r="D504" s="397"/>
      <c r="E504" s="397"/>
      <c r="F504" s="397"/>
      <c r="G504" s="397"/>
      <c r="H504" s="397"/>
      <c r="I504" s="397"/>
      <c r="J504" s="397"/>
      <c r="K504" s="397"/>
      <c r="L504" s="397"/>
      <c r="M504" s="397"/>
      <c r="N504" s="406"/>
      <c r="O504" s="414" t="s">
        <v>70</v>
      </c>
      <c r="P504" s="415"/>
      <c r="Q504" s="415"/>
      <c r="R504" s="415"/>
      <c r="S504" s="415"/>
      <c r="T504" s="415"/>
      <c r="U504" s="416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hidden="1" x14ac:dyDescent="0.2">
      <c r="A505" s="397"/>
      <c r="B505" s="397"/>
      <c r="C505" s="397"/>
      <c r="D505" s="397"/>
      <c r="E505" s="397"/>
      <c r="F505" s="397"/>
      <c r="G505" s="397"/>
      <c r="H505" s="397"/>
      <c r="I505" s="397"/>
      <c r="J505" s="397"/>
      <c r="K505" s="397"/>
      <c r="L505" s="397"/>
      <c r="M505" s="397"/>
      <c r="N505" s="406"/>
      <c r="O505" s="414" t="s">
        <v>70</v>
      </c>
      <c r="P505" s="415"/>
      <c r="Q505" s="415"/>
      <c r="R505" s="415"/>
      <c r="S505" s="415"/>
      <c r="T505" s="415"/>
      <c r="U505" s="416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hidden="1" customHeight="1" x14ac:dyDescent="0.25">
      <c r="A506" s="396" t="s">
        <v>207</v>
      </c>
      <c r="B506" s="397"/>
      <c r="C506" s="397"/>
      <c r="D506" s="397"/>
      <c r="E506" s="397"/>
      <c r="F506" s="397"/>
      <c r="G506" s="397"/>
      <c r="H506" s="397"/>
      <c r="I506" s="397"/>
      <c r="J506" s="397"/>
      <c r="K506" s="397"/>
      <c r="L506" s="397"/>
      <c r="M506" s="397"/>
      <c r="N506" s="397"/>
      <c r="O506" s="397"/>
      <c r="P506" s="397"/>
      <c r="Q506" s="397"/>
      <c r="R506" s="397"/>
      <c r="S506" s="397"/>
      <c r="T506" s="397"/>
      <c r="U506" s="397"/>
      <c r="V506" s="397"/>
      <c r="W506" s="397"/>
      <c r="X506" s="397"/>
      <c r="Y506" s="397"/>
      <c r="Z506" s="381"/>
      <c r="AA506" s="381"/>
    </row>
    <row r="507" spans="1:67" ht="16.5" hidden="1" customHeight="1" x14ac:dyDescent="0.25">
      <c r="A507" s="54" t="s">
        <v>679</v>
      </c>
      <c r="B507" s="54" t="s">
        <v>680</v>
      </c>
      <c r="C507" s="31">
        <v>4301060363</v>
      </c>
      <c r="D507" s="392">
        <v>4680115885035</v>
      </c>
      <c r="E507" s="393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44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395"/>
      <c r="Q507" s="395"/>
      <c r="R507" s="395"/>
      <c r="S507" s="393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hidden="1" x14ac:dyDescent="0.2">
      <c r="A508" s="405"/>
      <c r="B508" s="397"/>
      <c r="C508" s="397"/>
      <c r="D508" s="397"/>
      <c r="E508" s="397"/>
      <c r="F508" s="397"/>
      <c r="G508" s="397"/>
      <c r="H508" s="397"/>
      <c r="I508" s="397"/>
      <c r="J508" s="397"/>
      <c r="K508" s="397"/>
      <c r="L508" s="397"/>
      <c r="M508" s="397"/>
      <c r="N508" s="406"/>
      <c r="O508" s="414" t="s">
        <v>70</v>
      </c>
      <c r="P508" s="415"/>
      <c r="Q508" s="415"/>
      <c r="R508" s="415"/>
      <c r="S508" s="415"/>
      <c r="T508" s="415"/>
      <c r="U508" s="416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hidden="1" x14ac:dyDescent="0.2">
      <c r="A509" s="397"/>
      <c r="B509" s="397"/>
      <c r="C509" s="397"/>
      <c r="D509" s="397"/>
      <c r="E509" s="397"/>
      <c r="F509" s="397"/>
      <c r="G509" s="397"/>
      <c r="H509" s="397"/>
      <c r="I509" s="397"/>
      <c r="J509" s="397"/>
      <c r="K509" s="397"/>
      <c r="L509" s="397"/>
      <c r="M509" s="397"/>
      <c r="N509" s="406"/>
      <c r="O509" s="414" t="s">
        <v>70</v>
      </c>
      <c r="P509" s="415"/>
      <c r="Q509" s="415"/>
      <c r="R509" s="415"/>
      <c r="S509" s="415"/>
      <c r="T509" s="415"/>
      <c r="U509" s="416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hidden="1" customHeight="1" x14ac:dyDescent="0.2">
      <c r="A510" s="440" t="s">
        <v>681</v>
      </c>
      <c r="B510" s="441"/>
      <c r="C510" s="441"/>
      <c r="D510" s="441"/>
      <c r="E510" s="441"/>
      <c r="F510" s="441"/>
      <c r="G510" s="441"/>
      <c r="H510" s="441"/>
      <c r="I510" s="441"/>
      <c r="J510" s="441"/>
      <c r="K510" s="441"/>
      <c r="L510" s="441"/>
      <c r="M510" s="441"/>
      <c r="N510" s="441"/>
      <c r="O510" s="441"/>
      <c r="P510" s="441"/>
      <c r="Q510" s="441"/>
      <c r="R510" s="441"/>
      <c r="S510" s="441"/>
      <c r="T510" s="441"/>
      <c r="U510" s="441"/>
      <c r="V510" s="441"/>
      <c r="W510" s="441"/>
      <c r="X510" s="441"/>
      <c r="Y510" s="441"/>
      <c r="Z510" s="48"/>
      <c r="AA510" s="48"/>
    </row>
    <row r="511" spans="1:67" ht="16.5" hidden="1" customHeight="1" x14ac:dyDescent="0.25">
      <c r="A511" s="430" t="s">
        <v>682</v>
      </c>
      <c r="B511" s="397"/>
      <c r="C511" s="397"/>
      <c r="D511" s="397"/>
      <c r="E511" s="397"/>
      <c r="F511" s="397"/>
      <c r="G511" s="397"/>
      <c r="H511" s="397"/>
      <c r="I511" s="397"/>
      <c r="J511" s="397"/>
      <c r="K511" s="397"/>
      <c r="L511" s="397"/>
      <c r="M511" s="397"/>
      <c r="N511" s="397"/>
      <c r="O511" s="397"/>
      <c r="P511" s="397"/>
      <c r="Q511" s="397"/>
      <c r="R511" s="397"/>
      <c r="S511" s="397"/>
      <c r="T511" s="397"/>
      <c r="U511" s="397"/>
      <c r="V511" s="397"/>
      <c r="W511" s="397"/>
      <c r="X511" s="397"/>
      <c r="Y511" s="397"/>
      <c r="Z511" s="382"/>
      <c r="AA511" s="382"/>
    </row>
    <row r="512" spans="1:67" ht="14.25" hidden="1" customHeight="1" x14ac:dyDescent="0.25">
      <c r="A512" s="396" t="s">
        <v>105</v>
      </c>
      <c r="B512" s="397"/>
      <c r="C512" s="397"/>
      <c r="D512" s="397"/>
      <c r="E512" s="397"/>
      <c r="F512" s="397"/>
      <c r="G512" s="397"/>
      <c r="H512" s="397"/>
      <c r="I512" s="397"/>
      <c r="J512" s="397"/>
      <c r="K512" s="397"/>
      <c r="L512" s="397"/>
      <c r="M512" s="397"/>
      <c r="N512" s="397"/>
      <c r="O512" s="397"/>
      <c r="P512" s="397"/>
      <c r="Q512" s="397"/>
      <c r="R512" s="397"/>
      <c r="S512" s="397"/>
      <c r="T512" s="397"/>
      <c r="U512" s="397"/>
      <c r="V512" s="397"/>
      <c r="W512" s="397"/>
      <c r="X512" s="397"/>
      <c r="Y512" s="397"/>
      <c r="Z512" s="381"/>
      <c r="AA512" s="381"/>
    </row>
    <row r="513" spans="1:67" ht="27" hidden="1" customHeight="1" x14ac:dyDescent="0.25">
      <c r="A513" s="54" t="s">
        <v>683</v>
      </c>
      <c r="B513" s="54" t="s">
        <v>684</v>
      </c>
      <c r="C513" s="31">
        <v>4301011763</v>
      </c>
      <c r="D513" s="392">
        <v>4640242181011</v>
      </c>
      <c r="E513" s="393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31" t="s">
        <v>685</v>
      </c>
      <c r="P513" s="395"/>
      <c r="Q513" s="395"/>
      <c r="R513" s="395"/>
      <c r="S513" s="393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hidden="1" customHeight="1" x14ac:dyDescent="0.25">
      <c r="A514" s="54" t="s">
        <v>686</v>
      </c>
      <c r="B514" s="54" t="s">
        <v>687</v>
      </c>
      <c r="C514" s="31">
        <v>4301011951</v>
      </c>
      <c r="D514" s="392">
        <v>4640242180045</v>
      </c>
      <c r="E514" s="393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635" t="s">
        <v>688</v>
      </c>
      <c r="P514" s="395"/>
      <c r="Q514" s="395"/>
      <c r="R514" s="395"/>
      <c r="S514" s="393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hidden="1" customHeight="1" x14ac:dyDescent="0.25">
      <c r="A515" s="54" t="s">
        <v>689</v>
      </c>
      <c r="B515" s="54" t="s">
        <v>690</v>
      </c>
      <c r="C515" s="31">
        <v>4301011585</v>
      </c>
      <c r="D515" s="392">
        <v>4640242180441</v>
      </c>
      <c r="E515" s="393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724" t="s">
        <v>691</v>
      </c>
      <c r="P515" s="395"/>
      <c r="Q515" s="395"/>
      <c r="R515" s="395"/>
      <c r="S515" s="393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hidden="1" customHeight="1" x14ac:dyDescent="0.25">
      <c r="A516" s="54" t="s">
        <v>692</v>
      </c>
      <c r="B516" s="54" t="s">
        <v>693</v>
      </c>
      <c r="C516" s="31">
        <v>4301011950</v>
      </c>
      <c r="D516" s="392">
        <v>4640242180601</v>
      </c>
      <c r="E516" s="393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660" t="s">
        <v>694</v>
      </c>
      <c r="P516" s="395"/>
      <c r="Q516" s="395"/>
      <c r="R516" s="395"/>
      <c r="S516" s="393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2">
        <v>4640242180564</v>
      </c>
      <c r="E517" s="393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579" t="s">
        <v>697</v>
      </c>
      <c r="P517" s="395"/>
      <c r="Q517" s="395"/>
      <c r="R517" s="395"/>
      <c r="S517" s="393"/>
      <c r="T517" s="34"/>
      <c r="U517" s="34"/>
      <c r="V517" s="35" t="s">
        <v>66</v>
      </c>
      <c r="W517" s="388">
        <v>195</v>
      </c>
      <c r="X517" s="389">
        <f t="shared" si="98"/>
        <v>204</v>
      </c>
      <c r="Y517" s="36">
        <f t="shared" si="99"/>
        <v>0.36974999999999997</v>
      </c>
      <c r="Z517" s="56"/>
      <c r="AA517" s="57"/>
      <c r="AE517" s="64"/>
      <c r="BB517" s="354" t="s">
        <v>1</v>
      </c>
      <c r="BL517" s="64">
        <f t="shared" si="100"/>
        <v>202.79999999999998</v>
      </c>
      <c r="BM517" s="64">
        <f t="shared" si="101"/>
        <v>212.16</v>
      </c>
      <c r="BN517" s="64">
        <f t="shared" si="102"/>
        <v>0.2901785714285714</v>
      </c>
      <c r="BO517" s="64">
        <f t="shared" si="103"/>
        <v>0.30357142857142855</v>
      </c>
    </row>
    <row r="518" spans="1:67" ht="27" hidden="1" customHeight="1" x14ac:dyDescent="0.25">
      <c r="A518" s="54" t="s">
        <v>698</v>
      </c>
      <c r="B518" s="54" t="s">
        <v>699</v>
      </c>
      <c r="C518" s="31">
        <v>4301011762</v>
      </c>
      <c r="D518" s="392">
        <v>4640242180922</v>
      </c>
      <c r="E518" s="393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548" t="s">
        <v>700</v>
      </c>
      <c r="P518" s="395"/>
      <c r="Q518" s="395"/>
      <c r="R518" s="395"/>
      <c r="S518" s="393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hidden="1" customHeight="1" x14ac:dyDescent="0.25">
      <c r="A519" s="54" t="s">
        <v>701</v>
      </c>
      <c r="B519" s="54" t="s">
        <v>702</v>
      </c>
      <c r="C519" s="31">
        <v>4301011764</v>
      </c>
      <c r="D519" s="392">
        <v>4640242181189</v>
      </c>
      <c r="E519" s="393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534" t="s">
        <v>703</v>
      </c>
      <c r="P519" s="395"/>
      <c r="Q519" s="395"/>
      <c r="R519" s="395"/>
      <c r="S519" s="393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hidden="1" customHeight="1" x14ac:dyDescent="0.25">
      <c r="A520" s="54" t="s">
        <v>704</v>
      </c>
      <c r="B520" s="54" t="s">
        <v>705</v>
      </c>
      <c r="C520" s="31">
        <v>4301011551</v>
      </c>
      <c r="D520" s="392">
        <v>4640242180038</v>
      </c>
      <c r="E520" s="393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474" t="s">
        <v>706</v>
      </c>
      <c r="P520" s="395"/>
      <c r="Q520" s="395"/>
      <c r="R520" s="395"/>
      <c r="S520" s="393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hidden="1" customHeight="1" x14ac:dyDescent="0.25">
      <c r="A521" s="54" t="s">
        <v>707</v>
      </c>
      <c r="B521" s="54" t="s">
        <v>708</v>
      </c>
      <c r="C521" s="31">
        <v>4301011765</v>
      </c>
      <c r="D521" s="392">
        <v>4640242181172</v>
      </c>
      <c r="E521" s="393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481" t="s">
        <v>709</v>
      </c>
      <c r="P521" s="395"/>
      <c r="Q521" s="395"/>
      <c r="R521" s="395"/>
      <c r="S521" s="393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05"/>
      <c r="B522" s="397"/>
      <c r="C522" s="397"/>
      <c r="D522" s="397"/>
      <c r="E522" s="397"/>
      <c r="F522" s="397"/>
      <c r="G522" s="397"/>
      <c r="H522" s="397"/>
      <c r="I522" s="397"/>
      <c r="J522" s="397"/>
      <c r="K522" s="397"/>
      <c r="L522" s="397"/>
      <c r="M522" s="397"/>
      <c r="N522" s="406"/>
      <c r="O522" s="414" t="s">
        <v>70</v>
      </c>
      <c r="P522" s="415"/>
      <c r="Q522" s="415"/>
      <c r="R522" s="415"/>
      <c r="S522" s="415"/>
      <c r="T522" s="415"/>
      <c r="U522" s="416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16.25</v>
      </c>
      <c r="X522" s="390">
        <f>IFERROR(X513/H513,"0")+IFERROR(X514/H514,"0")+IFERROR(X515/H515,"0")+IFERROR(X516/H516,"0")+IFERROR(X517/H517,"0")+IFERROR(X518/H518,"0")+IFERROR(X519/H519,"0")+IFERROR(X520/H520,"0")+IFERROR(X521/H521,"0")</f>
        <v>17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0.36974999999999997</v>
      </c>
      <c r="Z522" s="391"/>
      <c r="AA522" s="391"/>
    </row>
    <row r="523" spans="1:67" x14ac:dyDescent="0.2">
      <c r="A523" s="397"/>
      <c r="B523" s="397"/>
      <c r="C523" s="397"/>
      <c r="D523" s="397"/>
      <c r="E523" s="397"/>
      <c r="F523" s="397"/>
      <c r="G523" s="397"/>
      <c r="H523" s="397"/>
      <c r="I523" s="397"/>
      <c r="J523" s="397"/>
      <c r="K523" s="397"/>
      <c r="L523" s="397"/>
      <c r="M523" s="397"/>
      <c r="N523" s="406"/>
      <c r="O523" s="414" t="s">
        <v>70</v>
      </c>
      <c r="P523" s="415"/>
      <c r="Q523" s="415"/>
      <c r="R523" s="415"/>
      <c r="S523" s="415"/>
      <c r="T523" s="415"/>
      <c r="U523" s="416"/>
      <c r="V523" s="37" t="s">
        <v>66</v>
      </c>
      <c r="W523" s="390">
        <f>IFERROR(SUM(W513:W521),"0")</f>
        <v>195</v>
      </c>
      <c r="X523" s="390">
        <f>IFERROR(SUM(X513:X521),"0")</f>
        <v>204</v>
      </c>
      <c r="Y523" s="37"/>
      <c r="Z523" s="391"/>
      <c r="AA523" s="391"/>
    </row>
    <row r="524" spans="1:67" ht="14.25" hidden="1" customHeight="1" x14ac:dyDescent="0.25">
      <c r="A524" s="396" t="s">
        <v>97</v>
      </c>
      <c r="B524" s="397"/>
      <c r="C524" s="397"/>
      <c r="D524" s="397"/>
      <c r="E524" s="397"/>
      <c r="F524" s="397"/>
      <c r="G524" s="397"/>
      <c r="H524" s="397"/>
      <c r="I524" s="397"/>
      <c r="J524" s="397"/>
      <c r="K524" s="397"/>
      <c r="L524" s="397"/>
      <c r="M524" s="397"/>
      <c r="N524" s="397"/>
      <c r="O524" s="397"/>
      <c r="P524" s="397"/>
      <c r="Q524" s="397"/>
      <c r="R524" s="397"/>
      <c r="S524" s="397"/>
      <c r="T524" s="397"/>
      <c r="U524" s="397"/>
      <c r="V524" s="397"/>
      <c r="W524" s="397"/>
      <c r="X524" s="397"/>
      <c r="Y524" s="397"/>
      <c r="Z524" s="381"/>
      <c r="AA524" s="381"/>
    </row>
    <row r="525" spans="1:67" ht="27" hidden="1" customHeight="1" x14ac:dyDescent="0.25">
      <c r="A525" s="54" t="s">
        <v>710</v>
      </c>
      <c r="B525" s="54" t="s">
        <v>711</v>
      </c>
      <c r="C525" s="31">
        <v>4301020260</v>
      </c>
      <c r="D525" s="392">
        <v>4640242180526</v>
      </c>
      <c r="E525" s="393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693" t="s">
        <v>712</v>
      </c>
      <c r="P525" s="395"/>
      <c r="Q525" s="395"/>
      <c r="R525" s="395"/>
      <c r="S525" s="393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hidden="1" customHeight="1" x14ac:dyDescent="0.25">
      <c r="A526" s="54" t="s">
        <v>713</v>
      </c>
      <c r="B526" s="54" t="s">
        <v>714</v>
      </c>
      <c r="C526" s="31">
        <v>4301020269</v>
      </c>
      <c r="D526" s="392">
        <v>4640242180519</v>
      </c>
      <c r="E526" s="393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544" t="s">
        <v>715</v>
      </c>
      <c r="P526" s="395"/>
      <c r="Q526" s="395"/>
      <c r="R526" s="395"/>
      <c r="S526" s="393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hidden="1" customHeight="1" x14ac:dyDescent="0.25">
      <c r="A527" s="54" t="s">
        <v>716</v>
      </c>
      <c r="B527" s="54" t="s">
        <v>717</v>
      </c>
      <c r="C527" s="31">
        <v>4301020309</v>
      </c>
      <c r="D527" s="392">
        <v>4640242180090</v>
      </c>
      <c r="E527" s="393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689" t="s">
        <v>718</v>
      </c>
      <c r="P527" s="395"/>
      <c r="Q527" s="395"/>
      <c r="R527" s="395"/>
      <c r="S527" s="393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hidden="1" customHeight="1" x14ac:dyDescent="0.25">
      <c r="A528" s="54" t="s">
        <v>719</v>
      </c>
      <c r="B528" s="54" t="s">
        <v>720</v>
      </c>
      <c r="C528" s="31">
        <v>4301020314</v>
      </c>
      <c r="D528" s="392">
        <v>4640242180090</v>
      </c>
      <c r="E528" s="393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726" t="s">
        <v>721</v>
      </c>
      <c r="P528" s="395"/>
      <c r="Q528" s="395"/>
      <c r="R528" s="395"/>
      <c r="S528" s="393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hidden="1" customHeight="1" x14ac:dyDescent="0.25">
      <c r="A529" s="54" t="s">
        <v>722</v>
      </c>
      <c r="B529" s="54" t="s">
        <v>723</v>
      </c>
      <c r="C529" s="31">
        <v>4301020295</v>
      </c>
      <c r="D529" s="392">
        <v>4640242181363</v>
      </c>
      <c r="E529" s="393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523" t="s">
        <v>724</v>
      </c>
      <c r="P529" s="395"/>
      <c r="Q529" s="395"/>
      <c r="R529" s="395"/>
      <c r="S529" s="393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hidden="1" x14ac:dyDescent="0.2">
      <c r="A530" s="405"/>
      <c r="B530" s="397"/>
      <c r="C530" s="397"/>
      <c r="D530" s="397"/>
      <c r="E530" s="397"/>
      <c r="F530" s="397"/>
      <c r="G530" s="397"/>
      <c r="H530" s="397"/>
      <c r="I530" s="397"/>
      <c r="J530" s="397"/>
      <c r="K530" s="397"/>
      <c r="L530" s="397"/>
      <c r="M530" s="397"/>
      <c r="N530" s="406"/>
      <c r="O530" s="414" t="s">
        <v>70</v>
      </c>
      <c r="P530" s="415"/>
      <c r="Q530" s="415"/>
      <c r="R530" s="415"/>
      <c r="S530" s="415"/>
      <c r="T530" s="415"/>
      <c r="U530" s="416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hidden="1" x14ac:dyDescent="0.2">
      <c r="A531" s="397"/>
      <c r="B531" s="397"/>
      <c r="C531" s="397"/>
      <c r="D531" s="397"/>
      <c r="E531" s="397"/>
      <c r="F531" s="397"/>
      <c r="G531" s="397"/>
      <c r="H531" s="397"/>
      <c r="I531" s="397"/>
      <c r="J531" s="397"/>
      <c r="K531" s="397"/>
      <c r="L531" s="397"/>
      <c r="M531" s="397"/>
      <c r="N531" s="406"/>
      <c r="O531" s="414" t="s">
        <v>70</v>
      </c>
      <c r="P531" s="415"/>
      <c r="Q531" s="415"/>
      <c r="R531" s="415"/>
      <c r="S531" s="415"/>
      <c r="T531" s="415"/>
      <c r="U531" s="416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hidden="1" customHeight="1" x14ac:dyDescent="0.25">
      <c r="A532" s="396" t="s">
        <v>61</v>
      </c>
      <c r="B532" s="397"/>
      <c r="C532" s="397"/>
      <c r="D532" s="397"/>
      <c r="E532" s="397"/>
      <c r="F532" s="397"/>
      <c r="G532" s="397"/>
      <c r="H532" s="397"/>
      <c r="I532" s="397"/>
      <c r="J532" s="397"/>
      <c r="K532" s="397"/>
      <c r="L532" s="397"/>
      <c r="M532" s="397"/>
      <c r="N532" s="397"/>
      <c r="O532" s="397"/>
      <c r="P532" s="397"/>
      <c r="Q532" s="397"/>
      <c r="R532" s="397"/>
      <c r="S532" s="397"/>
      <c r="T532" s="397"/>
      <c r="U532" s="397"/>
      <c r="V532" s="397"/>
      <c r="W532" s="397"/>
      <c r="X532" s="397"/>
      <c r="Y532" s="397"/>
      <c r="Z532" s="381"/>
      <c r="AA532" s="381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2">
        <v>4640242180816</v>
      </c>
      <c r="E533" s="393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620" t="s">
        <v>727</v>
      </c>
      <c r="P533" s="395"/>
      <c r="Q533" s="395"/>
      <c r="R533" s="395"/>
      <c r="S533" s="393"/>
      <c r="T533" s="34"/>
      <c r="U533" s="34"/>
      <c r="V533" s="35" t="s">
        <v>66</v>
      </c>
      <c r="W533" s="388">
        <v>156</v>
      </c>
      <c r="X533" s="389">
        <f t="shared" ref="X533:X538" si="104">IFERROR(IF(W533="",0,CEILING((W533/$H533),1)*$H533),"")</f>
        <v>159.6</v>
      </c>
      <c r="Y533" s="36">
        <f>IFERROR(IF(X533=0,"",ROUNDUP(X533/H533,0)*0.00753),"")</f>
        <v>0.28614000000000001</v>
      </c>
      <c r="Z533" s="56"/>
      <c r="AA533" s="57"/>
      <c r="AE533" s="64"/>
      <c r="BB533" s="364" t="s">
        <v>1</v>
      </c>
      <c r="BL533" s="64">
        <f t="shared" ref="BL533:BL538" si="105">IFERROR(W533*I533/H533,"0")</f>
        <v>165.65714285714284</v>
      </c>
      <c r="BM533" s="64">
        <f t="shared" ref="BM533:BM538" si="106">IFERROR(X533*I533/H533,"0")</f>
        <v>169.47999999999996</v>
      </c>
      <c r="BN533" s="64">
        <f t="shared" ref="BN533:BN538" si="107">IFERROR(1/J533*(W533/H533),"0")</f>
        <v>0.23809523809523805</v>
      </c>
      <c r="BO533" s="64">
        <f t="shared" ref="BO533:BO538" si="108">IFERROR(1/J533*(X533/H533),"0")</f>
        <v>0.24358974358974358</v>
      </c>
    </row>
    <row r="534" spans="1:67" ht="27" hidden="1" customHeight="1" x14ac:dyDescent="0.25">
      <c r="A534" s="54" t="s">
        <v>728</v>
      </c>
      <c r="B534" s="54" t="s">
        <v>729</v>
      </c>
      <c r="C534" s="31">
        <v>4301031194</v>
      </c>
      <c r="D534" s="392">
        <v>4680115880856</v>
      </c>
      <c r="E534" s="393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793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395"/>
      <c r="Q534" s="395"/>
      <c r="R534" s="395"/>
      <c r="S534" s="393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2">
        <v>4640242180595</v>
      </c>
      <c r="E535" s="393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674" t="s">
        <v>732</v>
      </c>
      <c r="P535" s="395"/>
      <c r="Q535" s="395"/>
      <c r="R535" s="395"/>
      <c r="S535" s="393"/>
      <c r="T535" s="34"/>
      <c r="U535" s="34"/>
      <c r="V535" s="35" t="s">
        <v>66</v>
      </c>
      <c r="W535" s="388">
        <v>626</v>
      </c>
      <c r="X535" s="389">
        <f t="shared" si="104"/>
        <v>630</v>
      </c>
      <c r="Y535" s="36">
        <f>IFERROR(IF(X535=0,"",ROUNDUP(X535/H535,0)*0.00753),"")</f>
        <v>1.1294999999999999</v>
      </c>
      <c r="Z535" s="56"/>
      <c r="AA535" s="57"/>
      <c r="AE535" s="64"/>
      <c r="BB535" s="366" t="s">
        <v>1</v>
      </c>
      <c r="BL535" s="64">
        <f t="shared" si="105"/>
        <v>664.75238095238092</v>
      </c>
      <c r="BM535" s="64">
        <f t="shared" si="106"/>
        <v>669</v>
      </c>
      <c r="BN535" s="64">
        <f t="shared" si="107"/>
        <v>0.95543345543345537</v>
      </c>
      <c r="BO535" s="64">
        <f t="shared" si="108"/>
        <v>0.96153846153846145</v>
      </c>
    </row>
    <row r="536" spans="1:67" ht="27" hidden="1" customHeight="1" x14ac:dyDescent="0.25">
      <c r="A536" s="54" t="s">
        <v>733</v>
      </c>
      <c r="B536" s="54" t="s">
        <v>734</v>
      </c>
      <c r="C536" s="31">
        <v>4301031321</v>
      </c>
      <c r="D536" s="392">
        <v>4640242180076</v>
      </c>
      <c r="E536" s="393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797" t="s">
        <v>735</v>
      </c>
      <c r="P536" s="395"/>
      <c r="Q536" s="395"/>
      <c r="R536" s="395"/>
      <c r="S536" s="393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hidden="1" customHeight="1" x14ac:dyDescent="0.25">
      <c r="A537" s="54" t="s">
        <v>736</v>
      </c>
      <c r="B537" s="54" t="s">
        <v>737</v>
      </c>
      <c r="C537" s="31">
        <v>4301031203</v>
      </c>
      <c r="D537" s="392">
        <v>4640242180908</v>
      </c>
      <c r="E537" s="393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708" t="s">
        <v>738</v>
      </c>
      <c r="P537" s="395"/>
      <c r="Q537" s="395"/>
      <c r="R537" s="395"/>
      <c r="S537" s="393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hidden="1" customHeight="1" x14ac:dyDescent="0.25">
      <c r="A538" s="54" t="s">
        <v>739</v>
      </c>
      <c r="B538" s="54" t="s">
        <v>740</v>
      </c>
      <c r="C538" s="31">
        <v>4301031200</v>
      </c>
      <c r="D538" s="392">
        <v>4640242180489</v>
      </c>
      <c r="E538" s="393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596" t="s">
        <v>741</v>
      </c>
      <c r="P538" s="395"/>
      <c r="Q538" s="395"/>
      <c r="R538" s="395"/>
      <c r="S538" s="393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05"/>
      <c r="B539" s="397"/>
      <c r="C539" s="397"/>
      <c r="D539" s="397"/>
      <c r="E539" s="397"/>
      <c r="F539" s="397"/>
      <c r="G539" s="397"/>
      <c r="H539" s="397"/>
      <c r="I539" s="397"/>
      <c r="J539" s="397"/>
      <c r="K539" s="397"/>
      <c r="L539" s="397"/>
      <c r="M539" s="397"/>
      <c r="N539" s="406"/>
      <c r="O539" s="414" t="s">
        <v>70</v>
      </c>
      <c r="P539" s="415"/>
      <c r="Q539" s="415"/>
      <c r="R539" s="415"/>
      <c r="S539" s="415"/>
      <c r="T539" s="415"/>
      <c r="U539" s="416"/>
      <c r="V539" s="37" t="s">
        <v>71</v>
      </c>
      <c r="W539" s="390">
        <f>IFERROR(W533/H533,"0")+IFERROR(W534/H534,"0")+IFERROR(W535/H535,"0")+IFERROR(W536/H536,"0")+IFERROR(W537/H537,"0")+IFERROR(W538/H538,"0")</f>
        <v>186.19047619047618</v>
      </c>
      <c r="X539" s="390">
        <f>IFERROR(X533/H533,"0")+IFERROR(X534/H534,"0")+IFERROR(X535/H535,"0")+IFERROR(X536/H536,"0")+IFERROR(X537/H537,"0")+IFERROR(X538/H538,"0")</f>
        <v>188</v>
      </c>
      <c r="Y539" s="390">
        <f>IFERROR(IF(Y533="",0,Y533),"0")+IFERROR(IF(Y534="",0,Y534),"0")+IFERROR(IF(Y535="",0,Y535),"0")+IFERROR(IF(Y536="",0,Y536),"0")+IFERROR(IF(Y537="",0,Y537),"0")+IFERROR(IF(Y538="",0,Y538),"0")</f>
        <v>1.41564</v>
      </c>
      <c r="Z539" s="391"/>
      <c r="AA539" s="391"/>
    </row>
    <row r="540" spans="1:67" x14ac:dyDescent="0.2">
      <c r="A540" s="397"/>
      <c r="B540" s="397"/>
      <c r="C540" s="397"/>
      <c r="D540" s="397"/>
      <c r="E540" s="397"/>
      <c r="F540" s="397"/>
      <c r="G540" s="397"/>
      <c r="H540" s="397"/>
      <c r="I540" s="397"/>
      <c r="J540" s="397"/>
      <c r="K540" s="397"/>
      <c r="L540" s="397"/>
      <c r="M540" s="397"/>
      <c r="N540" s="406"/>
      <c r="O540" s="414" t="s">
        <v>70</v>
      </c>
      <c r="P540" s="415"/>
      <c r="Q540" s="415"/>
      <c r="R540" s="415"/>
      <c r="S540" s="415"/>
      <c r="T540" s="415"/>
      <c r="U540" s="416"/>
      <c r="V540" s="37" t="s">
        <v>66</v>
      </c>
      <c r="W540" s="390">
        <f>IFERROR(SUM(W533:W538),"0")</f>
        <v>782</v>
      </c>
      <c r="X540" s="390">
        <f>IFERROR(SUM(X533:X538),"0")</f>
        <v>789.6</v>
      </c>
      <c r="Y540" s="37"/>
      <c r="Z540" s="391"/>
      <c r="AA540" s="391"/>
    </row>
    <row r="541" spans="1:67" ht="14.25" hidden="1" customHeight="1" x14ac:dyDescent="0.25">
      <c r="A541" s="396" t="s">
        <v>72</v>
      </c>
      <c r="B541" s="397"/>
      <c r="C541" s="397"/>
      <c r="D541" s="397"/>
      <c r="E541" s="397"/>
      <c r="F541" s="397"/>
      <c r="G541" s="397"/>
      <c r="H541" s="397"/>
      <c r="I541" s="397"/>
      <c r="J541" s="397"/>
      <c r="K541" s="397"/>
      <c r="L541" s="397"/>
      <c r="M541" s="397"/>
      <c r="N541" s="397"/>
      <c r="O541" s="397"/>
      <c r="P541" s="397"/>
      <c r="Q541" s="397"/>
      <c r="R541" s="397"/>
      <c r="S541" s="397"/>
      <c r="T541" s="397"/>
      <c r="U541" s="397"/>
      <c r="V541" s="397"/>
      <c r="W541" s="397"/>
      <c r="X541" s="397"/>
      <c r="Y541" s="397"/>
      <c r="Z541" s="381"/>
      <c r="AA541" s="381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2">
        <v>4640242180533</v>
      </c>
      <c r="E542" s="393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566" t="s">
        <v>744</v>
      </c>
      <c r="P542" s="395"/>
      <c r="Q542" s="395"/>
      <c r="R542" s="395"/>
      <c r="S542" s="393"/>
      <c r="T542" s="34"/>
      <c r="U542" s="34"/>
      <c r="V542" s="35" t="s">
        <v>66</v>
      </c>
      <c r="W542" s="388">
        <v>40</v>
      </c>
      <c r="X542" s="389">
        <f>IFERROR(IF(W542="",0,CEILING((W542/$H542),1)*$H542),"")</f>
        <v>46.8</v>
      </c>
      <c r="Y542" s="36">
        <f>IFERROR(IF(X542=0,"",ROUNDUP(X542/H542,0)*0.02175),"")</f>
        <v>0.1305</v>
      </c>
      <c r="Z542" s="56"/>
      <c r="AA542" s="57"/>
      <c r="AE542" s="64"/>
      <c r="BB542" s="370" t="s">
        <v>1</v>
      </c>
      <c r="BL542" s="64">
        <f>IFERROR(W542*I542/H542,"0")</f>
        <v>42.892307692307703</v>
      </c>
      <c r="BM542" s="64">
        <f>IFERROR(X542*I542/H542,"0")</f>
        <v>50.184000000000005</v>
      </c>
      <c r="BN542" s="64">
        <f>IFERROR(1/J542*(W542/H542),"0")</f>
        <v>9.1575091575091583E-2</v>
      </c>
      <c r="BO542" s="64">
        <f>IFERROR(1/J542*(X542/H542),"0")</f>
        <v>0.10714285714285714</v>
      </c>
    </row>
    <row r="543" spans="1:67" ht="27" hidden="1" customHeight="1" x14ac:dyDescent="0.25">
      <c r="A543" s="54" t="s">
        <v>745</v>
      </c>
      <c r="B543" s="54" t="s">
        <v>746</v>
      </c>
      <c r="C543" s="31">
        <v>4301051780</v>
      </c>
      <c r="D543" s="392">
        <v>4640242180106</v>
      </c>
      <c r="E543" s="393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586" t="s">
        <v>747</v>
      </c>
      <c r="P543" s="395"/>
      <c r="Q543" s="395"/>
      <c r="R543" s="395"/>
      <c r="S543" s="393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hidden="1" customHeight="1" x14ac:dyDescent="0.25">
      <c r="A544" s="54" t="s">
        <v>748</v>
      </c>
      <c r="B544" s="54" t="s">
        <v>749</v>
      </c>
      <c r="C544" s="31">
        <v>4301051510</v>
      </c>
      <c r="D544" s="392">
        <v>4640242180540</v>
      </c>
      <c r="E544" s="393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536" t="s">
        <v>750</v>
      </c>
      <c r="P544" s="395"/>
      <c r="Q544" s="395"/>
      <c r="R544" s="395"/>
      <c r="S544" s="393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hidden="1" customHeight="1" x14ac:dyDescent="0.25">
      <c r="A545" s="54" t="s">
        <v>751</v>
      </c>
      <c r="B545" s="54" t="s">
        <v>752</v>
      </c>
      <c r="C545" s="31">
        <v>4301051390</v>
      </c>
      <c r="D545" s="392">
        <v>4640242181233</v>
      </c>
      <c r="E545" s="393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550" t="s">
        <v>753</v>
      </c>
      <c r="P545" s="395"/>
      <c r="Q545" s="395"/>
      <c r="R545" s="395"/>
      <c r="S545" s="393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hidden="1" customHeight="1" x14ac:dyDescent="0.25">
      <c r="A546" s="54" t="s">
        <v>754</v>
      </c>
      <c r="B546" s="54" t="s">
        <v>755</v>
      </c>
      <c r="C546" s="31">
        <v>4301051448</v>
      </c>
      <c r="D546" s="392">
        <v>4640242181226</v>
      </c>
      <c r="E546" s="393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732" t="s">
        <v>756</v>
      </c>
      <c r="P546" s="395"/>
      <c r="Q546" s="395"/>
      <c r="R546" s="395"/>
      <c r="S546" s="393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05"/>
      <c r="B547" s="397"/>
      <c r="C547" s="397"/>
      <c r="D547" s="397"/>
      <c r="E547" s="397"/>
      <c r="F547" s="397"/>
      <c r="G547" s="397"/>
      <c r="H547" s="397"/>
      <c r="I547" s="397"/>
      <c r="J547" s="397"/>
      <c r="K547" s="397"/>
      <c r="L547" s="397"/>
      <c r="M547" s="397"/>
      <c r="N547" s="406"/>
      <c r="O547" s="414" t="s">
        <v>70</v>
      </c>
      <c r="P547" s="415"/>
      <c r="Q547" s="415"/>
      <c r="R547" s="415"/>
      <c r="S547" s="415"/>
      <c r="T547" s="415"/>
      <c r="U547" s="416"/>
      <c r="V547" s="37" t="s">
        <v>71</v>
      </c>
      <c r="W547" s="390">
        <f>IFERROR(W542/H542,"0")+IFERROR(W543/H543,"0")+IFERROR(W544/H544,"0")+IFERROR(W545/H545,"0")+IFERROR(W546/H546,"0")</f>
        <v>5.1282051282051286</v>
      </c>
      <c r="X547" s="390">
        <f>IFERROR(X542/H542,"0")+IFERROR(X543/H543,"0")+IFERROR(X544/H544,"0")+IFERROR(X545/H545,"0")+IFERROR(X546/H546,"0")</f>
        <v>6</v>
      </c>
      <c r="Y547" s="390">
        <f>IFERROR(IF(Y542="",0,Y542),"0")+IFERROR(IF(Y543="",0,Y543),"0")+IFERROR(IF(Y544="",0,Y544),"0")+IFERROR(IF(Y545="",0,Y545),"0")+IFERROR(IF(Y546="",0,Y546),"0")</f>
        <v>0.1305</v>
      </c>
      <c r="Z547" s="391"/>
      <c r="AA547" s="391"/>
    </row>
    <row r="548" spans="1:67" x14ac:dyDescent="0.2">
      <c r="A548" s="397"/>
      <c r="B548" s="397"/>
      <c r="C548" s="397"/>
      <c r="D548" s="397"/>
      <c r="E548" s="397"/>
      <c r="F548" s="397"/>
      <c r="G548" s="397"/>
      <c r="H548" s="397"/>
      <c r="I548" s="397"/>
      <c r="J548" s="397"/>
      <c r="K548" s="397"/>
      <c r="L548" s="397"/>
      <c r="M548" s="397"/>
      <c r="N548" s="406"/>
      <c r="O548" s="414" t="s">
        <v>70</v>
      </c>
      <c r="P548" s="415"/>
      <c r="Q548" s="415"/>
      <c r="R548" s="415"/>
      <c r="S548" s="415"/>
      <c r="T548" s="415"/>
      <c r="U548" s="416"/>
      <c r="V548" s="37" t="s">
        <v>66</v>
      </c>
      <c r="W548" s="390">
        <f>IFERROR(SUM(W542:W546),"0")</f>
        <v>40</v>
      </c>
      <c r="X548" s="390">
        <f>IFERROR(SUM(X542:X546),"0")</f>
        <v>46.8</v>
      </c>
      <c r="Y548" s="37"/>
      <c r="Z548" s="391"/>
      <c r="AA548" s="391"/>
    </row>
    <row r="549" spans="1:67" ht="14.25" hidden="1" customHeight="1" x14ac:dyDescent="0.25">
      <c r="A549" s="396" t="s">
        <v>207</v>
      </c>
      <c r="B549" s="397"/>
      <c r="C549" s="397"/>
      <c r="D549" s="397"/>
      <c r="E549" s="397"/>
      <c r="F549" s="397"/>
      <c r="G549" s="397"/>
      <c r="H549" s="397"/>
      <c r="I549" s="397"/>
      <c r="J549" s="397"/>
      <c r="K549" s="397"/>
      <c r="L549" s="397"/>
      <c r="M549" s="397"/>
      <c r="N549" s="397"/>
      <c r="O549" s="397"/>
      <c r="P549" s="397"/>
      <c r="Q549" s="397"/>
      <c r="R549" s="397"/>
      <c r="S549" s="397"/>
      <c r="T549" s="397"/>
      <c r="U549" s="397"/>
      <c r="V549" s="397"/>
      <c r="W549" s="397"/>
      <c r="X549" s="397"/>
      <c r="Y549" s="397"/>
      <c r="Z549" s="381"/>
      <c r="AA549" s="381"/>
    </row>
    <row r="550" spans="1:67" ht="27" hidden="1" customHeight="1" x14ac:dyDescent="0.25">
      <c r="A550" s="54" t="s">
        <v>757</v>
      </c>
      <c r="B550" s="54" t="s">
        <v>758</v>
      </c>
      <c r="C550" s="31">
        <v>4301060354</v>
      </c>
      <c r="D550" s="392">
        <v>4640242180120</v>
      </c>
      <c r="E550" s="393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778" t="s">
        <v>759</v>
      </c>
      <c r="P550" s="395"/>
      <c r="Q550" s="395"/>
      <c r="R550" s="395"/>
      <c r="S550" s="393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hidden="1" customHeight="1" x14ac:dyDescent="0.25">
      <c r="A551" s="54" t="s">
        <v>757</v>
      </c>
      <c r="B551" s="54" t="s">
        <v>760</v>
      </c>
      <c r="C551" s="31">
        <v>4301060408</v>
      </c>
      <c r="D551" s="392">
        <v>4640242180120</v>
      </c>
      <c r="E551" s="393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719" t="s">
        <v>761</v>
      </c>
      <c r="P551" s="395"/>
      <c r="Q551" s="395"/>
      <c r="R551" s="395"/>
      <c r="S551" s="393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hidden="1" customHeight="1" x14ac:dyDescent="0.25">
      <c r="A552" s="54" t="s">
        <v>762</v>
      </c>
      <c r="B552" s="54" t="s">
        <v>763</v>
      </c>
      <c r="C552" s="31">
        <v>4301060355</v>
      </c>
      <c r="D552" s="392">
        <v>4640242180137</v>
      </c>
      <c r="E552" s="393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783" t="s">
        <v>764</v>
      </c>
      <c r="P552" s="395"/>
      <c r="Q552" s="395"/>
      <c r="R552" s="395"/>
      <c r="S552" s="393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hidden="1" customHeight="1" x14ac:dyDescent="0.25">
      <c r="A553" s="54" t="s">
        <v>762</v>
      </c>
      <c r="B553" s="54" t="s">
        <v>765</v>
      </c>
      <c r="C553" s="31">
        <v>4301060407</v>
      </c>
      <c r="D553" s="392">
        <v>4640242180137</v>
      </c>
      <c r="E553" s="393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24" t="s">
        <v>766</v>
      </c>
      <c r="P553" s="395"/>
      <c r="Q553" s="395"/>
      <c r="R553" s="395"/>
      <c r="S553" s="393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hidden="1" x14ac:dyDescent="0.2">
      <c r="A554" s="405"/>
      <c r="B554" s="397"/>
      <c r="C554" s="397"/>
      <c r="D554" s="397"/>
      <c r="E554" s="397"/>
      <c r="F554" s="397"/>
      <c r="G554" s="397"/>
      <c r="H554" s="397"/>
      <c r="I554" s="397"/>
      <c r="J554" s="397"/>
      <c r="K554" s="397"/>
      <c r="L554" s="397"/>
      <c r="M554" s="397"/>
      <c r="N554" s="406"/>
      <c r="O554" s="414" t="s">
        <v>70</v>
      </c>
      <c r="P554" s="415"/>
      <c r="Q554" s="415"/>
      <c r="R554" s="415"/>
      <c r="S554" s="415"/>
      <c r="T554" s="415"/>
      <c r="U554" s="416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hidden="1" x14ac:dyDescent="0.2">
      <c r="A555" s="397"/>
      <c r="B555" s="397"/>
      <c r="C555" s="397"/>
      <c r="D555" s="397"/>
      <c r="E555" s="397"/>
      <c r="F555" s="397"/>
      <c r="G555" s="397"/>
      <c r="H555" s="397"/>
      <c r="I555" s="397"/>
      <c r="J555" s="397"/>
      <c r="K555" s="397"/>
      <c r="L555" s="397"/>
      <c r="M555" s="397"/>
      <c r="N555" s="406"/>
      <c r="O555" s="414" t="s">
        <v>70</v>
      </c>
      <c r="P555" s="415"/>
      <c r="Q555" s="415"/>
      <c r="R555" s="415"/>
      <c r="S555" s="415"/>
      <c r="T555" s="415"/>
      <c r="U555" s="416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472"/>
      <c r="B556" s="397"/>
      <c r="C556" s="397"/>
      <c r="D556" s="397"/>
      <c r="E556" s="397"/>
      <c r="F556" s="397"/>
      <c r="G556" s="397"/>
      <c r="H556" s="397"/>
      <c r="I556" s="397"/>
      <c r="J556" s="397"/>
      <c r="K556" s="397"/>
      <c r="L556" s="397"/>
      <c r="M556" s="397"/>
      <c r="N556" s="473"/>
      <c r="O556" s="487" t="s">
        <v>767</v>
      </c>
      <c r="P556" s="488"/>
      <c r="Q556" s="488"/>
      <c r="R556" s="488"/>
      <c r="S556" s="488"/>
      <c r="T556" s="488"/>
      <c r="U556" s="489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17769.099999999999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17979.379999999994</v>
      </c>
      <c r="Y556" s="37"/>
      <c r="Z556" s="391"/>
      <c r="AA556" s="391"/>
    </row>
    <row r="557" spans="1:67" x14ac:dyDescent="0.2">
      <c r="A557" s="397"/>
      <c r="B557" s="397"/>
      <c r="C557" s="397"/>
      <c r="D557" s="397"/>
      <c r="E557" s="397"/>
      <c r="F557" s="397"/>
      <c r="G557" s="397"/>
      <c r="H557" s="397"/>
      <c r="I557" s="397"/>
      <c r="J557" s="397"/>
      <c r="K557" s="397"/>
      <c r="L557" s="397"/>
      <c r="M557" s="397"/>
      <c r="N557" s="473"/>
      <c r="O557" s="487" t="s">
        <v>768</v>
      </c>
      <c r="P557" s="488"/>
      <c r="Q557" s="488"/>
      <c r="R557" s="488"/>
      <c r="S557" s="488"/>
      <c r="T557" s="488"/>
      <c r="U557" s="489"/>
      <c r="V557" s="37" t="s">
        <v>66</v>
      </c>
      <c r="W557" s="390">
        <f>IFERROR(SUM(BL22:BL553),"0")</f>
        <v>18641.780279172639</v>
      </c>
      <c r="X557" s="390">
        <f>IFERROR(SUM(BM22:BM553),"0")</f>
        <v>18863.517800000005</v>
      </c>
      <c r="Y557" s="37"/>
      <c r="Z557" s="391"/>
      <c r="AA557" s="391"/>
    </row>
    <row r="558" spans="1:67" x14ac:dyDescent="0.2">
      <c r="A558" s="397"/>
      <c r="B558" s="397"/>
      <c r="C558" s="397"/>
      <c r="D558" s="397"/>
      <c r="E558" s="397"/>
      <c r="F558" s="397"/>
      <c r="G558" s="397"/>
      <c r="H558" s="397"/>
      <c r="I558" s="397"/>
      <c r="J558" s="397"/>
      <c r="K558" s="397"/>
      <c r="L558" s="397"/>
      <c r="M558" s="397"/>
      <c r="N558" s="473"/>
      <c r="O558" s="487" t="s">
        <v>769</v>
      </c>
      <c r="P558" s="488"/>
      <c r="Q558" s="488"/>
      <c r="R558" s="488"/>
      <c r="S558" s="488"/>
      <c r="T558" s="488"/>
      <c r="U558" s="489"/>
      <c r="V558" s="37" t="s">
        <v>770</v>
      </c>
      <c r="W558" s="38">
        <f>ROUNDUP(SUM(BN22:BN553),0)</f>
        <v>30</v>
      </c>
      <c r="X558" s="38">
        <f>ROUNDUP(SUM(BO22:BO553),0)</f>
        <v>30</v>
      </c>
      <c r="Y558" s="37"/>
      <c r="Z558" s="391"/>
      <c r="AA558" s="391"/>
    </row>
    <row r="559" spans="1:67" x14ac:dyDescent="0.2">
      <c r="A559" s="397"/>
      <c r="B559" s="397"/>
      <c r="C559" s="397"/>
      <c r="D559" s="397"/>
      <c r="E559" s="397"/>
      <c r="F559" s="397"/>
      <c r="G559" s="397"/>
      <c r="H559" s="397"/>
      <c r="I559" s="397"/>
      <c r="J559" s="397"/>
      <c r="K559" s="397"/>
      <c r="L559" s="397"/>
      <c r="M559" s="397"/>
      <c r="N559" s="473"/>
      <c r="O559" s="487" t="s">
        <v>771</v>
      </c>
      <c r="P559" s="488"/>
      <c r="Q559" s="488"/>
      <c r="R559" s="488"/>
      <c r="S559" s="488"/>
      <c r="T559" s="488"/>
      <c r="U559" s="489"/>
      <c r="V559" s="37" t="s">
        <v>66</v>
      </c>
      <c r="W559" s="390">
        <f>GrossWeightTotal+PalletQtyTotal*25</f>
        <v>19391.780279172639</v>
      </c>
      <c r="X559" s="390">
        <f>GrossWeightTotalR+PalletQtyTotalR*25</f>
        <v>19613.517800000005</v>
      </c>
      <c r="Y559" s="37"/>
      <c r="Z559" s="391"/>
      <c r="AA559" s="391"/>
    </row>
    <row r="560" spans="1:67" x14ac:dyDescent="0.2">
      <c r="A560" s="397"/>
      <c r="B560" s="397"/>
      <c r="C560" s="397"/>
      <c r="D560" s="397"/>
      <c r="E560" s="397"/>
      <c r="F560" s="397"/>
      <c r="G560" s="397"/>
      <c r="H560" s="397"/>
      <c r="I560" s="397"/>
      <c r="J560" s="397"/>
      <c r="K560" s="397"/>
      <c r="L560" s="397"/>
      <c r="M560" s="397"/>
      <c r="N560" s="473"/>
      <c r="O560" s="487" t="s">
        <v>772</v>
      </c>
      <c r="P560" s="488"/>
      <c r="Q560" s="488"/>
      <c r="R560" s="488"/>
      <c r="S560" s="488"/>
      <c r="T560" s="488"/>
      <c r="U560" s="489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2197.8716411057258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2230</v>
      </c>
      <c r="Y560" s="37"/>
      <c r="Z560" s="391"/>
      <c r="AA560" s="391"/>
    </row>
    <row r="561" spans="1:30" ht="14.25" hidden="1" customHeight="1" x14ac:dyDescent="0.2">
      <c r="A561" s="397"/>
      <c r="B561" s="397"/>
      <c r="C561" s="397"/>
      <c r="D561" s="397"/>
      <c r="E561" s="397"/>
      <c r="F561" s="397"/>
      <c r="G561" s="397"/>
      <c r="H561" s="397"/>
      <c r="I561" s="397"/>
      <c r="J561" s="397"/>
      <c r="K561" s="397"/>
      <c r="L561" s="397"/>
      <c r="M561" s="397"/>
      <c r="N561" s="473"/>
      <c r="O561" s="487" t="s">
        <v>773</v>
      </c>
      <c r="P561" s="488"/>
      <c r="Q561" s="488"/>
      <c r="R561" s="488"/>
      <c r="S561" s="488"/>
      <c r="T561" s="488"/>
      <c r="U561" s="489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34.828229999999998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79" t="s">
        <v>60</v>
      </c>
      <c r="C563" s="456" t="s">
        <v>95</v>
      </c>
      <c r="D563" s="460"/>
      <c r="E563" s="460"/>
      <c r="F563" s="461"/>
      <c r="G563" s="456" t="s">
        <v>230</v>
      </c>
      <c r="H563" s="460"/>
      <c r="I563" s="460"/>
      <c r="J563" s="460"/>
      <c r="K563" s="460"/>
      <c r="L563" s="460"/>
      <c r="M563" s="460"/>
      <c r="N563" s="460"/>
      <c r="O563" s="460"/>
      <c r="P563" s="461"/>
      <c r="Q563" s="456" t="s">
        <v>478</v>
      </c>
      <c r="R563" s="461"/>
      <c r="S563" s="456" t="s">
        <v>544</v>
      </c>
      <c r="T563" s="460"/>
      <c r="U563" s="460"/>
      <c r="V563" s="461"/>
      <c r="W563" s="379" t="s">
        <v>632</v>
      </c>
      <c r="X563" s="379" t="s">
        <v>681</v>
      </c>
      <c r="AA563" s="52"/>
      <c r="AD563" s="380"/>
    </row>
    <row r="564" spans="1:30" ht="14.25" customHeight="1" thickTop="1" x14ac:dyDescent="0.2">
      <c r="A564" s="786" t="s">
        <v>776</v>
      </c>
      <c r="B564" s="456" t="s">
        <v>60</v>
      </c>
      <c r="C564" s="456" t="s">
        <v>96</v>
      </c>
      <c r="D564" s="456" t="s">
        <v>104</v>
      </c>
      <c r="E564" s="456" t="s">
        <v>95</v>
      </c>
      <c r="F564" s="456" t="s">
        <v>220</v>
      </c>
      <c r="G564" s="456" t="s">
        <v>231</v>
      </c>
      <c r="H564" s="456" t="s">
        <v>241</v>
      </c>
      <c r="I564" s="456" t="s">
        <v>260</v>
      </c>
      <c r="J564" s="456" t="s">
        <v>337</v>
      </c>
      <c r="K564" s="380"/>
      <c r="L564" s="456" t="s">
        <v>371</v>
      </c>
      <c r="M564" s="380"/>
      <c r="N564" s="456" t="s">
        <v>371</v>
      </c>
      <c r="O564" s="456" t="s">
        <v>448</v>
      </c>
      <c r="P564" s="456" t="s">
        <v>465</v>
      </c>
      <c r="Q564" s="456" t="s">
        <v>479</v>
      </c>
      <c r="R564" s="456" t="s">
        <v>519</v>
      </c>
      <c r="S564" s="456" t="s">
        <v>545</v>
      </c>
      <c r="T564" s="456" t="s">
        <v>592</v>
      </c>
      <c r="U564" s="456" t="s">
        <v>619</v>
      </c>
      <c r="V564" s="456" t="s">
        <v>626</v>
      </c>
      <c r="W564" s="456" t="s">
        <v>632</v>
      </c>
      <c r="X564" s="456" t="s">
        <v>682</v>
      </c>
      <c r="AA564" s="52"/>
      <c r="AD564" s="380"/>
    </row>
    <row r="565" spans="1:30" ht="13.5" customHeight="1" thickBot="1" x14ac:dyDescent="0.25">
      <c r="A565" s="787"/>
      <c r="B565" s="457"/>
      <c r="C565" s="457"/>
      <c r="D565" s="457"/>
      <c r="E565" s="457"/>
      <c r="F565" s="457"/>
      <c r="G565" s="457"/>
      <c r="H565" s="457"/>
      <c r="I565" s="457"/>
      <c r="J565" s="457"/>
      <c r="K565" s="380"/>
      <c r="L565" s="457"/>
      <c r="M565" s="380"/>
      <c r="N565" s="457"/>
      <c r="O565" s="457"/>
      <c r="P565" s="457"/>
      <c r="Q565" s="457"/>
      <c r="R565" s="457"/>
      <c r="S565" s="457"/>
      <c r="T565" s="457"/>
      <c r="U565" s="457"/>
      <c r="V565" s="457"/>
      <c r="W565" s="457"/>
      <c r="X565" s="457"/>
      <c r="AA565" s="52"/>
      <c r="AD565" s="380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664.2</v>
      </c>
      <c r="D566" s="46">
        <f>IFERROR(X53*1,"0")+IFERROR(X54*1,"0")+IFERROR(X55*1,"0")+IFERROR(X56*1,"0")</f>
        <v>1674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802.89999999999986</v>
      </c>
      <c r="F566" s="46">
        <f>IFERROR(X131*1,"0")+IFERROR(X132*1,"0")+IFERROR(X133*1,"0")+IFERROR(X134*1,"0")+IFERROR(X135*1,"0")</f>
        <v>66.3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33.6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176.4</v>
      </c>
      <c r="J566" s="46">
        <f>IFERROR(X213*1,"0")+IFERROR(X214*1,"0")+IFERROR(X215*1,"0")+IFERROR(X216*1,"0")+IFERROR(X217*1,"0")+IFERROR(X218*1,"0")+IFERROR(X219*1,"0")+IFERROR(X223*1,"0")+IFERROR(X224*1,"0")+IFERROR(X225*1,"0")</f>
        <v>18.900000000000002</v>
      </c>
      <c r="K566" s="380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7113.08</v>
      </c>
      <c r="M566" s="380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7113.08</v>
      </c>
      <c r="O566" s="46">
        <f>IFERROR(X295*1,"0")+IFERROR(X296*1,"0")+IFERROR(X297*1,"0")+IFERROR(X298*1,"0")+IFERROR(X299*1,"0")+IFERROR(X300*1,"0")+IFERROR(X301*1,"0")+IFERROR(X305*1,"0")+IFERROR(X306*1,"0")</f>
        <v>553.40000000000009</v>
      </c>
      <c r="P566" s="46">
        <f>IFERROR(X311*1,"0")+IFERROR(X315*1,"0")+IFERROR(X316*1,"0")+IFERROR(X317*1,"0")+IFERROR(X321*1,"0")+IFERROR(X325*1,"0")</f>
        <v>282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5124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109.20000000000002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4.2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316.8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1040.4000000000001</v>
      </c>
      <c r="AA566" s="52"/>
      <c r="AD566" s="380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75,00"/>
        <filter val="1 180,00"/>
        <filter val="1 666,00"/>
        <filter val="1 695,00"/>
        <filter val="1 835,00"/>
        <filter val="1 839,00"/>
        <filter val="1 850,00"/>
        <filter val="10,00"/>
        <filter val="10,85"/>
        <filter val="100,00"/>
        <filter val="101,60"/>
        <filter val="103,60"/>
        <filter val="107,00"/>
        <filter val="11,20"/>
        <filter val="110,00"/>
        <filter val="121,10"/>
        <filter val="122,07"/>
        <filter val="123,33"/>
        <filter val="13,21"/>
        <filter val="13,26"/>
        <filter val="13,50"/>
        <filter val="145,00"/>
        <filter val="15,00"/>
        <filter val="15,30"/>
        <filter val="15,40"/>
        <filter val="15,74"/>
        <filter val="153,00"/>
        <filter val="156,00"/>
        <filter val="16,10"/>
        <filter val="16,25"/>
        <filter val="17 769,10"/>
        <filter val="17,50"/>
        <filter val="17,85"/>
        <filter val="173,00"/>
        <filter val="18 641,78"/>
        <filter val="18,00"/>
        <filter val="186,19"/>
        <filter val="188,00"/>
        <filter val="189,70"/>
        <filter val="19 391,78"/>
        <filter val="190,29"/>
        <filter val="195,00"/>
        <filter val="2 197,87"/>
        <filter val="2,00"/>
        <filter val="20,00"/>
        <filter val="210,00"/>
        <filter val="217,26"/>
        <filter val="217,33"/>
        <filter val="219,60"/>
        <filter val="22,50"/>
        <filter val="22,62"/>
        <filter val="220,00"/>
        <filter val="230,00"/>
        <filter val="24,00"/>
        <filter val="25,00"/>
        <filter val="25,20"/>
        <filter val="250,00"/>
        <filter val="251,00"/>
        <filter val="27,46"/>
        <filter val="272,70"/>
        <filter val="28,00"/>
        <filter val="280,00"/>
        <filter val="285,00"/>
        <filter val="29,70"/>
        <filter val="3 250,00"/>
        <filter val="30"/>
        <filter val="30,00"/>
        <filter val="30,85"/>
        <filter val="32,00"/>
        <filter val="35,00"/>
        <filter val="36,00"/>
        <filter val="36,55"/>
        <filter val="38,86"/>
        <filter val="4 220,00"/>
        <filter val="4 245,20"/>
        <filter val="4,00"/>
        <filter val="4,20"/>
        <filter val="40,00"/>
        <filter val="404,00"/>
        <filter val="41,00"/>
        <filter val="416,00"/>
        <filter val="423,17"/>
        <filter val="440,00"/>
        <filter val="45,50"/>
        <filter val="474,00"/>
        <filter val="486,00"/>
        <filter val="5,00"/>
        <filter val="5,13"/>
        <filter val="50,00"/>
        <filter val="52,13"/>
        <filter val="545,00"/>
        <filter val="55,00"/>
        <filter val="6,00"/>
        <filter val="60,00"/>
        <filter val="61,60"/>
        <filter val="626,00"/>
        <filter val="63,50"/>
        <filter val="64,26"/>
        <filter val="659,60"/>
        <filter val="695,60"/>
        <filter val="70,00"/>
        <filter val="73,05"/>
        <filter val="75,00"/>
        <filter val="782,00"/>
        <filter val="79,20"/>
        <filter val="8,50"/>
        <filter val="80,00"/>
        <filter val="85,00"/>
        <filter val="880,00"/>
        <filter val="9,36"/>
        <filter val="9,93"/>
        <filter val="90,00"/>
        <filter val="98,11"/>
      </filters>
    </filterColumn>
  </autoFilter>
  <mergeCells count="1015">
    <mergeCell ref="A564:A565"/>
    <mergeCell ref="D110:E110"/>
    <mergeCell ref="A425:Y425"/>
    <mergeCell ref="C564:C565"/>
    <mergeCell ref="I564:I565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D97:E97"/>
    <mergeCell ref="D268:E268"/>
    <mergeCell ref="O41:S41"/>
    <mergeCell ref="O315:S315"/>
    <mergeCell ref="D395:E395"/>
    <mergeCell ref="O277:S277"/>
    <mergeCell ref="O558:U558"/>
    <mergeCell ref="O556:U556"/>
    <mergeCell ref="D550:E550"/>
    <mergeCell ref="O534:S534"/>
    <mergeCell ref="O186:S186"/>
    <mergeCell ref="A470:Y470"/>
    <mergeCell ref="O107:S107"/>
    <mergeCell ref="O405:S405"/>
    <mergeCell ref="D249:E249"/>
    <mergeCell ref="O536:S536"/>
    <mergeCell ref="D105:E105"/>
    <mergeCell ref="D276:E276"/>
    <mergeCell ref="O181:U181"/>
    <mergeCell ref="A10:C10"/>
    <mergeCell ref="D553:E553"/>
    <mergeCell ref="A51:Y51"/>
    <mergeCell ref="O252:S252"/>
    <mergeCell ref="A549:Y549"/>
    <mergeCell ref="O550:S550"/>
    <mergeCell ref="D184:E184"/>
    <mergeCell ref="O341:S341"/>
    <mergeCell ref="A486:Y486"/>
    <mergeCell ref="O123:S123"/>
    <mergeCell ref="A49:N50"/>
    <mergeCell ref="A220:N221"/>
    <mergeCell ref="A291:N292"/>
    <mergeCell ref="O316:S316"/>
    <mergeCell ref="O355:U355"/>
    <mergeCell ref="O110:S110"/>
    <mergeCell ref="O552:S552"/>
    <mergeCell ref="D121:E121"/>
    <mergeCell ref="O137:U137"/>
    <mergeCell ref="D336:E336"/>
    <mergeCell ref="O183:S183"/>
    <mergeCell ref="A138:Y138"/>
    <mergeCell ref="A13:L13"/>
    <mergeCell ref="O133:S133"/>
    <mergeCell ref="A119:Y119"/>
    <mergeCell ref="D515:E515"/>
    <mergeCell ref="D542:E542"/>
    <mergeCell ref="A504:N505"/>
    <mergeCell ref="D278:E278"/>
    <mergeCell ref="D234:E234"/>
    <mergeCell ref="D405:E405"/>
    <mergeCell ref="A130:Y130"/>
    <mergeCell ref="P5:Q5"/>
    <mergeCell ref="J9:L9"/>
    <mergeCell ref="O199:S199"/>
    <mergeCell ref="O435:S435"/>
    <mergeCell ref="D483:E483"/>
    <mergeCell ref="D271:E271"/>
    <mergeCell ref="O42:U42"/>
    <mergeCell ref="D191:E191"/>
    <mergeCell ref="O384:U384"/>
    <mergeCell ref="D433:E433"/>
    <mergeCell ref="A136:N137"/>
    <mergeCell ref="O169:U169"/>
    <mergeCell ref="Q1:S1"/>
    <mergeCell ref="A20:Y20"/>
    <mergeCell ref="O338:S338"/>
    <mergeCell ref="D552:E552"/>
    <mergeCell ref="D95:E95"/>
    <mergeCell ref="D266:E266"/>
    <mergeCell ref="D537:E537"/>
    <mergeCell ref="O548:U548"/>
    <mergeCell ref="A274:Y274"/>
    <mergeCell ref="Y17:Y18"/>
    <mergeCell ref="D331:E331"/>
    <mergeCell ref="U11:V11"/>
    <mergeCell ref="A8:C8"/>
    <mergeCell ref="O275:S275"/>
    <mergeCell ref="P8:Q8"/>
    <mergeCell ref="A541:Y541"/>
    <mergeCell ref="O340:S340"/>
    <mergeCell ref="D192:E192"/>
    <mergeCell ref="D17:E18"/>
    <mergeCell ref="D173:E173"/>
    <mergeCell ref="BB17:BB18"/>
    <mergeCell ref="D102:E102"/>
    <mergeCell ref="O198:S198"/>
    <mergeCell ref="O49:U49"/>
    <mergeCell ref="T17:U17"/>
    <mergeCell ref="O264:S264"/>
    <mergeCell ref="D196:E196"/>
    <mergeCell ref="O483:S483"/>
    <mergeCell ref="A15:L15"/>
    <mergeCell ref="O64:S64"/>
    <mergeCell ref="O135:S135"/>
    <mergeCell ref="A368:N369"/>
    <mergeCell ref="O433:S433"/>
    <mergeCell ref="O122:S122"/>
    <mergeCell ref="A419:Y419"/>
    <mergeCell ref="D133:E133"/>
    <mergeCell ref="O420:S420"/>
    <mergeCell ref="O447:U447"/>
    <mergeCell ref="O72:S72"/>
    <mergeCell ref="D54:E54"/>
    <mergeCell ref="O360:U360"/>
    <mergeCell ref="V17:V18"/>
    <mergeCell ref="A447:N448"/>
    <mergeCell ref="N17:N18"/>
    <mergeCell ref="O231:S231"/>
    <mergeCell ref="F17:F18"/>
    <mergeCell ref="D120:E120"/>
    <mergeCell ref="D242:E242"/>
    <mergeCell ref="O429:U429"/>
    <mergeCell ref="D478:E478"/>
    <mergeCell ref="D107:E107"/>
    <mergeCell ref="D163:E163"/>
    <mergeCell ref="O24:U24"/>
    <mergeCell ref="O69:S69"/>
    <mergeCell ref="D244:E244"/>
    <mergeCell ref="O322:U322"/>
    <mergeCell ref="O196:S196"/>
    <mergeCell ref="O260:U260"/>
    <mergeCell ref="X17:X18"/>
    <mergeCell ref="D123:E123"/>
    <mergeCell ref="O261:U261"/>
    <mergeCell ref="D421:E421"/>
    <mergeCell ref="O410:S410"/>
    <mergeCell ref="O493:S493"/>
    <mergeCell ref="D152:E152"/>
    <mergeCell ref="D223:E223"/>
    <mergeCell ref="D394:E394"/>
    <mergeCell ref="D450:E450"/>
    <mergeCell ref="D521:E521"/>
    <mergeCell ref="O118:U118"/>
    <mergeCell ref="D29:E29"/>
    <mergeCell ref="O247:S247"/>
    <mergeCell ref="O185:S185"/>
    <mergeCell ref="D23:E23"/>
    <mergeCell ref="D216:E216"/>
    <mergeCell ref="D265:E265"/>
    <mergeCell ref="A469:Y469"/>
    <mergeCell ref="D252:E252"/>
    <mergeCell ref="O299:S299"/>
    <mergeCell ref="O178:S178"/>
    <mergeCell ref="O249:S249"/>
    <mergeCell ref="O105:S105"/>
    <mergeCell ref="D218:E218"/>
    <mergeCell ref="D247:E247"/>
    <mergeCell ref="W564:W565"/>
    <mergeCell ref="D528:E528"/>
    <mergeCell ref="O546:S546"/>
    <mergeCell ref="O480:S480"/>
    <mergeCell ref="O564:O565"/>
    <mergeCell ref="A12:L12"/>
    <mergeCell ref="A324:Y324"/>
    <mergeCell ref="O132:S132"/>
    <mergeCell ref="D503:E503"/>
    <mergeCell ref="O325:S325"/>
    <mergeCell ref="A293:Y293"/>
    <mergeCell ref="D76:E76"/>
    <mergeCell ref="F5:G5"/>
    <mergeCell ref="O125:S125"/>
    <mergeCell ref="O504:U504"/>
    <mergeCell ref="A14:L14"/>
    <mergeCell ref="A318:N319"/>
    <mergeCell ref="A489:N490"/>
    <mergeCell ref="O112:S112"/>
    <mergeCell ref="O383:S383"/>
    <mergeCell ref="O308:U308"/>
    <mergeCell ref="O354:S354"/>
    <mergeCell ref="O34:U34"/>
    <mergeCell ref="O348:S348"/>
    <mergeCell ref="A554:N555"/>
    <mergeCell ref="A328:Y328"/>
    <mergeCell ref="D455:E455"/>
    <mergeCell ref="O326:U326"/>
    <mergeCell ref="A127:N128"/>
    <mergeCell ref="D175:E175"/>
    <mergeCell ref="O394:S394"/>
    <mergeCell ref="A34:N35"/>
    <mergeCell ref="D33:E33"/>
    <mergeCell ref="O557:U557"/>
    <mergeCell ref="O413:U413"/>
    <mergeCell ref="O243:S243"/>
    <mergeCell ref="D462:E462"/>
    <mergeCell ref="A463:N464"/>
    <mergeCell ref="D437:E437"/>
    <mergeCell ref="D241:E241"/>
    <mergeCell ref="O528:S528"/>
    <mergeCell ref="A413:N414"/>
    <mergeCell ref="A236:N237"/>
    <mergeCell ref="D333:E333"/>
    <mergeCell ref="D404:E404"/>
    <mergeCell ref="D526:E526"/>
    <mergeCell ref="D10:E10"/>
    <mergeCell ref="F10:G10"/>
    <mergeCell ref="D305:E305"/>
    <mergeCell ref="O190:S190"/>
    <mergeCell ref="D243:E243"/>
    <mergeCell ref="D544:E544"/>
    <mergeCell ref="D270:E270"/>
    <mergeCell ref="A309:Y309"/>
    <mergeCell ref="O317:S317"/>
    <mergeCell ref="D397:E397"/>
    <mergeCell ref="O488:S488"/>
    <mergeCell ref="O39:U39"/>
    <mergeCell ref="O114:S114"/>
    <mergeCell ref="O412:S412"/>
    <mergeCell ref="O408:U408"/>
    <mergeCell ref="D457:E457"/>
    <mergeCell ref="D475:E475"/>
    <mergeCell ref="A349:N350"/>
    <mergeCell ref="A9:C9"/>
    <mergeCell ref="D525:E525"/>
    <mergeCell ref="O537:S537"/>
    <mergeCell ref="O251:S251"/>
    <mergeCell ref="O189:S189"/>
    <mergeCell ref="O487:S487"/>
    <mergeCell ref="O407:U407"/>
    <mergeCell ref="A212:Y212"/>
    <mergeCell ref="O474:S474"/>
    <mergeCell ref="U6:V9"/>
    <mergeCell ref="D231:E231"/>
    <mergeCell ref="O278:S278"/>
    <mergeCell ref="A375:Y375"/>
    <mergeCell ref="D358:E358"/>
    <mergeCell ref="D529:E529"/>
    <mergeCell ref="O551:S551"/>
    <mergeCell ref="O25:U25"/>
    <mergeCell ref="O292:U292"/>
    <mergeCell ref="O463:U463"/>
    <mergeCell ref="A512:Y512"/>
    <mergeCell ref="D6:L6"/>
    <mergeCell ref="O302:U302"/>
    <mergeCell ref="O111:S111"/>
    <mergeCell ref="O58:U58"/>
    <mergeCell ref="D389:E389"/>
    <mergeCell ref="O86:S86"/>
    <mergeCell ref="O515:S515"/>
    <mergeCell ref="D22:E22"/>
    <mergeCell ref="O100:U100"/>
    <mergeCell ref="D155:E155"/>
    <mergeCell ref="D149:E149"/>
    <mergeCell ref="O458:U458"/>
    <mergeCell ref="O525:S525"/>
    <mergeCell ref="M17:M18"/>
    <mergeCell ref="O177:S177"/>
    <mergeCell ref="O248:S248"/>
    <mergeCell ref="O475:S475"/>
    <mergeCell ref="O297:S297"/>
    <mergeCell ref="O335:S335"/>
    <mergeCell ref="A461:Y461"/>
    <mergeCell ref="O462:S462"/>
    <mergeCell ref="O349:U349"/>
    <mergeCell ref="V564:V565"/>
    <mergeCell ref="D154:E154"/>
    <mergeCell ref="X564:X565"/>
    <mergeCell ref="O170:U170"/>
    <mergeCell ref="D225:E225"/>
    <mergeCell ref="O468:U468"/>
    <mergeCell ref="A226:N227"/>
    <mergeCell ref="O539:U539"/>
    <mergeCell ref="A391:N392"/>
    <mergeCell ref="O145:U145"/>
    <mergeCell ref="D200:E200"/>
    <mergeCell ref="O187:S187"/>
    <mergeCell ref="O381:U381"/>
    <mergeCell ref="D436:E436"/>
    <mergeCell ref="D534:E534"/>
    <mergeCell ref="O174:S174"/>
    <mergeCell ref="O301:S301"/>
    <mergeCell ref="O472:S472"/>
    <mergeCell ref="O523:U523"/>
    <mergeCell ref="A508:N509"/>
    <mergeCell ref="A312:N313"/>
    <mergeCell ref="O237:U237"/>
    <mergeCell ref="E564:E565"/>
    <mergeCell ref="G564:G565"/>
    <mergeCell ref="A148:Y148"/>
    <mergeCell ref="D446:E446"/>
    <mergeCell ref="A180:N181"/>
    <mergeCell ref="U12:V12"/>
    <mergeCell ref="O143:S143"/>
    <mergeCell ref="O214:S214"/>
    <mergeCell ref="O276:S276"/>
    <mergeCell ref="D367:E367"/>
    <mergeCell ref="A511:Y511"/>
    <mergeCell ref="D317:E317"/>
    <mergeCell ref="C563:F563"/>
    <mergeCell ref="A467:N468"/>
    <mergeCell ref="D143:E143"/>
    <mergeCell ref="O99:U99"/>
    <mergeCell ref="O221:U221"/>
    <mergeCell ref="O392:U392"/>
    <mergeCell ref="D441:E441"/>
    <mergeCell ref="O286:U286"/>
    <mergeCell ref="O67:S67"/>
    <mergeCell ref="O236:U236"/>
    <mergeCell ref="D481:E481"/>
    <mergeCell ref="D85:E85"/>
    <mergeCell ref="D207:E207"/>
    <mergeCell ref="D256:E256"/>
    <mergeCell ref="A351:Y351"/>
    <mergeCell ref="D383:E383"/>
    <mergeCell ref="D299:E299"/>
    <mergeCell ref="O395:S395"/>
    <mergeCell ref="A239:Y239"/>
    <mergeCell ref="O96:S96"/>
    <mergeCell ref="AA17:AA18"/>
    <mergeCell ref="O346:S346"/>
    <mergeCell ref="A169:N170"/>
    <mergeCell ref="O50:U50"/>
    <mergeCell ref="H564:H565"/>
    <mergeCell ref="O273:U273"/>
    <mergeCell ref="O444:U444"/>
    <mergeCell ref="D153:E153"/>
    <mergeCell ref="D420:E420"/>
    <mergeCell ref="O350:U350"/>
    <mergeCell ref="D199:E199"/>
    <mergeCell ref="O508:U508"/>
    <mergeCell ref="D364:E364"/>
    <mergeCell ref="D497:E497"/>
    <mergeCell ref="D435:E435"/>
    <mergeCell ref="D186:E186"/>
    <mergeCell ref="D217:E217"/>
    <mergeCell ref="D65:E65"/>
    <mergeCell ref="A147:Y147"/>
    <mergeCell ref="A445:Y445"/>
    <mergeCell ref="O179:S179"/>
    <mergeCell ref="A302:N303"/>
    <mergeCell ref="O250:S250"/>
    <mergeCell ref="D428:E428"/>
    <mergeCell ref="O446:S446"/>
    <mergeCell ref="O535:S535"/>
    <mergeCell ref="A211:Y211"/>
    <mergeCell ref="O141:S141"/>
    <mergeCell ref="D194:E194"/>
    <mergeCell ref="Z17:Z18"/>
    <mergeCell ref="A382:Y382"/>
    <mergeCell ref="O206:S206"/>
    <mergeCell ref="Q563:R563"/>
    <mergeCell ref="D427:E427"/>
    <mergeCell ref="D75:E75"/>
    <mergeCell ref="D206:E206"/>
    <mergeCell ref="O218:S218"/>
    <mergeCell ref="D298:E298"/>
    <mergeCell ref="O345:S345"/>
    <mergeCell ref="O516:S516"/>
    <mergeCell ref="A45:Y45"/>
    <mergeCell ref="A287:Y287"/>
    <mergeCell ref="O95:S95"/>
    <mergeCell ref="O295:S295"/>
    <mergeCell ref="A281:Y281"/>
    <mergeCell ref="O530:U530"/>
    <mergeCell ref="O282:S282"/>
    <mergeCell ref="O257:S257"/>
    <mergeCell ref="O61:S61"/>
    <mergeCell ref="O232:S232"/>
    <mergeCell ref="A359:N360"/>
    <mergeCell ref="A530:N531"/>
    <mergeCell ref="O48:S48"/>
    <mergeCell ref="O153:S153"/>
    <mergeCell ref="A160:Y160"/>
    <mergeCell ref="O430:U430"/>
    <mergeCell ref="D80:E80"/>
    <mergeCell ref="O98:S98"/>
    <mergeCell ref="O298:S298"/>
    <mergeCell ref="O225:S225"/>
    <mergeCell ref="O396:S396"/>
    <mergeCell ref="O390:S390"/>
    <mergeCell ref="O318:U318"/>
    <mergeCell ref="O527:S527"/>
    <mergeCell ref="N564:N565"/>
    <mergeCell ref="D176:E176"/>
    <mergeCell ref="D347:E347"/>
    <mergeCell ref="D114:E114"/>
    <mergeCell ref="O332:S332"/>
    <mergeCell ref="F564:F565"/>
    <mergeCell ref="O163:S163"/>
    <mergeCell ref="D412:E412"/>
    <mergeCell ref="P564:P565"/>
    <mergeCell ref="H1:P1"/>
    <mergeCell ref="D64:E64"/>
    <mergeCell ref="O202:U202"/>
    <mergeCell ref="S5:T5"/>
    <mergeCell ref="O76:S76"/>
    <mergeCell ref="A330:Y330"/>
    <mergeCell ref="U5:V5"/>
    <mergeCell ref="O373:U373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55:U555"/>
    <mergeCell ref="O136:U136"/>
    <mergeCell ref="D125:E125"/>
    <mergeCell ref="O505:U505"/>
    <mergeCell ref="D112:E112"/>
    <mergeCell ref="O134:S134"/>
    <mergeCell ref="D283:E283"/>
    <mergeCell ref="O499:U499"/>
    <mergeCell ref="D348:E348"/>
    <mergeCell ref="D519:E519"/>
    <mergeCell ref="A82:N83"/>
    <mergeCell ref="D62:E62"/>
    <mergeCell ref="O109:S109"/>
    <mergeCell ref="O47:S47"/>
    <mergeCell ref="P13:Q13"/>
    <mergeCell ref="D56:E56"/>
    <mergeCell ref="D193:E193"/>
    <mergeCell ref="H17:H18"/>
    <mergeCell ref="O220:U220"/>
    <mergeCell ref="D198:E198"/>
    <mergeCell ref="O342:U342"/>
    <mergeCell ref="D269:E269"/>
    <mergeCell ref="O385:U385"/>
    <mergeCell ref="D296:E296"/>
    <mergeCell ref="O391:U391"/>
    <mergeCell ref="G17:G18"/>
    <mergeCell ref="O312:U312"/>
    <mergeCell ref="A161:Y161"/>
    <mergeCell ref="D288:E288"/>
    <mergeCell ref="O156:S156"/>
    <mergeCell ref="O398:S398"/>
    <mergeCell ref="O323:U323"/>
    <mergeCell ref="O513:S513"/>
    <mergeCell ref="D172:E172"/>
    <mergeCell ref="O352:S352"/>
    <mergeCell ref="D7:L7"/>
    <mergeCell ref="O514:S514"/>
    <mergeCell ref="O477:S477"/>
    <mergeCell ref="A19:Y19"/>
    <mergeCell ref="O256:S256"/>
    <mergeCell ref="O427:S427"/>
    <mergeCell ref="A209:N210"/>
    <mergeCell ref="A380:N381"/>
    <mergeCell ref="A451:N452"/>
    <mergeCell ref="D61:E61"/>
    <mergeCell ref="D48:E48"/>
    <mergeCell ref="O22:S22"/>
    <mergeCell ref="O193:S193"/>
    <mergeCell ref="D346:E346"/>
    <mergeCell ref="D477:E477"/>
    <mergeCell ref="H10:L10"/>
    <mergeCell ref="D434:E434"/>
    <mergeCell ref="D86:E86"/>
    <mergeCell ref="O233:S233"/>
    <mergeCell ref="D513:E513"/>
    <mergeCell ref="A182:Y182"/>
    <mergeCell ref="A304:Y304"/>
    <mergeCell ref="D257:E257"/>
    <mergeCell ref="D213:E213"/>
    <mergeCell ref="D151:E151"/>
    <mergeCell ref="O175:S175"/>
    <mergeCell ref="D150:E150"/>
    <mergeCell ref="O246:S246"/>
    <mergeCell ref="O306:S306"/>
    <mergeCell ref="A532:Y532"/>
    <mergeCell ref="O533:S533"/>
    <mergeCell ref="O70:S70"/>
    <mergeCell ref="O241:S241"/>
    <mergeCell ref="O399:S399"/>
    <mergeCell ref="O553:S553"/>
    <mergeCell ref="D371:E371"/>
    <mergeCell ref="O74:S74"/>
    <mergeCell ref="O509:U509"/>
    <mergeCell ref="A60:Y60"/>
    <mergeCell ref="O201:S201"/>
    <mergeCell ref="O503:S503"/>
    <mergeCell ref="O55:S55"/>
    <mergeCell ref="Q564:Q565"/>
    <mergeCell ref="S564:S565"/>
    <mergeCell ref="O27:S27"/>
    <mergeCell ref="U564:U565"/>
    <mergeCell ref="D422:E422"/>
    <mergeCell ref="D74:E74"/>
    <mergeCell ref="D68:E68"/>
    <mergeCell ref="O146:U146"/>
    <mergeCell ref="O35:U35"/>
    <mergeCell ref="D201:E201"/>
    <mergeCell ref="D335:E335"/>
    <mergeCell ref="D372:E372"/>
    <mergeCell ref="D188:E188"/>
    <mergeCell ref="A438:N439"/>
    <mergeCell ref="A498:N499"/>
    <mergeCell ref="D132:E132"/>
    <mergeCell ref="O150:S150"/>
    <mergeCell ref="O43:U43"/>
    <mergeCell ref="D399:E399"/>
    <mergeCell ref="D93:E93"/>
    <mergeCell ref="D264:E264"/>
    <mergeCell ref="O311:S311"/>
    <mergeCell ref="O213:S213"/>
    <mergeCell ref="O188:S188"/>
    <mergeCell ref="O126:S126"/>
    <mergeCell ref="A44:Y44"/>
    <mergeCell ref="D340:E340"/>
    <mergeCell ref="D533:E533"/>
    <mergeCell ref="D185:E185"/>
    <mergeCell ref="O32:S32"/>
    <mergeCell ref="D41:E41"/>
    <mergeCell ref="O88:S88"/>
    <mergeCell ref="O197:S197"/>
    <mergeCell ref="O259:S259"/>
    <mergeCell ref="A329:Y329"/>
    <mergeCell ref="D277:E277"/>
    <mergeCell ref="O124:S124"/>
    <mergeCell ref="O495:S495"/>
    <mergeCell ref="A500:Y500"/>
    <mergeCell ref="A38:N39"/>
    <mergeCell ref="O422:S422"/>
    <mergeCell ref="O501:S501"/>
    <mergeCell ref="O152:S152"/>
    <mergeCell ref="A449:Y449"/>
    <mergeCell ref="O450:S450"/>
    <mergeCell ref="O216:S216"/>
    <mergeCell ref="O57:U57"/>
    <mergeCell ref="O367:S367"/>
    <mergeCell ref="A393:Y393"/>
    <mergeCell ref="O283:S283"/>
    <mergeCell ref="A524:Y524"/>
    <mergeCell ref="D282:E282"/>
    <mergeCell ref="D338:E338"/>
    <mergeCell ref="O108:S108"/>
    <mergeCell ref="D183:E183"/>
    <mergeCell ref="D248:E248"/>
    <mergeCell ref="D219:E219"/>
    <mergeCell ref="D104:E104"/>
    <mergeCell ref="O266:S266"/>
    <mergeCell ref="D275:E275"/>
    <mergeCell ref="A357:Y357"/>
    <mergeCell ref="O484:U484"/>
    <mergeCell ref="O128:U128"/>
    <mergeCell ref="D177:E177"/>
    <mergeCell ref="D341:E341"/>
    <mergeCell ref="O336:S336"/>
    <mergeCell ref="D106:E106"/>
    <mergeCell ref="D416:E416"/>
    <mergeCell ref="O288:S288"/>
    <mergeCell ref="D295:E295"/>
    <mergeCell ref="D178:E178"/>
    <mergeCell ref="D321:E321"/>
    <mergeCell ref="O162:S162"/>
    <mergeCell ref="D215:E215"/>
    <mergeCell ref="O538:S538"/>
    <mergeCell ref="O560:U560"/>
    <mergeCell ref="O327:U327"/>
    <mergeCell ref="D487:E487"/>
    <mergeCell ref="O498:U498"/>
    <mergeCell ref="A238:Y238"/>
    <mergeCell ref="O37:S37"/>
    <mergeCell ref="O369:U369"/>
    <mergeCell ref="D480:E480"/>
    <mergeCell ref="D109:E109"/>
    <mergeCell ref="A158:N159"/>
    <mergeCell ref="O418:U418"/>
    <mergeCell ref="D551:E551"/>
    <mergeCell ref="O356:U356"/>
    <mergeCell ref="D345:E345"/>
    <mergeCell ref="O489:U489"/>
    <mergeCell ref="A145:N146"/>
    <mergeCell ref="D538:E538"/>
    <mergeCell ref="D37:E37"/>
    <mergeCell ref="O319:U319"/>
    <mergeCell ref="D230:E230"/>
    <mergeCell ref="D401:E401"/>
    <mergeCell ref="D168:E168"/>
    <mergeCell ref="D339:E339"/>
    <mergeCell ref="O417:U417"/>
    <mergeCell ref="D466:E466"/>
    <mergeCell ref="O490:U490"/>
    <mergeCell ref="A272:N273"/>
    <mergeCell ref="O406:S406"/>
    <mergeCell ref="A443:N444"/>
    <mergeCell ref="D190:E190"/>
    <mergeCell ref="D246:E246"/>
    <mergeCell ref="R564:R565"/>
    <mergeCell ref="O479:S479"/>
    <mergeCell ref="A21:Y21"/>
    <mergeCell ref="T564:T565"/>
    <mergeCell ref="O131:S131"/>
    <mergeCell ref="O87:S87"/>
    <mergeCell ref="O258:S258"/>
    <mergeCell ref="D507:E507"/>
    <mergeCell ref="O494:S494"/>
    <mergeCell ref="D63:E63"/>
    <mergeCell ref="O421:S421"/>
    <mergeCell ref="O543:S543"/>
    <mergeCell ref="O272:U272"/>
    <mergeCell ref="O443:U443"/>
    <mergeCell ref="O481:S481"/>
    <mergeCell ref="D492:E492"/>
    <mergeCell ref="A322:N323"/>
    <mergeCell ref="O456:S456"/>
    <mergeCell ref="O116:S116"/>
    <mergeCell ref="D96:E96"/>
    <mergeCell ref="O38:U38"/>
    <mergeCell ref="O209:U209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O561:U561"/>
    <mergeCell ref="D9:E9"/>
    <mergeCell ref="F9:G9"/>
    <mergeCell ref="D167:E167"/>
    <mergeCell ref="O554:U554"/>
    <mergeCell ref="A417:N418"/>
    <mergeCell ref="D232:E232"/>
    <mergeCell ref="D403:E403"/>
    <mergeCell ref="A255:Y255"/>
    <mergeCell ref="O127:U127"/>
    <mergeCell ref="A426:Y426"/>
    <mergeCell ref="O23:S23"/>
    <mergeCell ref="O194:S194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P9:Q9"/>
    <mergeCell ref="D390:E390"/>
    <mergeCell ref="O402:S402"/>
    <mergeCell ref="O467:U467"/>
    <mergeCell ref="O219:S219"/>
    <mergeCell ref="O517:S517"/>
    <mergeCell ref="O485:U485"/>
    <mergeCell ref="O368:U368"/>
    <mergeCell ref="O423:U423"/>
    <mergeCell ref="A5:C5"/>
    <mergeCell ref="A42:N43"/>
    <mergeCell ref="O180:U180"/>
    <mergeCell ref="A344:Y344"/>
    <mergeCell ref="O103:S103"/>
    <mergeCell ref="O545:S545"/>
    <mergeCell ref="A229:Y229"/>
    <mergeCell ref="A471:Y471"/>
    <mergeCell ref="P11:Q11"/>
    <mergeCell ref="O230:S230"/>
    <mergeCell ref="O168:S168"/>
    <mergeCell ref="O290:S290"/>
    <mergeCell ref="O339:S339"/>
    <mergeCell ref="D179:E179"/>
    <mergeCell ref="O401:S401"/>
    <mergeCell ref="O466:S466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K17:K18"/>
    <mergeCell ref="O83:U83"/>
    <mergeCell ref="C17:C18"/>
    <mergeCell ref="A117:N118"/>
    <mergeCell ref="O15:S16"/>
    <mergeCell ref="O173:S173"/>
    <mergeCell ref="O542:S542"/>
    <mergeCell ref="O531:U531"/>
    <mergeCell ref="A6:C6"/>
    <mergeCell ref="A453:Y453"/>
    <mergeCell ref="D113:E113"/>
    <mergeCell ref="A429:N430"/>
    <mergeCell ref="D545:E545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D115:E115"/>
    <mergeCell ref="O333:S333"/>
    <mergeCell ref="A164:N165"/>
    <mergeCell ref="O544:S544"/>
    <mergeCell ref="O397:S397"/>
    <mergeCell ref="O245:S245"/>
    <mergeCell ref="A171:Y171"/>
    <mergeCell ref="O17:S18"/>
    <mergeCell ref="O526:S526"/>
    <mergeCell ref="D28:E28"/>
    <mergeCell ref="O215:S215"/>
    <mergeCell ref="D195:E195"/>
    <mergeCell ref="S6:T9"/>
    <mergeCell ref="O482:S482"/>
    <mergeCell ref="D189:E189"/>
    <mergeCell ref="O518:S518"/>
    <mergeCell ref="D157:E157"/>
    <mergeCell ref="P12:Q12"/>
    <mergeCell ref="D1:F1"/>
    <mergeCell ref="O227:U227"/>
    <mergeCell ref="G563:P563"/>
    <mergeCell ref="J17:J18"/>
    <mergeCell ref="O73:S73"/>
    <mergeCell ref="O244:S244"/>
    <mergeCell ref="L17:L18"/>
    <mergeCell ref="O300:S300"/>
    <mergeCell ref="O371:S371"/>
    <mergeCell ref="D240:E240"/>
    <mergeCell ref="O358:S358"/>
    <mergeCell ref="O529:S529"/>
    <mergeCell ref="D334:E334"/>
    <mergeCell ref="O66:S66"/>
    <mergeCell ref="O115:S115"/>
    <mergeCell ref="A101:Y101"/>
    <mergeCell ref="O473:S473"/>
    <mergeCell ref="A465:Y465"/>
    <mergeCell ref="A294:Y294"/>
    <mergeCell ref="O102:S102"/>
    <mergeCell ref="O400:S400"/>
    <mergeCell ref="A326:N327"/>
    <mergeCell ref="O289:S289"/>
    <mergeCell ref="O68:S68"/>
    <mergeCell ref="O414:U414"/>
    <mergeCell ref="O82:U82"/>
    <mergeCell ref="O253:U253"/>
    <mergeCell ref="D31:E31"/>
    <mergeCell ref="O176:S176"/>
    <mergeCell ref="D400:E400"/>
    <mergeCell ref="O97:S97"/>
    <mergeCell ref="D77:E77"/>
    <mergeCell ref="AE17:AE18"/>
    <mergeCell ref="A484:N485"/>
    <mergeCell ref="D527:E527"/>
    <mergeCell ref="O378:S378"/>
    <mergeCell ref="O303:U303"/>
    <mergeCell ref="J564:J565"/>
    <mergeCell ref="O159:U159"/>
    <mergeCell ref="A57:N58"/>
    <mergeCell ref="O353:S353"/>
    <mergeCell ref="A342:N343"/>
    <mergeCell ref="D316:E316"/>
    <mergeCell ref="O459:U459"/>
    <mergeCell ref="D514:E514"/>
    <mergeCell ref="D8:L8"/>
    <mergeCell ref="D87:E87"/>
    <mergeCell ref="O305:S305"/>
    <mergeCell ref="O285:U285"/>
    <mergeCell ref="D245:E245"/>
    <mergeCell ref="D301:E301"/>
    <mergeCell ref="D516:E516"/>
    <mergeCell ref="D122:E122"/>
    <mergeCell ref="D224:E224"/>
    <mergeCell ref="O71:S71"/>
    <mergeCell ref="D250:E250"/>
    <mergeCell ref="A228:Y228"/>
    <mergeCell ref="D108:E108"/>
    <mergeCell ref="O191:S191"/>
    <mergeCell ref="I17:I18"/>
    <mergeCell ref="O476:S476"/>
    <mergeCell ref="D141:E141"/>
    <mergeCell ref="O540:U540"/>
    <mergeCell ref="L564:L565"/>
    <mergeCell ref="AB17:AD18"/>
    <mergeCell ref="D432:E432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53:S53"/>
    <mergeCell ref="O437:S437"/>
    <mergeCell ref="A386:Y386"/>
    <mergeCell ref="O120:S120"/>
    <mergeCell ref="D135:E135"/>
    <mergeCell ref="D306:E306"/>
    <mergeCell ref="D377:E377"/>
    <mergeCell ref="O184:S184"/>
    <mergeCell ref="O242:S242"/>
    <mergeCell ref="D72:E72"/>
    <mergeCell ref="A387:Y387"/>
    <mergeCell ref="A556:N561"/>
    <mergeCell ref="O520:S520"/>
    <mergeCell ref="O63:S63"/>
    <mergeCell ref="O234:S234"/>
    <mergeCell ref="O172:S172"/>
    <mergeCell ref="O457:S457"/>
    <mergeCell ref="A431:Y431"/>
    <mergeCell ref="D214:E214"/>
    <mergeCell ref="D284:E284"/>
    <mergeCell ref="A407:N408"/>
    <mergeCell ref="O432:S432"/>
    <mergeCell ref="A222:Y222"/>
    <mergeCell ref="D520:E520"/>
    <mergeCell ref="O223:S223"/>
    <mergeCell ref="D259:E259"/>
    <mergeCell ref="O521:S521"/>
    <mergeCell ref="D501:E501"/>
    <mergeCell ref="D495:E495"/>
    <mergeCell ref="O464:U464"/>
    <mergeCell ref="O94:S94"/>
    <mergeCell ref="A458:N459"/>
    <mergeCell ref="A547:N548"/>
    <mergeCell ref="O478:S478"/>
    <mergeCell ref="O192:S192"/>
    <mergeCell ref="D235:E235"/>
    <mergeCell ref="O428:S428"/>
    <mergeCell ref="D546:E546"/>
    <mergeCell ref="O372:S372"/>
    <mergeCell ref="O559:U559"/>
    <mergeCell ref="D543:E543"/>
    <mergeCell ref="D518:E518"/>
    <mergeCell ref="D124:E124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331:S331"/>
    <mergeCell ref="O502:S502"/>
    <mergeCell ref="D142:E142"/>
    <mergeCell ref="O158:U158"/>
    <mergeCell ref="O280:U280"/>
    <mergeCell ref="O451:U451"/>
    <mergeCell ref="D378:E378"/>
    <mergeCell ref="O81:S81"/>
    <mergeCell ref="O522:U522"/>
    <mergeCell ref="O208:S208"/>
    <mergeCell ref="O379:S379"/>
    <mergeCell ref="O268:S268"/>
    <mergeCell ref="D365:E365"/>
    <mergeCell ref="D536:E536"/>
    <mergeCell ref="D79:E79"/>
    <mergeCell ref="O366:S366"/>
    <mergeCell ref="O89:U89"/>
    <mergeCell ref="D144:E144"/>
    <mergeCell ref="D315:E315"/>
    <mergeCell ref="D442:E442"/>
    <mergeCell ref="D502:E502"/>
    <mergeCell ref="O380:U380"/>
    <mergeCell ref="A307:N308"/>
    <mergeCell ref="O359:U359"/>
    <mergeCell ref="O2:V3"/>
    <mergeCell ref="O438:U438"/>
    <mergeCell ref="D493:E493"/>
    <mergeCell ref="A510:Y510"/>
    <mergeCell ref="D474:E474"/>
    <mergeCell ref="O296:S296"/>
    <mergeCell ref="D66:E66"/>
    <mergeCell ref="D126:E126"/>
    <mergeCell ref="D197:E197"/>
    <mergeCell ref="D53:E53"/>
    <mergeCell ref="O75:S75"/>
    <mergeCell ref="O271:S271"/>
    <mergeCell ref="D47:E47"/>
    <mergeCell ref="D289:E289"/>
    <mergeCell ref="D411:E411"/>
    <mergeCell ref="D482:E482"/>
    <mergeCell ref="O507:S507"/>
    <mergeCell ref="A36:Y36"/>
    <mergeCell ref="O142:S142"/>
    <mergeCell ref="W17:W18"/>
    <mergeCell ref="O80:S80"/>
    <mergeCell ref="A370:Y370"/>
    <mergeCell ref="O104:S104"/>
    <mergeCell ref="U10:V10"/>
    <mergeCell ref="H5:L5"/>
    <mergeCell ref="A355:N356"/>
    <mergeCell ref="A415:Y415"/>
    <mergeCell ref="O149:S149"/>
    <mergeCell ref="A129:Y129"/>
    <mergeCell ref="A99:N100"/>
    <mergeCell ref="O195:S195"/>
    <mergeCell ref="O307:U307"/>
    <mergeCell ref="B17:B18"/>
    <mergeCell ref="D479:E479"/>
    <mergeCell ref="A384:N385"/>
    <mergeCell ref="O151:S151"/>
    <mergeCell ref="D131:E131"/>
    <mergeCell ref="D258:E258"/>
    <mergeCell ref="O374:U374"/>
    <mergeCell ref="D494:E494"/>
    <mergeCell ref="O165:U165"/>
    <mergeCell ref="D81:E81"/>
    <mergeCell ref="O155:S155"/>
    <mergeCell ref="D208:E208"/>
    <mergeCell ref="D379:E379"/>
    <mergeCell ref="D366:E366"/>
    <mergeCell ref="D300:E300"/>
    <mergeCell ref="A91:Y91"/>
    <mergeCell ref="O90:U90"/>
    <mergeCell ref="O363:S363"/>
    <mergeCell ref="A460:Y460"/>
    <mergeCell ref="O157:S157"/>
    <mergeCell ref="D406:E406"/>
    <mergeCell ref="A454:Y454"/>
    <mergeCell ref="O284:S284"/>
    <mergeCell ref="A24:N25"/>
    <mergeCell ref="A46:Y46"/>
    <mergeCell ref="O240:S240"/>
    <mergeCell ref="O411:S411"/>
    <mergeCell ref="D251:E251"/>
    <mergeCell ref="D488:E488"/>
    <mergeCell ref="A89:N90"/>
    <mergeCell ref="D111:E111"/>
    <mergeCell ref="D233:E233"/>
    <mergeCell ref="H9:I9"/>
    <mergeCell ref="O30:S30"/>
    <mergeCell ref="O334:S334"/>
    <mergeCell ref="O434:S434"/>
    <mergeCell ref="A491:Y491"/>
    <mergeCell ref="O364:S364"/>
    <mergeCell ref="P6:Q6"/>
    <mergeCell ref="O29:S29"/>
    <mergeCell ref="O200:S200"/>
    <mergeCell ref="D297:E297"/>
    <mergeCell ref="A506:Y506"/>
    <mergeCell ref="O265:S265"/>
    <mergeCell ref="O65:S65"/>
    <mergeCell ref="A362:Y362"/>
    <mergeCell ref="O436:S436"/>
    <mergeCell ref="D70:E70"/>
    <mergeCell ref="D263:E263"/>
    <mergeCell ref="O279:U279"/>
    <mergeCell ref="O31:S31"/>
    <mergeCell ref="A59:Y59"/>
    <mergeCell ref="A202:N203"/>
    <mergeCell ref="A373:N374"/>
    <mergeCell ref="D78:E78"/>
    <mergeCell ref="D134:E134"/>
    <mergeCell ref="D205:E205"/>
    <mergeCell ref="A279:N280"/>
    <mergeCell ref="O210:U210"/>
    <mergeCell ref="O343:U343"/>
    <mergeCell ref="O217:S217"/>
    <mergeCell ref="D376:E376"/>
    <mergeCell ref="D363:E363"/>
    <mergeCell ref="O452:U452"/>
    <mergeCell ref="D535:E535"/>
    <mergeCell ref="O224:S224"/>
    <mergeCell ref="D473:E473"/>
    <mergeCell ref="A204:Y204"/>
    <mergeCell ref="D187:E187"/>
    <mergeCell ref="A440:Y440"/>
    <mergeCell ref="O28:S28"/>
    <mergeCell ref="D174:E174"/>
    <mergeCell ref="O270:S270"/>
    <mergeCell ref="O441:S441"/>
    <mergeCell ref="D472:E472"/>
    <mergeCell ref="O497:S497"/>
    <mergeCell ref="D410:E410"/>
    <mergeCell ref="A262:Y262"/>
    <mergeCell ref="O207:S207"/>
    <mergeCell ref="O92:S92"/>
    <mergeCell ref="O263:S263"/>
    <mergeCell ref="A260:N261"/>
    <mergeCell ref="O62:S62"/>
    <mergeCell ref="D71:E71"/>
    <mergeCell ref="O56:S56"/>
    <mergeCell ref="D332:E332"/>
    <mergeCell ref="O154:S154"/>
    <mergeCell ref="O347:S347"/>
    <mergeCell ref="D98:E98"/>
    <mergeCell ref="D73:E73"/>
    <mergeCell ref="A388:Y388"/>
    <mergeCell ref="O85:S85"/>
    <mergeCell ref="O389:S389"/>
    <mergeCell ref="O455:S455"/>
    <mergeCell ref="O254:U254"/>
    <mergeCell ref="D103:E103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2024-06-10T10:39:13Z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