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00A263-1433-4E7D-9163-0B4A5E96CB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O331" i="1"/>
  <c r="W327" i="1"/>
  <c r="W326" i="1"/>
  <c r="BN325" i="1"/>
  <c r="BL325" i="1"/>
  <c r="X325" i="1"/>
  <c r="X327" i="1" s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BO306" i="1" s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X209" i="1" s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O167" i="1"/>
  <c r="W165" i="1"/>
  <c r="W164" i="1"/>
  <c r="BN163" i="1"/>
  <c r="BL163" i="1"/>
  <c r="X163" i="1"/>
  <c r="O163" i="1"/>
  <c r="BN162" i="1"/>
  <c r="BL162" i="1"/>
  <c r="X162" i="1"/>
  <c r="BO162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Y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3" i="1" l="1"/>
  <c r="BM233" i="1"/>
  <c r="Y233" i="1"/>
  <c r="BO252" i="1"/>
  <c r="BM252" i="1"/>
  <c r="Y252" i="1"/>
  <c r="BO296" i="1"/>
  <c r="BM296" i="1"/>
  <c r="Y296" i="1"/>
  <c r="BO348" i="1"/>
  <c r="BM348" i="1"/>
  <c r="Y348" i="1"/>
  <c r="BO376" i="1"/>
  <c r="BM376" i="1"/>
  <c r="Y376" i="1"/>
  <c r="BO404" i="1"/>
  <c r="BM404" i="1"/>
  <c r="Y404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B566" i="1"/>
  <c r="W558" i="1"/>
  <c r="Y31" i="1"/>
  <c r="BM31" i="1"/>
  <c r="E566" i="1"/>
  <c r="Y68" i="1"/>
  <c r="BM68" i="1"/>
  <c r="Y76" i="1"/>
  <c r="BM76" i="1"/>
  <c r="Y88" i="1"/>
  <c r="BM88" i="1"/>
  <c r="X100" i="1"/>
  <c r="Y98" i="1"/>
  <c r="BM98" i="1"/>
  <c r="Y103" i="1"/>
  <c r="BM103" i="1"/>
  <c r="Y111" i="1"/>
  <c r="BM111" i="1"/>
  <c r="Y123" i="1"/>
  <c r="BM123" i="1"/>
  <c r="Y135" i="1"/>
  <c r="BM135" i="1"/>
  <c r="Y144" i="1"/>
  <c r="BM144" i="1"/>
  <c r="Y153" i="1"/>
  <c r="BM153" i="1"/>
  <c r="Y168" i="1"/>
  <c r="BM168" i="1"/>
  <c r="Y185" i="1"/>
  <c r="BM185" i="1"/>
  <c r="Y188" i="1"/>
  <c r="BM188" i="1"/>
  <c r="Y191" i="1"/>
  <c r="BM191" i="1"/>
  <c r="Y215" i="1"/>
  <c r="BM215" i="1"/>
  <c r="BO244" i="1"/>
  <c r="BM244" i="1"/>
  <c r="Y244" i="1"/>
  <c r="BO266" i="1"/>
  <c r="BM266" i="1"/>
  <c r="Y266" i="1"/>
  <c r="X312" i="1"/>
  <c r="BO311" i="1"/>
  <c r="BM311" i="1"/>
  <c r="Y311" i="1"/>
  <c r="Y312" i="1" s="1"/>
  <c r="BO315" i="1"/>
  <c r="BM315" i="1"/>
  <c r="Y315" i="1"/>
  <c r="BO353" i="1"/>
  <c r="BM353" i="1"/>
  <c r="Y353" i="1"/>
  <c r="BO396" i="1"/>
  <c r="BM396" i="1"/>
  <c r="Y396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X260" i="1"/>
  <c r="X145" i="1"/>
  <c r="BO336" i="1"/>
  <c r="BM336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7" i="1"/>
  <c r="Y105" i="1"/>
  <c r="BM105" i="1"/>
  <c r="Y109" i="1"/>
  <c r="BM109" i="1"/>
  <c r="Y113" i="1"/>
  <c r="BM113" i="1"/>
  <c r="Y121" i="1"/>
  <c r="BM121" i="1"/>
  <c r="Y125" i="1"/>
  <c r="BM125" i="1"/>
  <c r="Y141" i="1"/>
  <c r="BM141" i="1"/>
  <c r="Y142" i="1"/>
  <c r="BM142" i="1"/>
  <c r="Y151" i="1"/>
  <c r="BM151" i="1"/>
  <c r="Y155" i="1"/>
  <c r="BM155" i="1"/>
  <c r="Y162" i="1"/>
  <c r="BM162" i="1"/>
  <c r="Y174" i="1"/>
  <c r="BM174" i="1"/>
  <c r="Y183" i="1"/>
  <c r="BM183" i="1"/>
  <c r="Y193" i="1"/>
  <c r="BM193" i="1"/>
  <c r="Y206" i="1"/>
  <c r="BM206" i="1"/>
  <c r="Y207" i="1"/>
  <c r="BM207" i="1"/>
  <c r="Y208" i="1"/>
  <c r="BM208" i="1"/>
  <c r="Y213" i="1"/>
  <c r="BM213" i="1"/>
  <c r="Y217" i="1"/>
  <c r="BM217" i="1"/>
  <c r="Y231" i="1"/>
  <c r="BM231" i="1"/>
  <c r="Y235" i="1"/>
  <c r="BM235" i="1"/>
  <c r="Y242" i="1"/>
  <c r="BM242" i="1"/>
  <c r="Y246" i="1"/>
  <c r="BM246" i="1"/>
  <c r="Y250" i="1"/>
  <c r="BM250" i="1"/>
  <c r="Y256" i="1"/>
  <c r="BM256" i="1"/>
  <c r="BO256" i="1"/>
  <c r="Y264" i="1"/>
  <c r="BM264" i="1"/>
  <c r="Y268" i="1"/>
  <c r="BM268" i="1"/>
  <c r="Y289" i="1"/>
  <c r="BM289" i="1"/>
  <c r="Y298" i="1"/>
  <c r="BM298" i="1"/>
  <c r="Y306" i="1"/>
  <c r="BM306" i="1"/>
  <c r="X319" i="1"/>
  <c r="Y317" i="1"/>
  <c r="BM317" i="1"/>
  <c r="X318" i="1"/>
  <c r="Y321" i="1"/>
  <c r="Y322" i="1" s="1"/>
  <c r="BM321" i="1"/>
  <c r="BO321" i="1"/>
  <c r="X322" i="1"/>
  <c r="Y325" i="1"/>
  <c r="Y326" i="1" s="1"/>
  <c r="BM325" i="1"/>
  <c r="BO325" i="1"/>
  <c r="X326" i="1"/>
  <c r="Y331" i="1"/>
  <c r="BM331" i="1"/>
  <c r="Y332" i="1"/>
  <c r="BM332" i="1"/>
  <c r="Y333" i="1"/>
  <c r="BM333" i="1"/>
  <c r="Y334" i="1"/>
  <c r="BM334" i="1"/>
  <c r="Y335" i="1"/>
  <c r="BM335" i="1"/>
  <c r="Y336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X504" i="1"/>
  <c r="BO534" i="1"/>
  <c r="BM534" i="1"/>
  <c r="Y534" i="1"/>
  <c r="BO536" i="1"/>
  <c r="BM536" i="1"/>
  <c r="Y536" i="1"/>
  <c r="BO538" i="1"/>
  <c r="BM538" i="1"/>
  <c r="Y538" i="1"/>
  <c r="X343" i="1"/>
  <c r="X380" i="1"/>
  <c r="X414" i="1"/>
  <c r="X413" i="1"/>
  <c r="H9" i="1"/>
  <c r="A10" i="1"/>
  <c r="X24" i="1"/>
  <c r="X34" i="1"/>
  <c r="X50" i="1"/>
  <c r="X58" i="1"/>
  <c r="X83" i="1"/>
  <c r="X89" i="1"/>
  <c r="X99" i="1"/>
  <c r="X118" i="1"/>
  <c r="X128" i="1"/>
  <c r="F566" i="1"/>
  <c r="X137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BO173" i="1"/>
  <c r="BM173" i="1"/>
  <c r="Y173" i="1"/>
  <c r="BO177" i="1"/>
  <c r="BM177" i="1"/>
  <c r="Y177" i="1"/>
  <c r="X180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X303" i="1"/>
  <c r="F9" i="1"/>
  <c r="J9" i="1"/>
  <c r="Y22" i="1"/>
  <c r="Y24" i="1" s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I566" i="1"/>
  <c r="X169" i="1"/>
  <c r="X181" i="1"/>
  <c r="BO172" i="1"/>
  <c r="BM172" i="1"/>
  <c r="Y172" i="1"/>
  <c r="BO175" i="1"/>
  <c r="BM175" i="1"/>
  <c r="Y175" i="1"/>
  <c r="BO178" i="1"/>
  <c r="BM178" i="1"/>
  <c r="Y178" i="1"/>
  <c r="X202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BO241" i="1"/>
  <c r="BM241" i="1"/>
  <c r="Y241" i="1"/>
  <c r="BO245" i="1"/>
  <c r="BM245" i="1"/>
  <c r="Y245" i="1"/>
  <c r="BO249" i="1"/>
  <c r="BM249" i="1"/>
  <c r="Y249" i="1"/>
  <c r="X253" i="1"/>
  <c r="BO257" i="1"/>
  <c r="BM257" i="1"/>
  <c r="Y257" i="1"/>
  <c r="Y260" i="1" s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BO301" i="1"/>
  <c r="BM301" i="1"/>
  <c r="Y301" i="1"/>
  <c r="X308" i="1"/>
  <c r="BO305" i="1"/>
  <c r="BM305" i="1"/>
  <c r="Y305" i="1"/>
  <c r="Y307" i="1" s="1"/>
  <c r="BO338" i="1"/>
  <c r="BM338" i="1"/>
  <c r="Y338" i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04" i="1" l="1"/>
  <c r="Y423" i="1"/>
  <c r="Y539" i="1"/>
  <c r="Y226" i="1"/>
  <c r="Y209" i="1"/>
  <c r="Y127" i="1"/>
  <c r="Y89" i="1"/>
  <c r="Y82" i="1"/>
  <c r="Y57" i="1"/>
  <c r="Y169" i="1"/>
  <c r="Y530" i="1"/>
  <c r="Y438" i="1"/>
  <c r="Y342" i="1"/>
  <c r="Y253" i="1"/>
  <c r="Y99" i="1"/>
  <c r="Y220" i="1"/>
  <c r="Y407" i="1"/>
  <c r="Y34" i="1"/>
  <c r="Y202" i="1"/>
  <c r="Y158" i="1"/>
  <c r="Y368" i="1"/>
  <c r="Y349" i="1"/>
  <c r="Y302" i="1"/>
  <c r="Y180" i="1"/>
  <c r="X557" i="1"/>
  <c r="Y272" i="1"/>
  <c r="Y236" i="1"/>
  <c r="Y547" i="1"/>
  <c r="Y498" i="1"/>
  <c r="Y484" i="1"/>
  <c r="Y522" i="1"/>
  <c r="Y380" i="1"/>
  <c r="Y355" i="1"/>
  <c r="Y136" i="1"/>
  <c r="Y117" i="1"/>
  <c r="X556" i="1"/>
  <c r="X558" i="1"/>
  <c r="Y291" i="1"/>
  <c r="Y279" i="1"/>
  <c r="X560" i="1"/>
  <c r="Y561" i="1" l="1"/>
  <c r="X559" i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<sst xmlns="http://schemas.openxmlformats.org/spreadsheetml/2006/main" count="2445" uniqueCount="815">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</sst>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241" sqref="AA24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814</v>
      </c>
      <c r="I5" s="426"/>
      <c r="J5" s="426"/>
      <c r="K5" s="426"/>
      <c r="L5" s="427"/>
      <c r="M5" s="58"/>
      <c r="O5" s="24" t="s">
        <v>10</v>
      </c>
      <c r="P5" s="768">
        <v>45456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14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5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0.58333333333333337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hidden="1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hidden="1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hidden="1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69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idden="1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200</v>
      </c>
      <c r="X241" s="389">
        <f t="shared" si="55"/>
        <v>205.20000000000002</v>
      </c>
      <c r="Y241" s="36">
        <f>IFERROR(IF(X241=0,"",ROUNDUP(X241/H241,0)*0.02175),"")</f>
        <v>0.41324999999999995</v>
      </c>
      <c r="Z241" s="56"/>
      <c r="AA241" s="57"/>
      <c r="AE241" s="64"/>
      <c r="BB241" s="206" t="s">
        <v>1</v>
      </c>
      <c r="BL241" s="64">
        <f t="shared" si="56"/>
        <v>208.88888888888889</v>
      </c>
      <c r="BM241" s="64">
        <f t="shared" si="57"/>
        <v>214.32</v>
      </c>
      <c r="BN241" s="64">
        <f t="shared" si="58"/>
        <v>0.3306878306878307</v>
      </c>
      <c r="BO241" s="64">
        <f t="shared" si="59"/>
        <v>0.33928571428571425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18.518518518518519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19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0.41324999999999995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200</v>
      </c>
      <c r="X254" s="390">
        <f>IFERROR(SUM(X240:X252),"0")</f>
        <v>205.20000000000002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0</v>
      </c>
      <c r="X260" s="390">
        <f>IFERROR(X256/H256,"0")+IFERROR(X257/H257,"0")+IFERROR(X258/H258,"0")+IFERROR(X259/H259,"0")</f>
        <v>0</v>
      </c>
      <c r="Y260" s="390">
        <f>IFERROR(IF(Y256="",0,Y256),"0")+IFERROR(IF(Y257="",0,Y257),"0")+IFERROR(IF(Y258="",0,Y258),"0")+IFERROR(IF(Y259="",0,Y259),"0")</f>
        <v>0</v>
      </c>
      <c r="Z260" s="391"/>
      <c r="AA260" s="391"/>
    </row>
    <row r="261" spans="1:67" hidden="1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0</v>
      </c>
      <c r="X261" s="390">
        <f>IFERROR(SUM(X256:X259),"0")</f>
        <v>0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1500</v>
      </c>
      <c r="X263" s="389">
        <f t="shared" ref="X263:X271" si="61">IFERROR(IF(W263="",0,CEILING((W263/$H263),1)*$H263),"")</f>
        <v>1500.72</v>
      </c>
      <c r="Y263" s="36">
        <f>IFERROR(IF(X263=0,"",ROUNDUP(X263/H263,0)*0.02175),"")</f>
        <v>3.2189999999999999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1586.0059171597632</v>
      </c>
      <c r="BM263" s="64">
        <f t="shared" ref="BM263:BM271" si="63">IFERROR(X263*I263/H263,"0")</f>
        <v>1586.7671999999998</v>
      </c>
      <c r="BN263" s="64">
        <f t="shared" ref="BN263:BN271" si="64">IFERROR(1/J263*(W263/H263),"0")</f>
        <v>2.6415891800507185</v>
      </c>
      <c r="BO263" s="64">
        <f t="shared" ref="BO263:BO271" si="65">IFERROR(1/J263*(X263/H263),"0")</f>
        <v>2.6428571428571428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147.92899408284023</v>
      </c>
      <c r="X272" s="390">
        <f>IFERROR(X263/H263,"0")+IFERROR(X264/H264,"0")+IFERROR(X265/H265,"0")+IFERROR(X266/H266,"0")+IFERROR(X267/H267,"0")+IFERROR(X268/H268,"0")+IFERROR(X269/H269,"0")+IFERROR(X270/H270,"0")+IFERROR(X271/H271,"0")</f>
        <v>148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3.2189999999999999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1500</v>
      </c>
      <c r="X273" s="390">
        <f>IFERROR(SUM(X263:X271),"0")</f>
        <v>1500.72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hidden="1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500</v>
      </c>
      <c r="X331" s="389">
        <f t="shared" ref="X331:X341" si="71">IFERROR(IF(W331="",0,CEILING((W331/$H331),1)*$H331),"")</f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6" t="s">
        <v>1</v>
      </c>
      <c r="BL331" s="64">
        <f t="shared" ref="BL331:BL341" si="72">IFERROR(W331*I331/H331,"0")</f>
        <v>516</v>
      </c>
      <c r="BM331" s="64">
        <f t="shared" ref="BM331:BM341" si="73">IFERROR(X331*I331/H331,"0")</f>
        <v>526.32000000000005</v>
      </c>
      <c r="BN331" s="64">
        <f t="shared" ref="BN331:BN341" si="74">IFERROR(1/J331*(W331/H331),"0")</f>
        <v>0.69444444444444442</v>
      </c>
      <c r="BO331" s="64">
        <f t="shared" ref="BO331:BO341" si="75">IFERROR(1/J331*(X331/H331),"0")</f>
        <v>0.70833333333333326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33.333333333333336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34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0.73949999999999994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500</v>
      </c>
      <c r="X343" s="390">
        <f>IFERROR(SUM(X331:X341),"0")</f>
        <v>510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13.333333333333334</v>
      </c>
      <c r="X349" s="390">
        <f>IFERROR(X345/H345,"0")+IFERROR(X346/H346,"0")+IFERROR(X347/H347,"0")+IFERROR(X348/H348,"0")</f>
        <v>14</v>
      </c>
      <c r="Y349" s="390">
        <f>IFERROR(IF(Y345="",0,Y345),"0")+IFERROR(IF(Y346="",0,Y346),"0")+IFERROR(IF(Y347="",0,Y347),"0")+IFERROR(IF(Y348="",0,Y348),"0")</f>
        <v>0.30449999999999999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200</v>
      </c>
      <c r="X350" s="390">
        <f>IFERROR(SUM(X345:X348),"0")</f>
        <v>210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idden="1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hidden="1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hidden="1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391"/>
      <c r="AA484" s="391"/>
    </row>
    <row r="485" spans="1:67" hidden="1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0</v>
      </c>
      <c r="X485" s="390">
        <f>IFERROR(SUM(X472:X483),"0")</f>
        <v>0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hidden="1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0</v>
      </c>
      <c r="X498" s="390">
        <f>IFERROR(X492/H492,"0")+IFERROR(X493/H493,"0")+IFERROR(X494/H494,"0")+IFERROR(X495/H495,"0")+IFERROR(X496/H496,"0")+IFERROR(X497/H497,"0")</f>
        <v>0</v>
      </c>
      <c r="Y498" s="390">
        <f>IFERROR(IF(Y492="",0,Y492),"0")+IFERROR(IF(Y493="",0,Y493),"0")+IFERROR(IF(Y494="",0,Y494),"0")+IFERROR(IF(Y495="",0,Y495),"0")+IFERROR(IF(Y496="",0,Y496),"0")+IFERROR(IF(Y497="",0,Y497),"0")</f>
        <v>0</v>
      </c>
      <c r="Z498" s="391"/>
      <c r="AA498" s="391"/>
    </row>
    <row r="499" spans="1:67" hidden="1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0</v>
      </c>
      <c r="X499" s="390">
        <f>IFERROR(SUM(X492:X497),"0")</f>
        <v>0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2400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2425.92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2517.2948060486519</v>
      </c>
      <c r="X557" s="390">
        <f>IFERROR(SUM(BM22:BM553),"0")</f>
        <v>2544.1271999999994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4</v>
      </c>
      <c r="X558" s="38">
        <f>ROUNDUP(SUM(BO22:BO553),0)</f>
        <v>4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2617.2948060486519</v>
      </c>
      <c r="X559" s="390">
        <f>GrossWeightTotalR+PalletQtyTotalR*25</f>
        <v>2644.1271999999994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213.11417926802545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215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4.6762499999999996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1705.92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1705.92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720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3,33"/>
        <filter val="147,93"/>
        <filter val="18,52"/>
        <filter val="2 400,00"/>
        <filter val="2 517,29"/>
        <filter val="2 617,29"/>
        <filter val="200,00"/>
        <filter val="213,11"/>
        <filter val="33,33"/>
        <filter val="4"/>
        <filter val="500,00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