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139335B-373B-4857-8924-261138DA95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N501" i="1"/>
  <c r="BL501" i="1"/>
  <c r="X501" i="1"/>
  <c r="O501" i="1"/>
  <c r="W499" i="1"/>
  <c r="W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X443" i="1" s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O410" i="1"/>
  <c r="W408" i="1"/>
  <c r="W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W392" i="1"/>
  <c r="W391" i="1"/>
  <c r="BO390" i="1"/>
  <c r="BN390" i="1"/>
  <c r="BM390" i="1"/>
  <c r="BL390" i="1"/>
  <c r="Y390" i="1"/>
  <c r="X390" i="1"/>
  <c r="O390" i="1"/>
  <c r="BN389" i="1"/>
  <c r="BL389" i="1"/>
  <c r="X389" i="1"/>
  <c r="X391" i="1" s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W374" i="1"/>
  <c r="W373" i="1"/>
  <c r="BN372" i="1"/>
  <c r="BL372" i="1"/>
  <c r="X372" i="1"/>
  <c r="O372" i="1"/>
  <c r="BN371" i="1"/>
  <c r="BL371" i="1"/>
  <c r="X371" i="1"/>
  <c r="X373" i="1" s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N305" i="1"/>
  <c r="BL305" i="1"/>
  <c r="X305" i="1"/>
  <c r="X307" i="1" s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N289" i="1"/>
  <c r="BL289" i="1"/>
  <c r="X289" i="1"/>
  <c r="O289" i="1"/>
  <c r="BN288" i="1"/>
  <c r="BL288" i="1"/>
  <c r="X288" i="1"/>
  <c r="X292" i="1" s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W261" i="1"/>
  <c r="W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W237" i="1"/>
  <c r="W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W227" i="1"/>
  <c r="W226" i="1"/>
  <c r="BN225" i="1"/>
  <c r="BL225" i="1"/>
  <c r="X225" i="1"/>
  <c r="O225" i="1"/>
  <c r="BO224" i="1"/>
  <c r="BN224" i="1"/>
  <c r="BM224" i="1"/>
  <c r="BL224" i="1"/>
  <c r="Y224" i="1"/>
  <c r="X224" i="1"/>
  <c r="O224" i="1"/>
  <c r="BN223" i="1"/>
  <c r="BL223" i="1"/>
  <c r="X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M215" i="1"/>
  <c r="BL215" i="1"/>
  <c r="Y215" i="1"/>
  <c r="X215" i="1"/>
  <c r="BO215" i="1" s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W203" i="1"/>
  <c r="W202" i="1"/>
  <c r="BN201" i="1"/>
  <c r="BL201" i="1"/>
  <c r="X201" i="1"/>
  <c r="O201" i="1"/>
  <c r="BN200" i="1"/>
  <c r="BL200" i="1"/>
  <c r="X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O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BN189" i="1"/>
  <c r="BL189" i="1"/>
  <c r="X189" i="1"/>
  <c r="O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BN184" i="1"/>
  <c r="BL184" i="1"/>
  <c r="X184" i="1"/>
  <c r="X203" i="1" s="1"/>
  <c r="O184" i="1"/>
  <c r="BO183" i="1"/>
  <c r="BN183" i="1"/>
  <c r="BM183" i="1"/>
  <c r="BL183" i="1"/>
  <c r="Y183" i="1"/>
  <c r="X183" i="1"/>
  <c r="O183" i="1"/>
  <c r="W181" i="1"/>
  <c r="W180" i="1"/>
  <c r="BN179" i="1"/>
  <c r="BL179" i="1"/>
  <c r="X179" i="1"/>
  <c r="O179" i="1"/>
  <c r="BN178" i="1"/>
  <c r="BL178" i="1"/>
  <c r="X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BN172" i="1"/>
  <c r="BL172" i="1"/>
  <c r="X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O151" i="1"/>
  <c r="BN150" i="1"/>
  <c r="BL150" i="1"/>
  <c r="X150" i="1"/>
  <c r="O150" i="1"/>
  <c r="BN149" i="1"/>
  <c r="BL149" i="1"/>
  <c r="X149" i="1"/>
  <c r="BO149" i="1" s="1"/>
  <c r="O149" i="1"/>
  <c r="W146" i="1"/>
  <c r="W145" i="1"/>
  <c r="BN144" i="1"/>
  <c r="BL144" i="1"/>
  <c r="X144" i="1"/>
  <c r="O144" i="1"/>
  <c r="BN143" i="1"/>
  <c r="BL143" i="1"/>
  <c r="X143" i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N135" i="1"/>
  <c r="BL135" i="1"/>
  <c r="X135" i="1"/>
  <c r="O135" i="1"/>
  <c r="BN134" i="1"/>
  <c r="BL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N55" i="1"/>
  <c r="BL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N48" i="1"/>
  <c r="BM48" i="1"/>
  <c r="BL48" i="1"/>
  <c r="Y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BO233" i="1" l="1"/>
  <c r="BM233" i="1"/>
  <c r="Y233" i="1"/>
  <c r="BO252" i="1"/>
  <c r="BM252" i="1"/>
  <c r="Y252" i="1"/>
  <c r="BO296" i="1"/>
  <c r="BM296" i="1"/>
  <c r="Y296" i="1"/>
  <c r="BO348" i="1"/>
  <c r="BM348" i="1"/>
  <c r="Y348" i="1"/>
  <c r="BO376" i="1"/>
  <c r="BM376" i="1"/>
  <c r="Y376" i="1"/>
  <c r="BO404" i="1"/>
  <c r="BM404" i="1"/>
  <c r="Y404" i="1"/>
  <c r="BO442" i="1"/>
  <c r="BM442" i="1"/>
  <c r="Y442" i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3" i="1"/>
  <c r="BM483" i="1"/>
  <c r="Y48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Y30" i="1"/>
  <c r="BM30" i="1"/>
  <c r="Y65" i="1"/>
  <c r="BM65" i="1"/>
  <c r="Y73" i="1"/>
  <c r="BM73" i="1"/>
  <c r="Y81" i="1"/>
  <c r="BM81" i="1"/>
  <c r="Y95" i="1"/>
  <c r="BM95" i="1"/>
  <c r="Y104" i="1"/>
  <c r="BM104" i="1"/>
  <c r="Y112" i="1"/>
  <c r="BM112" i="1"/>
  <c r="Y122" i="1"/>
  <c r="BM122" i="1"/>
  <c r="Y133" i="1"/>
  <c r="BM133" i="1"/>
  <c r="Y149" i="1"/>
  <c r="BM149" i="1"/>
  <c r="Y157" i="1"/>
  <c r="BM157" i="1"/>
  <c r="Y193" i="1"/>
  <c r="BM193" i="1"/>
  <c r="Y206" i="1"/>
  <c r="BM206" i="1"/>
  <c r="Y207" i="1"/>
  <c r="BM207" i="1"/>
  <c r="Y208" i="1"/>
  <c r="BM208" i="1"/>
  <c r="BO244" i="1"/>
  <c r="BM244" i="1"/>
  <c r="Y244" i="1"/>
  <c r="BO266" i="1"/>
  <c r="BM266" i="1"/>
  <c r="Y266" i="1"/>
  <c r="X312" i="1"/>
  <c r="BO311" i="1"/>
  <c r="BM311" i="1"/>
  <c r="Y311" i="1"/>
  <c r="Y312" i="1" s="1"/>
  <c r="BO315" i="1"/>
  <c r="BM315" i="1"/>
  <c r="Y315" i="1"/>
  <c r="BO353" i="1"/>
  <c r="BM353" i="1"/>
  <c r="Y353" i="1"/>
  <c r="BO396" i="1"/>
  <c r="BM396" i="1"/>
  <c r="Y396" i="1"/>
  <c r="BO428" i="1"/>
  <c r="BM428" i="1"/>
  <c r="Y428" i="1"/>
  <c r="BO475" i="1"/>
  <c r="BM475" i="1"/>
  <c r="Y475" i="1"/>
  <c r="BO497" i="1"/>
  <c r="BM497" i="1"/>
  <c r="Y497" i="1"/>
  <c r="BO526" i="1"/>
  <c r="BM526" i="1"/>
  <c r="Y526" i="1"/>
  <c r="BO528" i="1"/>
  <c r="BM528" i="1"/>
  <c r="Y528" i="1"/>
  <c r="W560" i="1"/>
  <c r="Y28" i="1"/>
  <c r="BM28" i="1"/>
  <c r="Y32" i="1"/>
  <c r="BM32" i="1"/>
  <c r="BO56" i="1"/>
  <c r="BM56" i="1"/>
  <c r="Y56" i="1"/>
  <c r="BO67" i="1"/>
  <c r="BM67" i="1"/>
  <c r="Y67" i="1"/>
  <c r="BO75" i="1"/>
  <c r="BM75" i="1"/>
  <c r="Y75" i="1"/>
  <c r="X89" i="1"/>
  <c r="BO85" i="1"/>
  <c r="BM85" i="1"/>
  <c r="Y85" i="1"/>
  <c r="BO97" i="1"/>
  <c r="BM97" i="1"/>
  <c r="Y97" i="1"/>
  <c r="BO106" i="1"/>
  <c r="BM106" i="1"/>
  <c r="Y106" i="1"/>
  <c r="BO114" i="1"/>
  <c r="BM114" i="1"/>
  <c r="Y114" i="1"/>
  <c r="BO124" i="1"/>
  <c r="BM124" i="1"/>
  <c r="Y124" i="1"/>
  <c r="BO135" i="1"/>
  <c r="BM135" i="1"/>
  <c r="Y135" i="1"/>
  <c r="BO151" i="1"/>
  <c r="BM151" i="1"/>
  <c r="Y151" i="1"/>
  <c r="I566" i="1"/>
  <c r="BO162" i="1"/>
  <c r="BM162" i="1"/>
  <c r="Y162" i="1"/>
  <c r="BO179" i="1"/>
  <c r="BM179" i="1"/>
  <c r="Y179" i="1"/>
  <c r="BO188" i="1"/>
  <c r="BM188" i="1"/>
  <c r="Y188" i="1"/>
  <c r="BO195" i="1"/>
  <c r="BM195" i="1"/>
  <c r="Y195" i="1"/>
  <c r="BO199" i="1"/>
  <c r="BM199" i="1"/>
  <c r="Y199" i="1"/>
  <c r="BO213" i="1"/>
  <c r="BM213" i="1"/>
  <c r="Y213" i="1"/>
  <c r="BO231" i="1"/>
  <c r="BM231" i="1"/>
  <c r="Y231" i="1"/>
  <c r="BO242" i="1"/>
  <c r="BM242" i="1"/>
  <c r="Y242" i="1"/>
  <c r="BO250" i="1"/>
  <c r="BM250" i="1"/>
  <c r="Y250" i="1"/>
  <c r="BO264" i="1"/>
  <c r="BM264" i="1"/>
  <c r="Y264" i="1"/>
  <c r="BO289" i="1"/>
  <c r="BM289" i="1"/>
  <c r="Y289" i="1"/>
  <c r="BO306" i="1"/>
  <c r="BM306" i="1"/>
  <c r="Y306" i="1"/>
  <c r="BO332" i="1"/>
  <c r="BM332" i="1"/>
  <c r="Y332" i="1"/>
  <c r="BO334" i="1"/>
  <c r="BM334" i="1"/>
  <c r="Y334" i="1"/>
  <c r="BO336" i="1"/>
  <c r="BM336" i="1"/>
  <c r="Y336" i="1"/>
  <c r="BO535" i="1"/>
  <c r="BM535" i="1"/>
  <c r="Y535" i="1"/>
  <c r="BO537" i="1"/>
  <c r="BM537" i="1"/>
  <c r="Y537" i="1"/>
  <c r="BO55" i="1"/>
  <c r="BM55" i="1"/>
  <c r="Y55" i="1"/>
  <c r="BO63" i="1"/>
  <c r="BM63" i="1"/>
  <c r="Y63" i="1"/>
  <c r="BO71" i="1"/>
  <c r="BM71" i="1"/>
  <c r="Y71" i="1"/>
  <c r="BO79" i="1"/>
  <c r="BM79" i="1"/>
  <c r="Y79" i="1"/>
  <c r="BO93" i="1"/>
  <c r="BM93" i="1"/>
  <c r="Y93" i="1"/>
  <c r="X118" i="1"/>
  <c r="BO102" i="1"/>
  <c r="BM102" i="1"/>
  <c r="Y102" i="1"/>
  <c r="BO110" i="1"/>
  <c r="BM110" i="1"/>
  <c r="Y110" i="1"/>
  <c r="X128" i="1"/>
  <c r="BO120" i="1"/>
  <c r="BM120" i="1"/>
  <c r="Y120" i="1"/>
  <c r="BO131" i="1"/>
  <c r="BM131" i="1"/>
  <c r="Y131" i="1"/>
  <c r="BO144" i="1"/>
  <c r="BM144" i="1"/>
  <c r="Y144" i="1"/>
  <c r="BO155" i="1"/>
  <c r="BM155" i="1"/>
  <c r="Y155" i="1"/>
  <c r="BO176" i="1"/>
  <c r="BM176" i="1"/>
  <c r="Y176" i="1"/>
  <c r="BO185" i="1"/>
  <c r="BM185" i="1"/>
  <c r="Y185" i="1"/>
  <c r="BO191" i="1"/>
  <c r="BM191" i="1"/>
  <c r="Y191" i="1"/>
  <c r="BO198" i="1"/>
  <c r="BM198" i="1"/>
  <c r="Y198" i="1"/>
  <c r="BO200" i="1"/>
  <c r="BM200" i="1"/>
  <c r="Y200" i="1"/>
  <c r="BO217" i="1"/>
  <c r="BM217" i="1"/>
  <c r="Y217" i="1"/>
  <c r="BO235" i="1"/>
  <c r="BM235" i="1"/>
  <c r="Y235" i="1"/>
  <c r="BO246" i="1"/>
  <c r="BM246" i="1"/>
  <c r="Y246" i="1"/>
  <c r="X260" i="1"/>
  <c r="BO256" i="1"/>
  <c r="BM256" i="1"/>
  <c r="Y256" i="1"/>
  <c r="BO268" i="1"/>
  <c r="BM268" i="1"/>
  <c r="Y268" i="1"/>
  <c r="BO298" i="1"/>
  <c r="BM298" i="1"/>
  <c r="Y298" i="1"/>
  <c r="BO317" i="1"/>
  <c r="BM317" i="1"/>
  <c r="Y317" i="1"/>
  <c r="X323" i="1"/>
  <c r="X322" i="1"/>
  <c r="BO321" i="1"/>
  <c r="BM321" i="1"/>
  <c r="Y321" i="1"/>
  <c r="Y322" i="1" s="1"/>
  <c r="X327" i="1"/>
  <c r="X326" i="1"/>
  <c r="BO325" i="1"/>
  <c r="BM325" i="1"/>
  <c r="Y325" i="1"/>
  <c r="Y326" i="1" s="1"/>
  <c r="BO331" i="1"/>
  <c r="BM331" i="1"/>
  <c r="Y331" i="1"/>
  <c r="BO333" i="1"/>
  <c r="BM333" i="1"/>
  <c r="Y333" i="1"/>
  <c r="BO335" i="1"/>
  <c r="BM335" i="1"/>
  <c r="Y335" i="1"/>
  <c r="BO337" i="1"/>
  <c r="BM337" i="1"/>
  <c r="Y337" i="1"/>
  <c r="BO364" i="1"/>
  <c r="BM364" i="1"/>
  <c r="Y364" i="1"/>
  <c r="BO378" i="1"/>
  <c r="BM378" i="1"/>
  <c r="Y378" i="1"/>
  <c r="BO398" i="1"/>
  <c r="BM398" i="1"/>
  <c r="Y398" i="1"/>
  <c r="BO406" i="1"/>
  <c r="BM406" i="1"/>
  <c r="Y406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X504" i="1"/>
  <c r="X82" i="1"/>
  <c r="X202" i="1"/>
  <c r="X261" i="1"/>
  <c r="X319" i="1"/>
  <c r="X318" i="1"/>
  <c r="BO346" i="1"/>
  <c r="BM346" i="1"/>
  <c r="Y346" i="1"/>
  <c r="BO372" i="1"/>
  <c r="BM372" i="1"/>
  <c r="Y372" i="1"/>
  <c r="X408" i="1"/>
  <c r="BO394" i="1"/>
  <c r="BM394" i="1"/>
  <c r="Y394" i="1"/>
  <c r="BO402" i="1"/>
  <c r="BM402" i="1"/>
  <c r="Y402" i="1"/>
  <c r="BO412" i="1"/>
  <c r="BM412" i="1"/>
  <c r="Y412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BO473" i="1"/>
  <c r="BM473" i="1"/>
  <c r="Y473" i="1"/>
  <c r="BO481" i="1"/>
  <c r="BM481" i="1"/>
  <c r="Y481" i="1"/>
  <c r="BO495" i="1"/>
  <c r="BM495" i="1"/>
  <c r="Y495" i="1"/>
  <c r="BO534" i="1"/>
  <c r="BM534" i="1"/>
  <c r="Y534" i="1"/>
  <c r="BO536" i="1"/>
  <c r="BM536" i="1"/>
  <c r="Y536" i="1"/>
  <c r="BO538" i="1"/>
  <c r="BM538" i="1"/>
  <c r="Y538" i="1"/>
  <c r="X343" i="1"/>
  <c r="X380" i="1"/>
  <c r="X414" i="1"/>
  <c r="X413" i="1"/>
  <c r="F9" i="1"/>
  <c r="J9" i="1"/>
  <c r="F10" i="1"/>
  <c r="X25" i="1"/>
  <c r="X35" i="1"/>
  <c r="X39" i="1"/>
  <c r="X43" i="1"/>
  <c r="X49" i="1"/>
  <c r="X57" i="1"/>
  <c r="X90" i="1"/>
  <c r="X100" i="1"/>
  <c r="X117" i="1"/>
  <c r="X127" i="1"/>
  <c r="BO134" i="1"/>
  <c r="BM134" i="1"/>
  <c r="X136" i="1"/>
  <c r="BO143" i="1"/>
  <c r="BM143" i="1"/>
  <c r="Y143" i="1"/>
  <c r="Y145" i="1" s="1"/>
  <c r="BO152" i="1"/>
  <c r="BM152" i="1"/>
  <c r="Y152" i="1"/>
  <c r="BO156" i="1"/>
  <c r="BM156" i="1"/>
  <c r="Y156" i="1"/>
  <c r="X181" i="1"/>
  <c r="BO172" i="1"/>
  <c r="BM172" i="1"/>
  <c r="Y172" i="1"/>
  <c r="BO175" i="1"/>
  <c r="BM175" i="1"/>
  <c r="Y175" i="1"/>
  <c r="BO178" i="1"/>
  <c r="BM178" i="1"/>
  <c r="Y178" i="1"/>
  <c r="BO186" i="1"/>
  <c r="BM186" i="1"/>
  <c r="Y186" i="1"/>
  <c r="BO189" i="1"/>
  <c r="BM189" i="1"/>
  <c r="Y189" i="1"/>
  <c r="BO192" i="1"/>
  <c r="BM192" i="1"/>
  <c r="Y192" i="1"/>
  <c r="BO196" i="1"/>
  <c r="BM196" i="1"/>
  <c r="Y196" i="1"/>
  <c r="BO201" i="1"/>
  <c r="BM201" i="1"/>
  <c r="Y201" i="1"/>
  <c r="X210" i="1"/>
  <c r="BO205" i="1"/>
  <c r="BM205" i="1"/>
  <c r="Y205" i="1"/>
  <c r="Y209" i="1" s="1"/>
  <c r="BO216" i="1"/>
  <c r="BM216" i="1"/>
  <c r="Y216" i="1"/>
  <c r="X220" i="1"/>
  <c r="X226" i="1"/>
  <c r="BO223" i="1"/>
  <c r="BM223" i="1"/>
  <c r="Y223" i="1"/>
  <c r="BO232" i="1"/>
  <c r="BM232" i="1"/>
  <c r="Y232" i="1"/>
  <c r="X236" i="1"/>
  <c r="X253" i="1"/>
  <c r="BO241" i="1"/>
  <c r="BM241" i="1"/>
  <c r="Y241" i="1"/>
  <c r="BO245" i="1"/>
  <c r="BM245" i="1"/>
  <c r="Y245" i="1"/>
  <c r="H9" i="1"/>
  <c r="B566" i="1"/>
  <c r="W557" i="1"/>
  <c r="W558" i="1"/>
  <c r="Y23" i="1"/>
  <c r="Y24" i="1" s="1"/>
  <c r="BM23" i="1"/>
  <c r="X24" i="1"/>
  <c r="W556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Y57" i="1" s="1"/>
  <c r="BM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6" i="1"/>
  <c r="X137" i="1"/>
  <c r="Y132" i="1"/>
  <c r="BM132" i="1"/>
  <c r="Y134" i="1"/>
  <c r="X145" i="1"/>
  <c r="BO150" i="1"/>
  <c r="BM150" i="1"/>
  <c r="Y150" i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Y169" i="1" s="1"/>
  <c r="BO173" i="1"/>
  <c r="BM173" i="1"/>
  <c r="Y173" i="1"/>
  <c r="BO177" i="1"/>
  <c r="BM177" i="1"/>
  <c r="Y177" i="1"/>
  <c r="X180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7" i="1"/>
  <c r="BM197" i="1"/>
  <c r="Y197" i="1"/>
  <c r="X209" i="1"/>
  <c r="BO214" i="1"/>
  <c r="BM214" i="1"/>
  <c r="Y214" i="1"/>
  <c r="BO218" i="1"/>
  <c r="BM218" i="1"/>
  <c r="Y218" i="1"/>
  <c r="BO225" i="1"/>
  <c r="BM225" i="1"/>
  <c r="Y225" i="1"/>
  <c r="X227" i="1"/>
  <c r="X237" i="1"/>
  <c r="BO230" i="1"/>
  <c r="BM230" i="1"/>
  <c r="Y230" i="1"/>
  <c r="BO234" i="1"/>
  <c r="BM234" i="1"/>
  <c r="Y234" i="1"/>
  <c r="BO243" i="1"/>
  <c r="BM243" i="1"/>
  <c r="Y243" i="1"/>
  <c r="G566" i="1"/>
  <c r="X146" i="1"/>
  <c r="H566" i="1"/>
  <c r="X159" i="1"/>
  <c r="X164" i="1"/>
  <c r="J566" i="1"/>
  <c r="X221" i="1"/>
  <c r="N566" i="1"/>
  <c r="L566" i="1"/>
  <c r="Y247" i="1"/>
  <c r="BM247" i="1"/>
  <c r="Y249" i="1"/>
  <c r="BM249" i="1"/>
  <c r="Y251" i="1"/>
  <c r="BM251" i="1"/>
  <c r="X254" i="1"/>
  <c r="Y257" i="1"/>
  <c r="Y260" i="1" s="1"/>
  <c r="BM257" i="1"/>
  <c r="BO257" i="1"/>
  <c r="Y259" i="1"/>
  <c r="BM259" i="1"/>
  <c r="BO265" i="1"/>
  <c r="BM265" i="1"/>
  <c r="Y265" i="1"/>
  <c r="BO269" i="1"/>
  <c r="BM269" i="1"/>
  <c r="Y269" i="1"/>
  <c r="BO276" i="1"/>
  <c r="BM276" i="1"/>
  <c r="Y276" i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50" i="1"/>
  <c r="BO345" i="1"/>
  <c r="BM345" i="1"/>
  <c r="Y345" i="1"/>
  <c r="X349" i="1"/>
  <c r="X355" i="1"/>
  <c r="BO352" i="1"/>
  <c r="BM352" i="1"/>
  <c r="Y352" i="1"/>
  <c r="BO365" i="1"/>
  <c r="BM365" i="1"/>
  <c r="Y365" i="1"/>
  <c r="BO377" i="1"/>
  <c r="BM377" i="1"/>
  <c r="Y377" i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Y413" i="1" s="1"/>
  <c r="BO435" i="1"/>
  <c r="BM435" i="1"/>
  <c r="Y435" i="1"/>
  <c r="BO456" i="1"/>
  <c r="BM456" i="1"/>
  <c r="Y456" i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X272" i="1"/>
  <c r="BO263" i="1"/>
  <c r="BM263" i="1"/>
  <c r="Y263" i="1"/>
  <c r="BO267" i="1"/>
  <c r="BM267" i="1"/>
  <c r="Y267" i="1"/>
  <c r="BO271" i="1"/>
  <c r="BM271" i="1"/>
  <c r="Y271" i="1"/>
  <c r="X273" i="1"/>
  <c r="X279" i="1"/>
  <c r="BO275" i="1"/>
  <c r="BM275" i="1"/>
  <c r="Y275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Y291" i="1" s="1"/>
  <c r="BO297" i="1"/>
  <c r="BM297" i="1"/>
  <c r="Y297" i="1"/>
  <c r="BO301" i="1"/>
  <c r="BM301" i="1"/>
  <c r="Y301" i="1"/>
  <c r="X303" i="1"/>
  <c r="X308" i="1"/>
  <c r="BO305" i="1"/>
  <c r="BM305" i="1"/>
  <c r="Y305" i="1"/>
  <c r="BO338" i="1"/>
  <c r="BM338" i="1"/>
  <c r="Y338" i="1"/>
  <c r="Y342" i="1" s="1"/>
  <c r="BO347" i="1"/>
  <c r="BM347" i="1"/>
  <c r="Y34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BO397" i="1"/>
  <c r="BM397" i="1"/>
  <c r="Y397" i="1"/>
  <c r="BO401" i="1"/>
  <c r="BM401" i="1"/>
  <c r="Y401" i="1"/>
  <c r="BO405" i="1"/>
  <c r="BM405" i="1"/>
  <c r="Y405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P566" i="1"/>
  <c r="X313" i="1"/>
  <c r="Q566" i="1"/>
  <c r="X342" i="1"/>
  <c r="X423" i="1"/>
  <c r="BO420" i="1"/>
  <c r="BM420" i="1"/>
  <c r="Y420" i="1"/>
  <c r="BO433" i="1"/>
  <c r="BM433" i="1"/>
  <c r="Y433" i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BO502" i="1"/>
  <c r="BM502" i="1"/>
  <c r="Y502" i="1"/>
  <c r="Y504" i="1" s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423" i="1" l="1"/>
  <c r="Y368" i="1"/>
  <c r="Y307" i="1"/>
  <c r="Y458" i="1"/>
  <c r="Y99" i="1"/>
  <c r="Y530" i="1"/>
  <c r="Y438" i="1"/>
  <c r="Y407" i="1"/>
  <c r="Y236" i="1"/>
  <c r="Y220" i="1"/>
  <c r="Y89" i="1"/>
  <c r="X557" i="1"/>
  <c r="X559" i="1" s="1"/>
  <c r="Y202" i="1"/>
  <c r="Y158" i="1"/>
  <c r="Y136" i="1"/>
  <c r="Y127" i="1"/>
  <c r="Y117" i="1"/>
  <c r="Y82" i="1"/>
  <c r="X558" i="1"/>
  <c r="Y253" i="1"/>
  <c r="Y547" i="1"/>
  <c r="Y498" i="1"/>
  <c r="Y484" i="1"/>
  <c r="Y279" i="1"/>
  <c r="Y349" i="1"/>
  <c r="Y302" i="1"/>
  <c r="Y34" i="1"/>
  <c r="X560" i="1"/>
  <c r="W559" i="1"/>
  <c r="Y226" i="1"/>
  <c r="X556" i="1"/>
  <c r="Y272" i="1"/>
  <c r="Y522" i="1"/>
  <c r="Y380" i="1"/>
  <c r="Y355" i="1"/>
  <c r="Y180" i="1"/>
  <c r="Y561" i="1" l="1"/>
</calcChain>
</file>

<file path=xl/sharedStrings.xml><?xml version="1.0" encoding="utf-8"?>
<sst xmlns="http://schemas.openxmlformats.org/spreadsheetml/2006/main" count="2445" uniqueCount="815">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</sst>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9" t="s">
        <v>0</v>
      </c>
      <c r="E1" s="520"/>
      <c r="F1" s="520"/>
      <c r="G1" s="12" t="s">
        <v>1</v>
      </c>
      <c r="H1" s="519" t="s">
        <v>2</v>
      </c>
      <c r="I1" s="520"/>
      <c r="J1" s="520"/>
      <c r="K1" s="520"/>
      <c r="L1" s="520"/>
      <c r="M1" s="520"/>
      <c r="N1" s="520"/>
      <c r="O1" s="520"/>
      <c r="P1" s="520"/>
      <c r="Q1" s="771" t="s">
        <v>3</v>
      </c>
      <c r="R1" s="520"/>
      <c r="S1" s="52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6" t="s">
        <v>8</v>
      </c>
      <c r="B5" s="489"/>
      <c r="C5" s="490"/>
      <c r="D5" s="425"/>
      <c r="E5" s="427"/>
      <c r="F5" s="748" t="s">
        <v>9</v>
      </c>
      <c r="G5" s="490"/>
      <c r="H5" s="425" t="s">
        <v>814</v>
      </c>
      <c r="I5" s="426"/>
      <c r="J5" s="426"/>
      <c r="K5" s="426"/>
      <c r="L5" s="427"/>
      <c r="M5" s="58"/>
      <c r="O5" s="24" t="s">
        <v>10</v>
      </c>
      <c r="P5" s="768">
        <v>45456</v>
      </c>
      <c r="Q5" s="558"/>
      <c r="S5" s="647" t="s">
        <v>11</v>
      </c>
      <c r="T5" s="444"/>
      <c r="U5" s="648" t="s">
        <v>12</v>
      </c>
      <c r="V5" s="558"/>
      <c r="AA5" s="51"/>
      <c r="AB5" s="51"/>
      <c r="AC5" s="51"/>
    </row>
    <row r="6" spans="1:30" s="381" customFormat="1" ht="24" customHeight="1" x14ac:dyDescent="0.2">
      <c r="A6" s="536" t="s">
        <v>13</v>
      </c>
      <c r="B6" s="489"/>
      <c r="C6" s="490"/>
      <c r="D6" s="676" t="s">
        <v>14</v>
      </c>
      <c r="E6" s="677"/>
      <c r="F6" s="677"/>
      <c r="G6" s="677"/>
      <c r="H6" s="677"/>
      <c r="I6" s="677"/>
      <c r="J6" s="677"/>
      <c r="K6" s="677"/>
      <c r="L6" s="558"/>
      <c r="M6" s="59"/>
      <c r="O6" s="24" t="s">
        <v>15</v>
      </c>
      <c r="P6" s="545" t="str">
        <f>IF(P5=0," ",CHOOSE(WEEKDAY(P5,2),"Понедельник","Вторник","Среда","Четверг","Пятница","Суббота","Воскресенье"))</f>
        <v>Четверг</v>
      </c>
      <c r="Q6" s="393"/>
      <c r="S6" s="443" t="s">
        <v>16</v>
      </c>
      <c r="T6" s="444"/>
      <c r="U6" s="706" t="s">
        <v>17</v>
      </c>
      <c r="V6" s="453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28" t="str">
        <f>IFERROR(VLOOKUP(DeliveryAddress,Table,3,0),1)</f>
        <v>5</v>
      </c>
      <c r="E7" s="629"/>
      <c r="F7" s="629"/>
      <c r="G7" s="629"/>
      <c r="H7" s="629"/>
      <c r="I7" s="629"/>
      <c r="J7" s="629"/>
      <c r="K7" s="629"/>
      <c r="L7" s="589"/>
      <c r="M7" s="60"/>
      <c r="O7" s="24"/>
      <c r="P7" s="42"/>
      <c r="Q7" s="42"/>
      <c r="S7" s="397"/>
      <c r="T7" s="444"/>
      <c r="U7" s="707"/>
      <c r="V7" s="708"/>
      <c r="AA7" s="51"/>
      <c r="AB7" s="51"/>
      <c r="AC7" s="51"/>
    </row>
    <row r="8" spans="1:30" s="381" customFormat="1" ht="25.5" customHeight="1" x14ac:dyDescent="0.2">
      <c r="A8" s="774" t="s">
        <v>18</v>
      </c>
      <c r="B8" s="414"/>
      <c r="C8" s="41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88">
        <v>0.54166666666666663</v>
      </c>
      <c r="Q8" s="589"/>
      <c r="S8" s="397"/>
      <c r="T8" s="444"/>
      <c r="U8" s="707"/>
      <c r="V8" s="708"/>
      <c r="AA8" s="51"/>
      <c r="AB8" s="51"/>
      <c r="AC8" s="51"/>
    </row>
    <row r="9" spans="1:30" s="381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65"/>
      <c r="E9" s="543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542" t="str">
        <f>IF(AND($A$9="Тип доверенности/получателя при получении в адресе перегруза:",$D$9="Разовая доверенность"),"Введите ФИО","")</f>
        <v/>
      </c>
      <c r="I9" s="543"/>
      <c r="J9" s="5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43"/>
      <c r="L9" s="543"/>
      <c r="M9" s="379"/>
      <c r="O9" s="26" t="s">
        <v>20</v>
      </c>
      <c r="P9" s="574"/>
      <c r="Q9" s="575"/>
      <c r="S9" s="397"/>
      <c r="T9" s="444"/>
      <c r="U9" s="709"/>
      <c r="V9" s="710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65"/>
      <c r="E10" s="543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23" t="str">
        <f>IFERROR(VLOOKUP($D$10,Proxy,2,FALSE),"")</f>
        <v/>
      </c>
      <c r="I10" s="397"/>
      <c r="J10" s="397"/>
      <c r="K10" s="397"/>
      <c r="L10" s="397"/>
      <c r="M10" s="380"/>
      <c r="O10" s="26" t="s">
        <v>21</v>
      </c>
      <c r="P10" s="652"/>
      <c r="Q10" s="653"/>
      <c r="T10" s="24" t="s">
        <v>22</v>
      </c>
      <c r="U10" s="452" t="s">
        <v>23</v>
      </c>
      <c r="V10" s="453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7"/>
      <c r="Q11" s="558"/>
      <c r="T11" s="24" t="s">
        <v>26</v>
      </c>
      <c r="U11" s="636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42" t="s">
        <v>28</v>
      </c>
      <c r="B12" s="489"/>
      <c r="C12" s="489"/>
      <c r="D12" s="489"/>
      <c r="E12" s="489"/>
      <c r="F12" s="489"/>
      <c r="G12" s="489"/>
      <c r="H12" s="489"/>
      <c r="I12" s="489"/>
      <c r="J12" s="489"/>
      <c r="K12" s="489"/>
      <c r="L12" s="490"/>
      <c r="M12" s="62"/>
      <c r="O12" s="24" t="s">
        <v>29</v>
      </c>
      <c r="P12" s="588"/>
      <c r="Q12" s="589"/>
      <c r="R12" s="23"/>
      <c r="T12" s="24"/>
      <c r="U12" s="520"/>
      <c r="V12" s="397"/>
      <c r="AA12" s="51"/>
      <c r="AB12" s="51"/>
      <c r="AC12" s="51"/>
    </row>
    <row r="13" spans="1:30" s="381" customFormat="1" ht="23.25" customHeight="1" x14ac:dyDescent="0.2">
      <c r="A13" s="742" t="s">
        <v>30</v>
      </c>
      <c r="B13" s="489"/>
      <c r="C13" s="489"/>
      <c r="D13" s="489"/>
      <c r="E13" s="489"/>
      <c r="F13" s="489"/>
      <c r="G13" s="489"/>
      <c r="H13" s="489"/>
      <c r="I13" s="489"/>
      <c r="J13" s="489"/>
      <c r="K13" s="489"/>
      <c r="L13" s="490"/>
      <c r="M13" s="62"/>
      <c r="N13" s="26"/>
      <c r="O13" s="26" t="s">
        <v>31</v>
      </c>
      <c r="P13" s="636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42" t="s">
        <v>32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90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2" t="s">
        <v>33</v>
      </c>
      <c r="B15" s="489"/>
      <c r="C15" s="489"/>
      <c r="D15" s="489"/>
      <c r="E15" s="489"/>
      <c r="F15" s="489"/>
      <c r="G15" s="489"/>
      <c r="H15" s="489"/>
      <c r="I15" s="489"/>
      <c r="J15" s="489"/>
      <c r="K15" s="489"/>
      <c r="L15" s="490"/>
      <c r="M15" s="63"/>
      <c r="O15" s="562" t="s">
        <v>34</v>
      </c>
      <c r="P15" s="520"/>
      <c r="Q15" s="520"/>
      <c r="R15" s="520"/>
      <c r="S15" s="52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3"/>
      <c r="P16" s="563"/>
      <c r="Q16" s="563"/>
      <c r="R16" s="563"/>
      <c r="S16" s="5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1" t="s">
        <v>35</v>
      </c>
      <c r="B17" s="431" t="s">
        <v>36</v>
      </c>
      <c r="C17" s="698" t="s">
        <v>37</v>
      </c>
      <c r="D17" s="431" t="s">
        <v>38</v>
      </c>
      <c r="E17" s="473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72"/>
      <c r="Q17" s="472"/>
      <c r="R17" s="472"/>
      <c r="S17" s="473"/>
      <c r="T17" s="758" t="s">
        <v>49</v>
      </c>
      <c r="U17" s="490"/>
      <c r="V17" s="431" t="s">
        <v>50</v>
      </c>
      <c r="W17" s="431" t="s">
        <v>51</v>
      </c>
      <c r="X17" s="790" t="s">
        <v>52</v>
      </c>
      <c r="Y17" s="431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8"/>
      <c r="BB17" s="757" t="s">
        <v>57</v>
      </c>
    </row>
    <row r="18" spans="1:67" ht="14.25" customHeight="1" x14ac:dyDescent="0.2">
      <c r="A18" s="432"/>
      <c r="B18" s="432"/>
      <c r="C18" s="432"/>
      <c r="D18" s="474"/>
      <c r="E18" s="476"/>
      <c r="F18" s="432"/>
      <c r="G18" s="432"/>
      <c r="H18" s="432"/>
      <c r="I18" s="432"/>
      <c r="J18" s="432"/>
      <c r="K18" s="432"/>
      <c r="L18" s="432"/>
      <c r="M18" s="432"/>
      <c r="N18" s="432"/>
      <c r="O18" s="474"/>
      <c r="P18" s="475"/>
      <c r="Q18" s="475"/>
      <c r="R18" s="475"/>
      <c r="S18" s="476"/>
      <c r="T18" s="382" t="s">
        <v>58</v>
      </c>
      <c r="U18" s="382" t="s">
        <v>59</v>
      </c>
      <c r="V18" s="432"/>
      <c r="W18" s="432"/>
      <c r="X18" s="791"/>
      <c r="Y18" s="432"/>
      <c r="Z18" s="657"/>
      <c r="AA18" s="657"/>
      <c r="AB18" s="494"/>
      <c r="AC18" s="495"/>
      <c r="AD18" s="496"/>
      <c r="AE18" s="509"/>
      <c r="BB18" s="397"/>
    </row>
    <row r="19" spans="1:67" ht="27.75" hidden="1" customHeight="1" x14ac:dyDescent="0.2">
      <c r="A19" s="440" t="s">
        <v>60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8"/>
      <c r="AA19" s="48"/>
    </row>
    <row r="20" spans="1:67" ht="16.5" hidden="1" customHeight="1" x14ac:dyDescent="0.25">
      <c r="A20" s="420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hidden="1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19"/>
      <c r="O24" s="413" t="s">
        <v>70</v>
      </c>
      <c r="P24" s="414"/>
      <c r="Q24" s="414"/>
      <c r="R24" s="414"/>
      <c r="S24" s="414"/>
      <c r="T24" s="414"/>
      <c r="U24" s="41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19"/>
      <c r="O25" s="413" t="s">
        <v>70</v>
      </c>
      <c r="P25" s="414"/>
      <c r="Q25" s="414"/>
      <c r="R25" s="414"/>
      <c r="S25" s="414"/>
      <c r="T25" s="414"/>
      <c r="U25" s="41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19"/>
      <c r="O34" s="413" t="s">
        <v>70</v>
      </c>
      <c r="P34" s="414"/>
      <c r="Q34" s="414"/>
      <c r="R34" s="414"/>
      <c r="S34" s="414"/>
      <c r="T34" s="414"/>
      <c r="U34" s="41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19"/>
      <c r="O35" s="413" t="s">
        <v>70</v>
      </c>
      <c r="P35" s="414"/>
      <c r="Q35" s="414"/>
      <c r="R35" s="414"/>
      <c r="S35" s="414"/>
      <c r="T35" s="414"/>
      <c r="U35" s="41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19"/>
      <c r="O38" s="413" t="s">
        <v>70</v>
      </c>
      <c r="P38" s="414"/>
      <c r="Q38" s="414"/>
      <c r="R38" s="414"/>
      <c r="S38" s="414"/>
      <c r="T38" s="414"/>
      <c r="U38" s="41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19"/>
      <c r="O39" s="413" t="s">
        <v>70</v>
      </c>
      <c r="P39" s="414"/>
      <c r="Q39" s="414"/>
      <c r="R39" s="414"/>
      <c r="S39" s="414"/>
      <c r="T39" s="414"/>
      <c r="U39" s="41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19"/>
      <c r="O42" s="413" t="s">
        <v>70</v>
      </c>
      <c r="P42" s="414"/>
      <c r="Q42" s="414"/>
      <c r="R42" s="414"/>
      <c r="S42" s="414"/>
      <c r="T42" s="414"/>
      <c r="U42" s="41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19"/>
      <c r="O43" s="413" t="s">
        <v>70</v>
      </c>
      <c r="P43" s="414"/>
      <c r="Q43" s="414"/>
      <c r="R43" s="414"/>
      <c r="S43" s="414"/>
      <c r="T43" s="414"/>
      <c r="U43" s="41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40" t="s">
        <v>95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8"/>
      <c r="AA44" s="48"/>
    </row>
    <row r="45" spans="1:67" ht="16.5" hidden="1" customHeight="1" x14ac:dyDescent="0.25">
      <c r="A45" s="420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hidden="1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200</v>
      </c>
      <c r="X47" s="389">
        <f>IFERROR(IF(W47="",0,CEILING((W47/$H47),1)*$H47),"")</f>
        <v>205.20000000000002</v>
      </c>
      <c r="Y47" s="36">
        <f>IFERROR(IF(X47=0,"",ROUNDUP(X47/H47,0)*0.02175),"")</f>
        <v>0.41324999999999995</v>
      </c>
      <c r="Z47" s="56"/>
      <c r="AA47" s="57"/>
      <c r="AE47" s="64"/>
      <c r="BB47" s="76" t="s">
        <v>1</v>
      </c>
      <c r="BL47" s="64">
        <f>IFERROR(W47*I47/H47,"0")</f>
        <v>208.88888888888889</v>
      </c>
      <c r="BM47" s="64">
        <f>IFERROR(X47*I47/H47,"0")</f>
        <v>214.32</v>
      </c>
      <c r="BN47" s="64">
        <f>IFERROR(1/J47*(W47/H47),"0")</f>
        <v>0.3306878306878307</v>
      </c>
      <c r="BO47" s="64">
        <f>IFERROR(1/J47*(X47/H47),"0")</f>
        <v>0.33928571428571425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8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19"/>
      <c r="O49" s="413" t="s">
        <v>70</v>
      </c>
      <c r="P49" s="414"/>
      <c r="Q49" s="414"/>
      <c r="R49" s="414"/>
      <c r="S49" s="414"/>
      <c r="T49" s="414"/>
      <c r="U49" s="415"/>
      <c r="V49" s="37" t="s">
        <v>71</v>
      </c>
      <c r="W49" s="390">
        <f>IFERROR(W47/H47,"0")+IFERROR(W48/H48,"0")</f>
        <v>18.518518518518519</v>
      </c>
      <c r="X49" s="390">
        <f>IFERROR(X47/H47,"0")+IFERROR(X48/H48,"0")</f>
        <v>19</v>
      </c>
      <c r="Y49" s="390">
        <f>IFERROR(IF(Y47="",0,Y47),"0")+IFERROR(IF(Y48="",0,Y48),"0")</f>
        <v>0.41324999999999995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19"/>
      <c r="O50" s="413" t="s">
        <v>70</v>
      </c>
      <c r="P50" s="414"/>
      <c r="Q50" s="414"/>
      <c r="R50" s="414"/>
      <c r="S50" s="414"/>
      <c r="T50" s="414"/>
      <c r="U50" s="415"/>
      <c r="V50" s="37" t="s">
        <v>66</v>
      </c>
      <c r="W50" s="390">
        <f>IFERROR(SUM(W47:W48),"0")</f>
        <v>200</v>
      </c>
      <c r="X50" s="390">
        <f>IFERROR(SUM(X47:X48),"0")</f>
        <v>205.20000000000002</v>
      </c>
      <c r="Y50" s="37"/>
      <c r="Z50" s="391"/>
      <c r="AA50" s="391"/>
    </row>
    <row r="51" spans="1:67" ht="16.5" hidden="1" customHeight="1" x14ac:dyDescent="0.25">
      <c r="A51" s="420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hidden="1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100</v>
      </c>
      <c r="X53" s="389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8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4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8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19"/>
      <c r="O57" s="413" t="s">
        <v>70</v>
      </c>
      <c r="P57" s="414"/>
      <c r="Q57" s="414"/>
      <c r="R57" s="414"/>
      <c r="S57" s="414"/>
      <c r="T57" s="414"/>
      <c r="U57" s="415"/>
      <c r="V57" s="37" t="s">
        <v>71</v>
      </c>
      <c r="W57" s="390">
        <f>IFERROR(W53/H53,"0")+IFERROR(W54/H54,"0")+IFERROR(W55/H55,"0")+IFERROR(W56/H56,"0")</f>
        <v>9.2592592592592595</v>
      </c>
      <c r="X57" s="390">
        <f>IFERROR(X53/H53,"0")+IFERROR(X54/H54,"0")+IFERROR(X55/H55,"0")+IFERROR(X56/H56,"0")</f>
        <v>10</v>
      </c>
      <c r="Y57" s="390">
        <f>IFERROR(IF(Y53="",0,Y53),"0")+IFERROR(IF(Y54="",0,Y54),"0")+IFERROR(IF(Y55="",0,Y55),"0")+IFERROR(IF(Y56="",0,Y56),"0")</f>
        <v>0.21749999999999997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19"/>
      <c r="O58" s="413" t="s">
        <v>70</v>
      </c>
      <c r="P58" s="414"/>
      <c r="Q58" s="414"/>
      <c r="R58" s="414"/>
      <c r="S58" s="414"/>
      <c r="T58" s="414"/>
      <c r="U58" s="415"/>
      <c r="V58" s="37" t="s">
        <v>66</v>
      </c>
      <c r="W58" s="390">
        <f>IFERROR(SUM(W53:W56),"0")</f>
        <v>100</v>
      </c>
      <c r="X58" s="390">
        <f>IFERROR(SUM(X53:X56),"0")</f>
        <v>108</v>
      </c>
      <c r="Y58" s="37"/>
      <c r="Z58" s="391"/>
      <c r="AA58" s="391"/>
    </row>
    <row r="59" spans="1:67" ht="16.5" hidden="1" customHeight="1" x14ac:dyDescent="0.25">
      <c r="A59" s="420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hidden="1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140</v>
      </c>
      <c r="X62" s="389">
        <f t="shared" si="6"/>
        <v>145.6</v>
      </c>
      <c r="Y62" s="36">
        <f t="shared" si="7"/>
        <v>0.28275</v>
      </c>
      <c r="Z62" s="56"/>
      <c r="AA62" s="57"/>
      <c r="AE62" s="64"/>
      <c r="BB62" s="83" t="s">
        <v>1</v>
      </c>
      <c r="BL62" s="64">
        <f t="shared" si="8"/>
        <v>146</v>
      </c>
      <c r="BM62" s="64">
        <f t="shared" si="9"/>
        <v>151.84</v>
      </c>
      <c r="BN62" s="64">
        <f t="shared" si="10"/>
        <v>0.2232142857142857</v>
      </c>
      <c r="BO62" s="64">
        <f t="shared" si="11"/>
        <v>0.23214285714285712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20</v>
      </c>
      <c r="X65" s="389">
        <f t="shared" si="6"/>
        <v>21.6</v>
      </c>
      <c r="Y65" s="36">
        <f t="shared" si="7"/>
        <v>4.3499999999999997E-2</v>
      </c>
      <c r="Z65" s="56"/>
      <c r="AA65" s="57"/>
      <c r="AE65" s="64"/>
      <c r="BB65" s="86" t="s">
        <v>1</v>
      </c>
      <c r="BL65" s="64">
        <f t="shared" si="8"/>
        <v>20.888888888888886</v>
      </c>
      <c r="BM65" s="64">
        <f t="shared" si="9"/>
        <v>22.56</v>
      </c>
      <c r="BN65" s="64">
        <f t="shared" si="10"/>
        <v>3.306878306878306E-2</v>
      </c>
      <c r="BO65" s="64">
        <f t="shared" si="11"/>
        <v>3.5714285714285712E-2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8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19"/>
      <c r="O82" s="413" t="s">
        <v>70</v>
      </c>
      <c r="P82" s="414"/>
      <c r="Q82" s="414"/>
      <c r="R82" s="414"/>
      <c r="S82" s="414"/>
      <c r="T82" s="414"/>
      <c r="U82" s="415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14.351851851851851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15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0.32624999999999998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19"/>
      <c r="O83" s="413" t="s">
        <v>70</v>
      </c>
      <c r="P83" s="414"/>
      <c r="Q83" s="414"/>
      <c r="R83" s="414"/>
      <c r="S83" s="414"/>
      <c r="T83" s="414"/>
      <c r="U83" s="415"/>
      <c r="V83" s="37" t="s">
        <v>66</v>
      </c>
      <c r="W83" s="390">
        <f>IFERROR(SUM(W61:W81),"0")</f>
        <v>160</v>
      </c>
      <c r="X83" s="390">
        <f>IFERROR(SUM(X61:X81),"0")</f>
        <v>167.2</v>
      </c>
      <c r="Y83" s="37"/>
      <c r="Z83" s="391"/>
      <c r="AA83" s="391"/>
    </row>
    <row r="84" spans="1:67" ht="14.25" hidden="1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8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19"/>
      <c r="O89" s="413" t="s">
        <v>70</v>
      </c>
      <c r="P89" s="414"/>
      <c r="Q89" s="414"/>
      <c r="R89" s="414"/>
      <c r="S89" s="414"/>
      <c r="T89" s="414"/>
      <c r="U89" s="415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19"/>
      <c r="O90" s="413" t="s">
        <v>70</v>
      </c>
      <c r="P90" s="414"/>
      <c r="Q90" s="414"/>
      <c r="R90" s="414"/>
      <c r="S90" s="414"/>
      <c r="T90" s="414"/>
      <c r="U90" s="415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30</v>
      </c>
      <c r="X94" s="389">
        <f t="shared" si="13"/>
        <v>36</v>
      </c>
      <c r="Y94" s="36">
        <f>IFERROR(IF(X94=0,"",ROUNDUP(X94/H94,0)*0.02175),"")</f>
        <v>8.6999999999999994E-2</v>
      </c>
      <c r="Z94" s="56"/>
      <c r="AA94" s="57"/>
      <c r="AE94" s="64"/>
      <c r="BB94" s="109" t="s">
        <v>1</v>
      </c>
      <c r="BL94" s="64">
        <f t="shared" si="14"/>
        <v>32.1</v>
      </c>
      <c r="BM94" s="64">
        <f t="shared" si="15"/>
        <v>38.520000000000003</v>
      </c>
      <c r="BN94" s="64">
        <f t="shared" si="16"/>
        <v>5.9523809523809521E-2</v>
      </c>
      <c r="BO94" s="64">
        <f t="shared" si="17"/>
        <v>7.1428571428571425E-2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2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8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19"/>
      <c r="O99" s="413" t="s">
        <v>70</v>
      </c>
      <c r="P99" s="414"/>
      <c r="Q99" s="414"/>
      <c r="R99" s="414"/>
      <c r="S99" s="414"/>
      <c r="T99" s="414"/>
      <c r="U99" s="415"/>
      <c r="V99" s="37" t="s">
        <v>71</v>
      </c>
      <c r="W99" s="390">
        <f>IFERROR(W92/H92,"0")+IFERROR(W93/H93,"0")+IFERROR(W94/H94,"0")+IFERROR(W95/H95,"0")+IFERROR(W96/H96,"0")+IFERROR(W97/H97,"0")+IFERROR(W98/H98,"0")</f>
        <v>3.3333333333333335</v>
      </c>
      <c r="X99" s="390">
        <f>IFERROR(X92/H92,"0")+IFERROR(X93/H93,"0")+IFERROR(X94/H94,"0")+IFERROR(X95/H95,"0")+IFERROR(X96/H96,"0")+IFERROR(X97/H97,"0")+IFERROR(X98/H98,"0")</f>
        <v>4</v>
      </c>
      <c r="Y99" s="390">
        <f>IFERROR(IF(Y92="",0,Y92),"0")+IFERROR(IF(Y93="",0,Y93),"0")+IFERROR(IF(Y94="",0,Y94),"0")+IFERROR(IF(Y95="",0,Y95),"0")+IFERROR(IF(Y96="",0,Y96),"0")+IFERROR(IF(Y97="",0,Y97),"0")+IFERROR(IF(Y98="",0,Y98),"0")</f>
        <v>8.6999999999999994E-2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19"/>
      <c r="O100" s="413" t="s">
        <v>70</v>
      </c>
      <c r="P100" s="414"/>
      <c r="Q100" s="414"/>
      <c r="R100" s="414"/>
      <c r="S100" s="414"/>
      <c r="T100" s="414"/>
      <c r="U100" s="415"/>
      <c r="V100" s="37" t="s">
        <v>66</v>
      </c>
      <c r="W100" s="390">
        <f>IFERROR(SUM(W92:W98),"0")</f>
        <v>30</v>
      </c>
      <c r="X100" s="390">
        <f>IFERROR(SUM(X92:X98),"0")</f>
        <v>36</v>
      </c>
      <c r="Y100" s="37"/>
      <c r="Z100" s="391"/>
      <c r="AA100" s="391"/>
    </row>
    <row r="101" spans="1:67" ht="14.25" hidden="1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30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6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418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19"/>
      <c r="O117" s="413" t="s">
        <v>70</v>
      </c>
      <c r="P117" s="414"/>
      <c r="Q117" s="414"/>
      <c r="R117" s="414"/>
      <c r="S117" s="414"/>
      <c r="T117" s="414"/>
      <c r="U117" s="415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1"/>
      <c r="AA117" s="391"/>
    </row>
    <row r="118" spans="1:67" hidden="1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19"/>
      <c r="O118" s="413" t="s">
        <v>70</v>
      </c>
      <c r="P118" s="414"/>
      <c r="Q118" s="414"/>
      <c r="R118" s="414"/>
      <c r="S118" s="414"/>
      <c r="T118" s="414"/>
      <c r="U118" s="415"/>
      <c r="V118" s="37" t="s">
        <v>66</v>
      </c>
      <c r="W118" s="390">
        <f>IFERROR(SUM(W102:W116),"0")</f>
        <v>0</v>
      </c>
      <c r="X118" s="390">
        <f>IFERROR(SUM(X102:X116),"0")</f>
        <v>0</v>
      </c>
      <c r="Y118" s="37"/>
      <c r="Z118" s="391"/>
      <c r="AA118" s="391"/>
    </row>
    <row r="119" spans="1:67" ht="14.25" hidden="1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7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18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19"/>
      <c r="O127" s="413" t="s">
        <v>70</v>
      </c>
      <c r="P127" s="414"/>
      <c r="Q127" s="414"/>
      <c r="R127" s="414"/>
      <c r="S127" s="414"/>
      <c r="T127" s="414"/>
      <c r="U127" s="415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hidden="1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19"/>
      <c r="O128" s="413" t="s">
        <v>70</v>
      </c>
      <c r="P128" s="414"/>
      <c r="Q128" s="414"/>
      <c r="R128" s="414"/>
      <c r="S128" s="414"/>
      <c r="T128" s="414"/>
      <c r="U128" s="415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hidden="1" customHeight="1" x14ac:dyDescent="0.25">
      <c r="A129" s="420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hidden="1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50</v>
      </c>
      <c r="X132" s="389">
        <f>IFERROR(IF(W132="",0,CEILING((W132/$H132),1)*$H132),"")</f>
        <v>50.400000000000006</v>
      </c>
      <c r="Y132" s="36">
        <f>IFERROR(IF(X132=0,"",ROUNDUP(X132/H132,0)*0.02175),"")</f>
        <v>0.1305</v>
      </c>
      <c r="Z132" s="56"/>
      <c r="AA132" s="57"/>
      <c r="AE132" s="64"/>
      <c r="BB132" s="137" t="s">
        <v>1</v>
      </c>
      <c r="BL132" s="64">
        <f>IFERROR(W132*I132/H132,"0")</f>
        <v>53.321428571428577</v>
      </c>
      <c r="BM132" s="64">
        <f>IFERROR(X132*I132/H132,"0")</f>
        <v>53.748000000000005</v>
      </c>
      <c r="BN132" s="64">
        <f>IFERROR(1/J132*(W132/H132),"0")</f>
        <v>0.10629251700680271</v>
      </c>
      <c r="BO132" s="64">
        <f>IFERROR(1/J132*(X132/H132),"0")</f>
        <v>0.10714285714285714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0</v>
      </c>
      <c r="X134" s="389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8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19"/>
      <c r="O136" s="413" t="s">
        <v>70</v>
      </c>
      <c r="P136" s="414"/>
      <c r="Q136" s="414"/>
      <c r="R136" s="414"/>
      <c r="S136" s="414"/>
      <c r="T136" s="414"/>
      <c r="U136" s="415"/>
      <c r="V136" s="37" t="s">
        <v>71</v>
      </c>
      <c r="W136" s="390">
        <f>IFERROR(W131/H131,"0")+IFERROR(W132/H132,"0")+IFERROR(W133/H133,"0")+IFERROR(W134/H134,"0")+IFERROR(W135/H135,"0")</f>
        <v>5.9523809523809526</v>
      </c>
      <c r="X136" s="390">
        <f>IFERROR(X131/H131,"0")+IFERROR(X132/H132,"0")+IFERROR(X133/H133,"0")+IFERROR(X134/H134,"0")+IFERROR(X135/H135,"0")</f>
        <v>6</v>
      </c>
      <c r="Y136" s="390">
        <f>IFERROR(IF(Y131="",0,Y131),"0")+IFERROR(IF(Y132="",0,Y132),"0")+IFERROR(IF(Y133="",0,Y133),"0")+IFERROR(IF(Y134="",0,Y134),"0")+IFERROR(IF(Y135="",0,Y135),"0")</f>
        <v>0.1305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19"/>
      <c r="O137" s="413" t="s">
        <v>70</v>
      </c>
      <c r="P137" s="414"/>
      <c r="Q137" s="414"/>
      <c r="R137" s="414"/>
      <c r="S137" s="414"/>
      <c r="T137" s="414"/>
      <c r="U137" s="415"/>
      <c r="V137" s="37" t="s">
        <v>66</v>
      </c>
      <c r="W137" s="390">
        <f>IFERROR(SUM(W131:W135),"0")</f>
        <v>50</v>
      </c>
      <c r="X137" s="390">
        <f>IFERROR(SUM(X131:X135),"0")</f>
        <v>50.400000000000006</v>
      </c>
      <c r="Y137" s="37"/>
      <c r="Z137" s="391"/>
      <c r="AA137" s="391"/>
    </row>
    <row r="138" spans="1:67" ht="27.75" hidden="1" customHeight="1" x14ac:dyDescent="0.2">
      <c r="A138" s="440" t="s">
        <v>230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8"/>
      <c r="AA138" s="48"/>
    </row>
    <row r="139" spans="1:67" ht="16.5" hidden="1" customHeight="1" x14ac:dyDescent="0.25">
      <c r="A139" s="420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hidden="1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49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18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19"/>
      <c r="O145" s="413" t="s">
        <v>70</v>
      </c>
      <c r="P145" s="414"/>
      <c r="Q145" s="414"/>
      <c r="R145" s="414"/>
      <c r="S145" s="414"/>
      <c r="T145" s="414"/>
      <c r="U145" s="415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19"/>
      <c r="O146" s="413" t="s">
        <v>70</v>
      </c>
      <c r="P146" s="414"/>
      <c r="Q146" s="414"/>
      <c r="R146" s="414"/>
      <c r="S146" s="414"/>
      <c r="T146" s="414"/>
      <c r="U146" s="415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420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hidden="1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idden="1" x14ac:dyDescent="0.2">
      <c r="A158" s="418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19"/>
      <c r="O158" s="413" t="s">
        <v>70</v>
      </c>
      <c r="P158" s="414"/>
      <c r="Q158" s="414"/>
      <c r="R158" s="414"/>
      <c r="S158" s="414"/>
      <c r="T158" s="414"/>
      <c r="U158" s="41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19"/>
      <c r="O159" s="413" t="s">
        <v>70</v>
      </c>
      <c r="P159" s="414"/>
      <c r="Q159" s="414"/>
      <c r="R159" s="414"/>
      <c r="S159" s="414"/>
      <c r="T159" s="414"/>
      <c r="U159" s="415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20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hidden="1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18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19"/>
      <c r="O164" s="413" t="s">
        <v>70</v>
      </c>
      <c r="P164" s="414"/>
      <c r="Q164" s="414"/>
      <c r="R164" s="414"/>
      <c r="S164" s="414"/>
      <c r="T164" s="414"/>
      <c r="U164" s="41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19"/>
      <c r="O165" s="413" t="s">
        <v>70</v>
      </c>
      <c r="P165" s="414"/>
      <c r="Q165" s="414"/>
      <c r="R165" s="414"/>
      <c r="S165" s="414"/>
      <c r="T165" s="414"/>
      <c r="U165" s="41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8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19"/>
      <c r="O169" s="413" t="s">
        <v>70</v>
      </c>
      <c r="P169" s="414"/>
      <c r="Q169" s="414"/>
      <c r="R169" s="414"/>
      <c r="S169" s="414"/>
      <c r="T169" s="414"/>
      <c r="U169" s="41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19"/>
      <c r="O170" s="413" t="s">
        <v>70</v>
      </c>
      <c r="P170" s="414"/>
      <c r="Q170" s="414"/>
      <c r="R170" s="414"/>
      <c r="S170" s="414"/>
      <c r="T170" s="414"/>
      <c r="U170" s="41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0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64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4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18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19"/>
      <c r="O180" s="413" t="s">
        <v>70</v>
      </c>
      <c r="P180" s="414"/>
      <c r="Q180" s="414"/>
      <c r="R180" s="414"/>
      <c r="S180" s="414"/>
      <c r="T180" s="414"/>
      <c r="U180" s="41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19"/>
      <c r="O181" s="413" t="s">
        <v>70</v>
      </c>
      <c r="P181" s="414"/>
      <c r="Q181" s="414"/>
      <c r="R181" s="414"/>
      <c r="S181" s="414"/>
      <c r="T181" s="414"/>
      <c r="U181" s="415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71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hidden="1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3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5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69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hidden="1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546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idden="1" x14ac:dyDescent="0.2">
      <c r="A202" s="418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19"/>
      <c r="O202" s="413" t="s">
        <v>70</v>
      </c>
      <c r="P202" s="414"/>
      <c r="Q202" s="414"/>
      <c r="R202" s="414"/>
      <c r="S202" s="414"/>
      <c r="T202" s="414"/>
      <c r="U202" s="415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91"/>
      <c r="AA202" s="391"/>
    </row>
    <row r="203" spans="1:67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19"/>
      <c r="O203" s="413" t="s">
        <v>70</v>
      </c>
      <c r="P203" s="414"/>
      <c r="Q203" s="414"/>
      <c r="R203" s="414"/>
      <c r="S203" s="414"/>
      <c r="T203" s="414"/>
      <c r="U203" s="415"/>
      <c r="V203" s="37" t="s">
        <v>66</v>
      </c>
      <c r="W203" s="390">
        <f>IFERROR(SUM(W183:W201),"0")</f>
        <v>0</v>
      </c>
      <c r="X203" s="390">
        <f>IFERROR(SUM(X183:X201),"0")</f>
        <v>0</v>
      </c>
      <c r="Y203" s="37"/>
      <c r="Z203" s="391"/>
      <c r="AA203" s="391"/>
    </row>
    <row r="204" spans="1:67" ht="14.25" hidden="1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7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18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19"/>
      <c r="O209" s="413" t="s">
        <v>70</v>
      </c>
      <c r="P209" s="414"/>
      <c r="Q209" s="414"/>
      <c r="R209" s="414"/>
      <c r="S209" s="414"/>
      <c r="T209" s="414"/>
      <c r="U209" s="415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hidden="1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19"/>
      <c r="O210" s="413" t="s">
        <v>70</v>
      </c>
      <c r="P210" s="414"/>
      <c r="Q210" s="414"/>
      <c r="R210" s="414"/>
      <c r="S210" s="414"/>
      <c r="T210" s="414"/>
      <c r="U210" s="415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hidden="1" customHeight="1" x14ac:dyDescent="0.25">
      <c r="A211" s="420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hidden="1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7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9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19"/>
      <c r="O220" s="413" t="s">
        <v>70</v>
      </c>
      <c r="P220" s="414"/>
      <c r="Q220" s="414"/>
      <c r="R220" s="414"/>
      <c r="S220" s="414"/>
      <c r="T220" s="414"/>
      <c r="U220" s="415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hidden="1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19"/>
      <c r="O221" s="413" t="s">
        <v>70</v>
      </c>
      <c r="P221" s="414"/>
      <c r="Q221" s="414"/>
      <c r="R221" s="414"/>
      <c r="S221" s="414"/>
      <c r="T221" s="414"/>
      <c r="U221" s="415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hidden="1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3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2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418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19"/>
      <c r="O226" s="413" t="s">
        <v>70</v>
      </c>
      <c r="P226" s="414"/>
      <c r="Q226" s="414"/>
      <c r="R226" s="414"/>
      <c r="S226" s="414"/>
      <c r="T226" s="414"/>
      <c r="U226" s="415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hidden="1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19"/>
      <c r="O227" s="413" t="s">
        <v>70</v>
      </c>
      <c r="P227" s="414"/>
      <c r="Q227" s="414"/>
      <c r="R227" s="414"/>
      <c r="S227" s="414"/>
      <c r="T227" s="414"/>
      <c r="U227" s="415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hidden="1" customHeight="1" x14ac:dyDescent="0.25">
      <c r="A228" s="420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hidden="1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hidden="1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idden="1" x14ac:dyDescent="0.2">
      <c r="A236" s="418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19"/>
      <c r="O236" s="413" t="s">
        <v>70</v>
      </c>
      <c r="P236" s="414"/>
      <c r="Q236" s="414"/>
      <c r="R236" s="414"/>
      <c r="S236" s="414"/>
      <c r="T236" s="414"/>
      <c r="U236" s="415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hidden="1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19"/>
      <c r="O237" s="413" t="s">
        <v>70</v>
      </c>
      <c r="P237" s="414"/>
      <c r="Q237" s="414"/>
      <c r="R237" s="414"/>
      <c r="S237" s="414"/>
      <c r="T237" s="414"/>
      <c r="U237" s="415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hidden="1" customHeight="1" x14ac:dyDescent="0.25">
      <c r="A238" s="420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hidden="1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140</v>
      </c>
      <c r="X241" s="389">
        <f t="shared" si="55"/>
        <v>140.4</v>
      </c>
      <c r="Y241" s="36">
        <f>IFERROR(IF(X241=0,"",ROUNDUP(X241/H241,0)*0.02175),"")</f>
        <v>0.28275</v>
      </c>
      <c r="Z241" s="56"/>
      <c r="AA241" s="57"/>
      <c r="AE241" s="64"/>
      <c r="BB241" s="206" t="s">
        <v>1</v>
      </c>
      <c r="BL241" s="64">
        <f t="shared" si="56"/>
        <v>146.2222222222222</v>
      </c>
      <c r="BM241" s="64">
        <f t="shared" si="57"/>
        <v>146.63999999999999</v>
      </c>
      <c r="BN241" s="64">
        <f t="shared" si="58"/>
        <v>0.23148148148148145</v>
      </c>
      <c r="BO241" s="64">
        <f t="shared" si="59"/>
        <v>0.23214285714285712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6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7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18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19"/>
      <c r="O253" s="413" t="s">
        <v>70</v>
      </c>
      <c r="P253" s="414"/>
      <c r="Q253" s="414"/>
      <c r="R253" s="414"/>
      <c r="S253" s="414"/>
      <c r="T253" s="414"/>
      <c r="U253" s="415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12.962962962962962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13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0.28275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19"/>
      <c r="O254" s="413" t="s">
        <v>70</v>
      </c>
      <c r="P254" s="414"/>
      <c r="Q254" s="414"/>
      <c r="R254" s="414"/>
      <c r="S254" s="414"/>
      <c r="T254" s="414"/>
      <c r="U254" s="415"/>
      <c r="V254" s="37" t="s">
        <v>66</v>
      </c>
      <c r="W254" s="390">
        <f>IFERROR(SUM(W240:W252),"0")</f>
        <v>140</v>
      </c>
      <c r="X254" s="390">
        <f>IFERROR(SUM(X240:X252),"0")</f>
        <v>140.4</v>
      </c>
      <c r="Y254" s="37"/>
      <c r="Z254" s="391"/>
      <c r="AA254" s="391"/>
    </row>
    <row r="255" spans="1:67" ht="14.25" hidden="1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60</v>
      </c>
      <c r="X256" s="389">
        <f>IFERROR(IF(W256="",0,CEILING((W256/$H256),1)*$H256),"")</f>
        <v>63</v>
      </c>
      <c r="Y256" s="36">
        <f>IFERROR(IF(X256=0,"",ROUNDUP(X256/H256,0)*0.00753),"")</f>
        <v>0.11295000000000001</v>
      </c>
      <c r="Z256" s="56"/>
      <c r="AA256" s="57"/>
      <c r="AE256" s="64"/>
      <c r="BB256" s="218" t="s">
        <v>1</v>
      </c>
      <c r="BL256" s="64">
        <f>IFERROR(W256*I256/H256,"0")</f>
        <v>63.714285714285715</v>
      </c>
      <c r="BM256" s="64">
        <f>IFERROR(X256*I256/H256,"0")</f>
        <v>66.900000000000006</v>
      </c>
      <c r="BN256" s="64">
        <f>IFERROR(1/J256*(W256/H256),"0")</f>
        <v>9.1575091575091569E-2</v>
      </c>
      <c r="BO256" s="64">
        <f>IFERROR(1/J256*(X256/H256),"0")</f>
        <v>9.6153846153846145E-2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150</v>
      </c>
      <c r="X257" s="389">
        <f>IFERROR(IF(W257="",0,CEILING((W257/$H257),1)*$H257),"")</f>
        <v>151.20000000000002</v>
      </c>
      <c r="Y257" s="36">
        <f>IFERROR(IF(X257=0,"",ROUNDUP(X257/H257,0)*0.00753),"")</f>
        <v>0.27107999999999999</v>
      </c>
      <c r="Z257" s="56"/>
      <c r="AA257" s="57"/>
      <c r="AE257" s="64"/>
      <c r="BB257" s="219" t="s">
        <v>1</v>
      </c>
      <c r="BL257" s="64">
        <f>IFERROR(W257*I257/H257,"0")</f>
        <v>159.28571428571428</v>
      </c>
      <c r="BM257" s="64">
        <f>IFERROR(X257*I257/H257,"0")</f>
        <v>160.56</v>
      </c>
      <c r="BN257" s="64">
        <f>IFERROR(1/J257*(W257/H257),"0")</f>
        <v>0.22893772893772893</v>
      </c>
      <c r="BO257" s="64">
        <f>IFERROR(1/J257*(X257/H257),"0")</f>
        <v>0.23076923076923075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8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19"/>
      <c r="O260" s="413" t="s">
        <v>70</v>
      </c>
      <c r="P260" s="414"/>
      <c r="Q260" s="414"/>
      <c r="R260" s="414"/>
      <c r="S260" s="414"/>
      <c r="T260" s="414"/>
      <c r="U260" s="415"/>
      <c r="V260" s="37" t="s">
        <v>71</v>
      </c>
      <c r="W260" s="390">
        <f>IFERROR(W256/H256,"0")+IFERROR(W257/H257,"0")+IFERROR(W258/H258,"0")+IFERROR(W259/H259,"0")</f>
        <v>50</v>
      </c>
      <c r="X260" s="390">
        <f>IFERROR(X256/H256,"0")+IFERROR(X257/H257,"0")+IFERROR(X258/H258,"0")+IFERROR(X259/H259,"0")</f>
        <v>51</v>
      </c>
      <c r="Y260" s="390">
        <f>IFERROR(IF(Y256="",0,Y256),"0")+IFERROR(IF(Y257="",0,Y257),"0")+IFERROR(IF(Y258="",0,Y258),"0")+IFERROR(IF(Y259="",0,Y259),"0")</f>
        <v>0.38402999999999998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19"/>
      <c r="O261" s="413" t="s">
        <v>70</v>
      </c>
      <c r="P261" s="414"/>
      <c r="Q261" s="414"/>
      <c r="R261" s="414"/>
      <c r="S261" s="414"/>
      <c r="T261" s="414"/>
      <c r="U261" s="415"/>
      <c r="V261" s="37" t="s">
        <v>66</v>
      </c>
      <c r="W261" s="390">
        <f>IFERROR(SUM(W256:W259),"0")</f>
        <v>210</v>
      </c>
      <c r="X261" s="390">
        <f>IFERROR(SUM(X256:X259),"0")</f>
        <v>214.20000000000002</v>
      </c>
      <c r="Y261" s="37"/>
      <c r="Z261" s="391"/>
      <c r="AA261" s="391"/>
    </row>
    <row r="262" spans="1:67" ht="14.25" hidden="1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750</v>
      </c>
      <c r="X263" s="389">
        <f t="shared" ref="X263:X271" si="61">IFERROR(IF(W263="",0,CEILING((W263/$H263),1)*$H263),"")</f>
        <v>750.36</v>
      </c>
      <c r="Y263" s="36">
        <f>IFERROR(IF(X263=0,"",ROUNDUP(X263/H263,0)*0.02175),"")</f>
        <v>1.6094999999999999</v>
      </c>
      <c r="Z263" s="56"/>
      <c r="AA263" s="57"/>
      <c r="AE263" s="64"/>
      <c r="BB263" s="222" t="s">
        <v>1</v>
      </c>
      <c r="BL263" s="64">
        <f t="shared" ref="BL263:BL271" si="62">IFERROR(W263*I263/H263,"0")</f>
        <v>793.00295857988158</v>
      </c>
      <c r="BM263" s="64">
        <f t="shared" ref="BM263:BM271" si="63">IFERROR(X263*I263/H263,"0")</f>
        <v>793.38359999999989</v>
      </c>
      <c r="BN263" s="64">
        <f t="shared" ref="BN263:BN271" si="64">IFERROR(1/J263*(W263/H263),"0")</f>
        <v>1.3207945900253593</v>
      </c>
      <c r="BO263" s="64">
        <f t="shared" ref="BO263:BO271" si="65">IFERROR(1/J263*(X263/H263),"0")</f>
        <v>1.3214285714285714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4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hidden="1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18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19"/>
      <c r="O272" s="413" t="s">
        <v>70</v>
      </c>
      <c r="P272" s="414"/>
      <c r="Q272" s="414"/>
      <c r="R272" s="414"/>
      <c r="S272" s="414"/>
      <c r="T272" s="414"/>
      <c r="U272" s="415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73.964497041420117</v>
      </c>
      <c r="X272" s="390">
        <f>IFERROR(X263/H263,"0")+IFERROR(X264/H264,"0")+IFERROR(X265/H265,"0")+IFERROR(X266/H266,"0")+IFERROR(X267/H267,"0")+IFERROR(X268/H268,"0")+IFERROR(X269/H269,"0")+IFERROR(X270/H270,"0")+IFERROR(X271/H271,"0")</f>
        <v>74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1.6094999999999999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19"/>
      <c r="O273" s="413" t="s">
        <v>70</v>
      </c>
      <c r="P273" s="414"/>
      <c r="Q273" s="414"/>
      <c r="R273" s="414"/>
      <c r="S273" s="414"/>
      <c r="T273" s="414"/>
      <c r="U273" s="415"/>
      <c r="V273" s="37" t="s">
        <v>66</v>
      </c>
      <c r="W273" s="390">
        <f>IFERROR(SUM(W263:W271),"0")</f>
        <v>750</v>
      </c>
      <c r="X273" s="390">
        <f>IFERROR(SUM(X263:X271),"0")</f>
        <v>750.36</v>
      </c>
      <c r="Y273" s="37"/>
      <c r="Z273" s="391"/>
      <c r="AA273" s="391"/>
    </row>
    <row r="274" spans="1:67" ht="14.25" hidden="1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hidden="1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4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35</v>
      </c>
      <c r="X277" s="389">
        <f>IFERROR(IF(W277="",0,CEILING((W277/$H277),1)*$H277),"")</f>
        <v>39</v>
      </c>
      <c r="Y277" s="36">
        <f>IFERROR(IF(X277=0,"",ROUNDUP(X277/H277,0)*0.02175),"")</f>
        <v>0.10874999999999999</v>
      </c>
      <c r="Z277" s="56"/>
      <c r="AA277" s="57"/>
      <c r="AE277" s="64"/>
      <c r="BB277" s="233" t="s">
        <v>1</v>
      </c>
      <c r="BL277" s="64">
        <f>IFERROR(W277*I277/H277,"0")</f>
        <v>37.530769230769231</v>
      </c>
      <c r="BM277" s="64">
        <f>IFERROR(X277*I277/H277,"0")</f>
        <v>41.820000000000007</v>
      </c>
      <c r="BN277" s="64">
        <f>IFERROR(1/J277*(W277/H277),"0")</f>
        <v>8.0128205128205121E-2</v>
      </c>
      <c r="BO277" s="64">
        <f>IFERROR(1/J277*(X277/H277),"0")</f>
        <v>8.9285714285714274E-2</v>
      </c>
    </row>
    <row r="278" spans="1:67" ht="16.5" hidden="1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18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19"/>
      <c r="O279" s="413" t="s">
        <v>70</v>
      </c>
      <c r="P279" s="414"/>
      <c r="Q279" s="414"/>
      <c r="R279" s="414"/>
      <c r="S279" s="414"/>
      <c r="T279" s="414"/>
      <c r="U279" s="415"/>
      <c r="V279" s="37" t="s">
        <v>71</v>
      </c>
      <c r="W279" s="390">
        <f>IFERROR(W275/H275,"0")+IFERROR(W276/H276,"0")+IFERROR(W277/H277,"0")+IFERROR(W278/H278,"0")</f>
        <v>4.4871794871794872</v>
      </c>
      <c r="X279" s="390">
        <f>IFERROR(X275/H275,"0")+IFERROR(X276/H276,"0")+IFERROR(X277/H277,"0")+IFERROR(X278/H278,"0")</f>
        <v>5</v>
      </c>
      <c r="Y279" s="390">
        <f>IFERROR(IF(Y275="",0,Y275),"0")+IFERROR(IF(Y276="",0,Y276),"0")+IFERROR(IF(Y277="",0,Y277),"0")+IFERROR(IF(Y278="",0,Y278),"0")</f>
        <v>0.10874999999999999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19"/>
      <c r="O280" s="413" t="s">
        <v>70</v>
      </c>
      <c r="P280" s="414"/>
      <c r="Q280" s="414"/>
      <c r="R280" s="414"/>
      <c r="S280" s="414"/>
      <c r="T280" s="414"/>
      <c r="U280" s="415"/>
      <c r="V280" s="37" t="s">
        <v>66</v>
      </c>
      <c r="W280" s="390">
        <f>IFERROR(SUM(W275:W278),"0")</f>
        <v>35</v>
      </c>
      <c r="X280" s="390">
        <f>IFERROR(SUM(X275:X278),"0")</f>
        <v>39</v>
      </c>
      <c r="Y280" s="37"/>
      <c r="Z280" s="391"/>
      <c r="AA280" s="391"/>
    </row>
    <row r="281" spans="1:67" ht="14.25" hidden="1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86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45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18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19"/>
      <c r="O285" s="413" t="s">
        <v>70</v>
      </c>
      <c r="P285" s="414"/>
      <c r="Q285" s="414"/>
      <c r="R285" s="414"/>
      <c r="S285" s="414"/>
      <c r="T285" s="414"/>
      <c r="U285" s="415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hidden="1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19"/>
      <c r="O286" s="413" t="s">
        <v>70</v>
      </c>
      <c r="P286" s="414"/>
      <c r="Q286" s="414"/>
      <c r="R286" s="414"/>
      <c r="S286" s="414"/>
      <c r="T286" s="414"/>
      <c r="U286" s="415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hidden="1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18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19"/>
      <c r="O291" s="413" t="s">
        <v>70</v>
      </c>
      <c r="P291" s="414"/>
      <c r="Q291" s="414"/>
      <c r="R291" s="414"/>
      <c r="S291" s="414"/>
      <c r="T291" s="414"/>
      <c r="U291" s="415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19"/>
      <c r="O292" s="413" t="s">
        <v>70</v>
      </c>
      <c r="P292" s="414"/>
      <c r="Q292" s="414"/>
      <c r="R292" s="414"/>
      <c r="S292" s="414"/>
      <c r="T292" s="414"/>
      <c r="U292" s="415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420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hidden="1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50</v>
      </c>
      <c r="X295" s="389">
        <f t="shared" ref="X295:X301" si="66">IFERROR(IF(W295="",0,CEILING((W295/$H295),1)*$H295),"")</f>
        <v>54</v>
      </c>
      <c r="Y295" s="36">
        <f>IFERROR(IF(X295=0,"",ROUNDUP(X295/H295,0)*0.02175),"")</f>
        <v>0.10874999999999999</v>
      </c>
      <c r="Z295" s="56"/>
      <c r="AA295" s="57"/>
      <c r="AE295" s="64"/>
      <c r="BB295" s="241" t="s">
        <v>1</v>
      </c>
      <c r="BL295" s="64">
        <f t="shared" ref="BL295:BL301" si="67">IFERROR(W295*I295/H295,"0")</f>
        <v>52.222222222222221</v>
      </c>
      <c r="BM295" s="64">
        <f t="shared" ref="BM295:BM301" si="68">IFERROR(X295*I295/H295,"0")</f>
        <v>56.4</v>
      </c>
      <c r="BN295" s="64">
        <f t="shared" ref="BN295:BN301" si="69">IFERROR(1/J295*(W295/H295),"0")</f>
        <v>8.2671957671957674E-2</v>
      </c>
      <c r="BO295" s="64">
        <f t="shared" ref="BO295:BO301" si="70">IFERROR(1/J295*(X295/H295),"0")</f>
        <v>8.9285714285714274E-2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6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15</v>
      </c>
      <c r="X300" s="389">
        <f t="shared" si="66"/>
        <v>15</v>
      </c>
      <c r="Y300" s="36">
        <f>IFERROR(IF(X300=0,"",ROUNDUP(X300/H300,0)*0.00937),"")</f>
        <v>2.811E-2</v>
      </c>
      <c r="Z300" s="56"/>
      <c r="AA300" s="57"/>
      <c r="AE300" s="64"/>
      <c r="BB300" s="246" t="s">
        <v>1</v>
      </c>
      <c r="BL300" s="64">
        <f t="shared" si="67"/>
        <v>15.720000000000002</v>
      </c>
      <c r="BM300" s="64">
        <f t="shared" si="68"/>
        <v>15.720000000000002</v>
      </c>
      <c r="BN300" s="64">
        <f t="shared" si="69"/>
        <v>2.5000000000000001E-2</v>
      </c>
      <c r="BO300" s="64">
        <f t="shared" si="70"/>
        <v>2.5000000000000001E-2</v>
      </c>
    </row>
    <row r="301" spans="1:67" ht="27" hidden="1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7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x14ac:dyDescent="0.2">
      <c r="A302" s="418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19"/>
      <c r="O302" s="413" t="s">
        <v>70</v>
      </c>
      <c r="P302" s="414"/>
      <c r="Q302" s="414"/>
      <c r="R302" s="414"/>
      <c r="S302" s="414"/>
      <c r="T302" s="414"/>
      <c r="U302" s="415"/>
      <c r="V302" s="37" t="s">
        <v>71</v>
      </c>
      <c r="W302" s="390">
        <f>IFERROR(W295/H295,"0")+IFERROR(W296/H296,"0")+IFERROR(W297/H297,"0")+IFERROR(W298/H298,"0")+IFERROR(W299/H299,"0")+IFERROR(W300/H300,"0")+IFERROR(W301/H301,"0")</f>
        <v>7.6296296296296298</v>
      </c>
      <c r="X302" s="390">
        <f>IFERROR(X295/H295,"0")+IFERROR(X296/H296,"0")+IFERROR(X297/H297,"0")+IFERROR(X298/H298,"0")+IFERROR(X299/H299,"0")+IFERROR(X300/H300,"0")+IFERROR(X301/H301,"0")</f>
        <v>8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0.13685999999999998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19"/>
      <c r="O303" s="413" t="s">
        <v>70</v>
      </c>
      <c r="P303" s="414"/>
      <c r="Q303" s="414"/>
      <c r="R303" s="414"/>
      <c r="S303" s="414"/>
      <c r="T303" s="414"/>
      <c r="U303" s="415"/>
      <c r="V303" s="37" t="s">
        <v>66</v>
      </c>
      <c r="W303" s="390">
        <f>IFERROR(SUM(W295:W301),"0")</f>
        <v>65</v>
      </c>
      <c r="X303" s="390">
        <f>IFERROR(SUM(X295:X301),"0")</f>
        <v>69</v>
      </c>
      <c r="Y303" s="37"/>
      <c r="Z303" s="391"/>
      <c r="AA303" s="391"/>
    </row>
    <row r="304" spans="1:67" ht="14.25" hidden="1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18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19"/>
      <c r="O307" s="413" t="s">
        <v>70</v>
      </c>
      <c r="P307" s="414"/>
      <c r="Q307" s="414"/>
      <c r="R307" s="414"/>
      <c r="S307" s="414"/>
      <c r="T307" s="414"/>
      <c r="U307" s="415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19"/>
      <c r="O308" s="413" t="s">
        <v>70</v>
      </c>
      <c r="P308" s="414"/>
      <c r="Q308" s="414"/>
      <c r="R308" s="414"/>
      <c r="S308" s="414"/>
      <c r="T308" s="414"/>
      <c r="U308" s="415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420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hidden="1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hidden="1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18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19"/>
      <c r="O312" s="413" t="s">
        <v>70</v>
      </c>
      <c r="P312" s="414"/>
      <c r="Q312" s="414"/>
      <c r="R312" s="414"/>
      <c r="S312" s="414"/>
      <c r="T312" s="414"/>
      <c r="U312" s="415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hidden="1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19"/>
      <c r="O313" s="413" t="s">
        <v>70</v>
      </c>
      <c r="P313" s="414"/>
      <c r="Q313" s="414"/>
      <c r="R313" s="414"/>
      <c r="S313" s="414"/>
      <c r="T313" s="414"/>
      <c r="U313" s="415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hidden="1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hidden="1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0</v>
      </c>
      <c r="X316" s="389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0</v>
      </c>
      <c r="X317" s="389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3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idden="1" x14ac:dyDescent="0.2">
      <c r="A318" s="418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19"/>
      <c r="O318" s="413" t="s">
        <v>70</v>
      </c>
      <c r="P318" s="414"/>
      <c r="Q318" s="414"/>
      <c r="R318" s="414"/>
      <c r="S318" s="414"/>
      <c r="T318" s="414"/>
      <c r="U318" s="415"/>
      <c r="V318" s="37" t="s">
        <v>71</v>
      </c>
      <c r="W318" s="390">
        <f>IFERROR(W315/H315,"0")+IFERROR(W316/H316,"0")+IFERROR(W317/H317,"0")</f>
        <v>0</v>
      </c>
      <c r="X318" s="390">
        <f>IFERROR(X315/H315,"0")+IFERROR(X316/H316,"0")+IFERROR(X317/H317,"0")</f>
        <v>0</v>
      </c>
      <c r="Y318" s="390">
        <f>IFERROR(IF(Y315="",0,Y315),"0")+IFERROR(IF(Y316="",0,Y316),"0")+IFERROR(IF(Y317="",0,Y317),"0")</f>
        <v>0</v>
      </c>
      <c r="Z318" s="391"/>
      <c r="AA318" s="391"/>
    </row>
    <row r="319" spans="1:67" hidden="1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19"/>
      <c r="O319" s="413" t="s">
        <v>70</v>
      </c>
      <c r="P319" s="414"/>
      <c r="Q319" s="414"/>
      <c r="R319" s="414"/>
      <c r="S319" s="414"/>
      <c r="T319" s="414"/>
      <c r="U319" s="415"/>
      <c r="V319" s="37" t="s">
        <v>66</v>
      </c>
      <c r="W319" s="390">
        <f>IFERROR(SUM(W315:W317),"0")</f>
        <v>0</v>
      </c>
      <c r="X319" s="390">
        <f>IFERROR(SUM(X315:X317),"0")</f>
        <v>0</v>
      </c>
      <c r="Y319" s="37"/>
      <c r="Z319" s="391"/>
      <c r="AA319" s="391"/>
    </row>
    <row r="320" spans="1:67" ht="14.25" hidden="1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hidden="1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18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19"/>
      <c r="O322" s="413" t="s">
        <v>70</v>
      </c>
      <c r="P322" s="414"/>
      <c r="Q322" s="414"/>
      <c r="R322" s="414"/>
      <c r="S322" s="414"/>
      <c r="T322" s="414"/>
      <c r="U322" s="415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19"/>
      <c r="O323" s="413" t="s">
        <v>70</v>
      </c>
      <c r="P323" s="414"/>
      <c r="Q323" s="414"/>
      <c r="R323" s="414"/>
      <c r="S323" s="414"/>
      <c r="T323" s="414"/>
      <c r="U323" s="415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hidden="1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hidden="1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18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19"/>
      <c r="O326" s="413" t="s">
        <v>70</v>
      </c>
      <c r="P326" s="414"/>
      <c r="Q326" s="414"/>
      <c r="R326" s="414"/>
      <c r="S326" s="414"/>
      <c r="T326" s="414"/>
      <c r="U326" s="415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hidden="1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19"/>
      <c r="O327" s="413" t="s">
        <v>70</v>
      </c>
      <c r="P327" s="414"/>
      <c r="Q327" s="414"/>
      <c r="R327" s="414"/>
      <c r="S327" s="414"/>
      <c r="T327" s="414"/>
      <c r="U327" s="415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hidden="1" customHeight="1" x14ac:dyDescent="0.2">
      <c r="A328" s="440" t="s">
        <v>478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48"/>
      <c r="AA328" s="48"/>
    </row>
    <row r="329" spans="1:67" ht="16.5" hidden="1" customHeight="1" x14ac:dyDescent="0.25">
      <c r="A329" s="420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hidden="1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1000</v>
      </c>
      <c r="X331" s="389">
        <f t="shared" ref="X331:X341" si="71">IFERROR(IF(W331="",0,CEILING((W331/$H331),1)*$H331),"")</f>
        <v>1005</v>
      </c>
      <c r="Y331" s="36">
        <f>IFERROR(IF(X331=0,"",ROUNDUP(X331/H331,0)*0.02175),"")</f>
        <v>1.4572499999999999</v>
      </c>
      <c r="Z331" s="56"/>
      <c r="AA331" s="57"/>
      <c r="AE331" s="64"/>
      <c r="BB331" s="256" t="s">
        <v>1</v>
      </c>
      <c r="BL331" s="64">
        <f t="shared" ref="BL331:BL341" si="72">IFERROR(W331*I331/H331,"0")</f>
        <v>1032</v>
      </c>
      <c r="BM331" s="64">
        <f t="shared" ref="BM331:BM341" si="73">IFERROR(X331*I331/H331,"0")</f>
        <v>1037.1600000000001</v>
      </c>
      <c r="BN331" s="64">
        <f t="shared" ref="BN331:BN341" si="74">IFERROR(1/J331*(W331/H331),"0")</f>
        <v>1.3888888888888888</v>
      </c>
      <c r="BO331" s="64">
        <f t="shared" ref="BO331:BO341" si="75">IFERROR(1/J331*(X331/H331),"0")</f>
        <v>1.3958333333333333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721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8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6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693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90</v>
      </c>
      <c r="X335" s="389">
        <f t="shared" si="71"/>
        <v>90</v>
      </c>
      <c r="Y335" s="36">
        <f>IFERROR(IF(X335=0,"",ROUNDUP(X335/H335,0)*0.02175),"")</f>
        <v>0.1305</v>
      </c>
      <c r="Z335" s="56"/>
      <c r="AA335" s="57"/>
      <c r="AE335" s="64"/>
      <c r="BB335" s="260" t="s">
        <v>1</v>
      </c>
      <c r="BL335" s="64">
        <f t="shared" si="72"/>
        <v>92.88000000000001</v>
      </c>
      <c r="BM335" s="64">
        <f t="shared" si="73"/>
        <v>92.88000000000001</v>
      </c>
      <c r="BN335" s="64">
        <f t="shared" si="74"/>
        <v>0.125</v>
      </c>
      <c r="BO335" s="64">
        <f t="shared" si="75"/>
        <v>0.125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73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30</v>
      </c>
      <c r="X337" s="389">
        <f t="shared" si="71"/>
        <v>30</v>
      </c>
      <c r="Y337" s="36">
        <f>IFERROR(IF(X337=0,"",ROUNDUP(X337/H337,0)*0.02175),"")</f>
        <v>4.3499999999999997E-2</v>
      </c>
      <c r="Z337" s="56"/>
      <c r="AA337" s="57"/>
      <c r="AE337" s="64"/>
      <c r="BB337" s="262" t="s">
        <v>1</v>
      </c>
      <c r="BL337" s="64">
        <f t="shared" si="72"/>
        <v>30.96</v>
      </c>
      <c r="BM337" s="64">
        <f t="shared" si="73"/>
        <v>30.96</v>
      </c>
      <c r="BN337" s="64">
        <f t="shared" si="74"/>
        <v>4.1666666666666664E-2</v>
      </c>
      <c r="BO337" s="64">
        <f t="shared" si="75"/>
        <v>4.1666666666666664E-2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75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18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19"/>
      <c r="O342" s="413" t="s">
        <v>70</v>
      </c>
      <c r="P342" s="414"/>
      <c r="Q342" s="414"/>
      <c r="R342" s="414"/>
      <c r="S342" s="414"/>
      <c r="T342" s="414"/>
      <c r="U342" s="415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74.666666666666671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75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1.6312500000000001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19"/>
      <c r="O343" s="413" t="s">
        <v>70</v>
      </c>
      <c r="P343" s="414"/>
      <c r="Q343" s="414"/>
      <c r="R343" s="414"/>
      <c r="S343" s="414"/>
      <c r="T343" s="414"/>
      <c r="U343" s="415"/>
      <c r="V343" s="37" t="s">
        <v>66</v>
      </c>
      <c r="W343" s="390">
        <f>IFERROR(SUM(W331:W341),"0")</f>
        <v>1120</v>
      </c>
      <c r="X343" s="390">
        <f>IFERROR(SUM(X331:X341),"0")</f>
        <v>1125</v>
      </c>
      <c r="Y343" s="37"/>
      <c r="Z343" s="391"/>
      <c r="AA343" s="391"/>
    </row>
    <row r="344" spans="1:67" ht="14.25" hidden="1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800</v>
      </c>
      <c r="X345" s="389">
        <f>IFERROR(IF(W345="",0,CEILING((W345/$H345),1)*$H345),"")</f>
        <v>810</v>
      </c>
      <c r="Y345" s="36">
        <f>IFERROR(IF(X345=0,"",ROUNDUP(X345/H345,0)*0.02175),"")</f>
        <v>1.1744999999999999</v>
      </c>
      <c r="Z345" s="56"/>
      <c r="AA345" s="57"/>
      <c r="AE345" s="64"/>
      <c r="BB345" s="267" t="s">
        <v>1</v>
      </c>
      <c r="BL345" s="64">
        <f>IFERROR(W345*I345/H345,"0")</f>
        <v>825.6</v>
      </c>
      <c r="BM345" s="64">
        <f>IFERROR(X345*I345/H345,"0")</f>
        <v>835.92000000000007</v>
      </c>
      <c r="BN345" s="64">
        <f>IFERROR(1/J345*(W345/H345),"0")</f>
        <v>1.1111111111111112</v>
      </c>
      <c r="BO345" s="64">
        <f>IFERROR(1/J345*(X345/H345),"0")</f>
        <v>1.125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8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19"/>
      <c r="O349" s="413" t="s">
        <v>70</v>
      </c>
      <c r="P349" s="414"/>
      <c r="Q349" s="414"/>
      <c r="R349" s="414"/>
      <c r="S349" s="414"/>
      <c r="T349" s="414"/>
      <c r="U349" s="415"/>
      <c r="V349" s="37" t="s">
        <v>71</v>
      </c>
      <c r="W349" s="390">
        <f>IFERROR(W345/H345,"0")+IFERROR(W346/H346,"0")+IFERROR(W347/H347,"0")+IFERROR(W348/H348,"0")</f>
        <v>53.333333333333336</v>
      </c>
      <c r="X349" s="390">
        <f>IFERROR(X345/H345,"0")+IFERROR(X346/H346,"0")+IFERROR(X347/H347,"0")+IFERROR(X348/H348,"0")</f>
        <v>54</v>
      </c>
      <c r="Y349" s="390">
        <f>IFERROR(IF(Y345="",0,Y345),"0")+IFERROR(IF(Y346="",0,Y346),"0")+IFERROR(IF(Y347="",0,Y347),"0")+IFERROR(IF(Y348="",0,Y348),"0")</f>
        <v>1.1744999999999999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19"/>
      <c r="O350" s="413" t="s">
        <v>70</v>
      </c>
      <c r="P350" s="414"/>
      <c r="Q350" s="414"/>
      <c r="R350" s="414"/>
      <c r="S350" s="414"/>
      <c r="T350" s="414"/>
      <c r="U350" s="415"/>
      <c r="V350" s="37" t="s">
        <v>66</v>
      </c>
      <c r="W350" s="390">
        <f>IFERROR(SUM(W345:W348),"0")</f>
        <v>800</v>
      </c>
      <c r="X350" s="390">
        <f>IFERROR(SUM(X345:X348),"0")</f>
        <v>810</v>
      </c>
      <c r="Y350" s="37"/>
      <c r="Z350" s="391"/>
      <c r="AA350" s="391"/>
    </row>
    <row r="351" spans="1:67" ht="14.25" hidden="1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6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19"/>
      <c r="O355" s="413" t="s">
        <v>70</v>
      </c>
      <c r="P355" s="414"/>
      <c r="Q355" s="414"/>
      <c r="R355" s="414"/>
      <c r="S355" s="414"/>
      <c r="T355" s="414"/>
      <c r="U355" s="415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hidden="1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19"/>
      <c r="O356" s="413" t="s">
        <v>70</v>
      </c>
      <c r="P356" s="414"/>
      <c r="Q356" s="414"/>
      <c r="R356" s="414"/>
      <c r="S356" s="414"/>
      <c r="T356" s="414"/>
      <c r="U356" s="415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hidden="1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hidden="1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18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19"/>
      <c r="O359" s="413" t="s">
        <v>70</v>
      </c>
      <c r="P359" s="414"/>
      <c r="Q359" s="414"/>
      <c r="R359" s="414"/>
      <c r="S359" s="414"/>
      <c r="T359" s="414"/>
      <c r="U359" s="415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hidden="1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19"/>
      <c r="O360" s="413" t="s">
        <v>70</v>
      </c>
      <c r="P360" s="414"/>
      <c r="Q360" s="414"/>
      <c r="R360" s="414"/>
      <c r="S360" s="414"/>
      <c r="T360" s="414"/>
      <c r="U360" s="415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hidden="1" customHeight="1" x14ac:dyDescent="0.25">
      <c r="A361" s="420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hidden="1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hidden="1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5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18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19"/>
      <c r="O368" s="413" t="s">
        <v>70</v>
      </c>
      <c r="P368" s="414"/>
      <c r="Q368" s="414"/>
      <c r="R368" s="414"/>
      <c r="S368" s="414"/>
      <c r="T368" s="414"/>
      <c r="U368" s="415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hidden="1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19"/>
      <c r="O369" s="413" t="s">
        <v>70</v>
      </c>
      <c r="P369" s="414"/>
      <c r="Q369" s="414"/>
      <c r="R369" s="414"/>
      <c r="S369" s="414"/>
      <c r="T369" s="414"/>
      <c r="U369" s="415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hidden="1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8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19"/>
      <c r="O373" s="413" t="s">
        <v>70</v>
      </c>
      <c r="P373" s="414"/>
      <c r="Q373" s="414"/>
      <c r="R373" s="414"/>
      <c r="S373" s="414"/>
      <c r="T373" s="414"/>
      <c r="U373" s="415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19"/>
      <c r="O374" s="413" t="s">
        <v>70</v>
      </c>
      <c r="P374" s="414"/>
      <c r="Q374" s="414"/>
      <c r="R374" s="414"/>
      <c r="S374" s="414"/>
      <c r="T374" s="414"/>
      <c r="U374" s="415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500</v>
      </c>
      <c r="X376" s="389">
        <f>IFERROR(IF(W376="",0,CEILING((W376/$H376),1)*$H376),"")</f>
        <v>507</v>
      </c>
      <c r="Y376" s="36">
        <f>IFERROR(IF(X376=0,"",ROUNDUP(X376/H376,0)*0.02175),"")</f>
        <v>1.4137499999999998</v>
      </c>
      <c r="Z376" s="56"/>
      <c r="AA376" s="57"/>
      <c r="AE376" s="64"/>
      <c r="BB376" s="282" t="s">
        <v>1</v>
      </c>
      <c r="BL376" s="64">
        <f>IFERROR(W376*I376/H376,"0")</f>
        <v>536.15384615384619</v>
      </c>
      <c r="BM376" s="64">
        <f>IFERROR(X376*I376/H376,"0")</f>
        <v>543.66000000000008</v>
      </c>
      <c r="BN376" s="64">
        <f>IFERROR(1/J376*(W376/H376),"0")</f>
        <v>1.1446886446886446</v>
      </c>
      <c r="BO376" s="64">
        <f>IFERROR(1/J376*(X376/H376),"0")</f>
        <v>1.1607142857142856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18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19"/>
      <c r="O380" s="413" t="s">
        <v>70</v>
      </c>
      <c r="P380" s="414"/>
      <c r="Q380" s="414"/>
      <c r="R380" s="414"/>
      <c r="S380" s="414"/>
      <c r="T380" s="414"/>
      <c r="U380" s="415"/>
      <c r="V380" s="37" t="s">
        <v>71</v>
      </c>
      <c r="W380" s="390">
        <f>IFERROR(W376/H376,"0")+IFERROR(W377/H377,"0")+IFERROR(W378/H378,"0")+IFERROR(W379/H379,"0")</f>
        <v>64.102564102564102</v>
      </c>
      <c r="X380" s="390">
        <f>IFERROR(X376/H376,"0")+IFERROR(X377/H377,"0")+IFERROR(X378/H378,"0")+IFERROR(X379/H379,"0")</f>
        <v>65</v>
      </c>
      <c r="Y380" s="390">
        <f>IFERROR(IF(Y376="",0,Y376),"0")+IFERROR(IF(Y377="",0,Y377),"0")+IFERROR(IF(Y378="",0,Y378),"0")+IFERROR(IF(Y379="",0,Y379),"0")</f>
        <v>1.4137499999999998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19"/>
      <c r="O381" s="413" t="s">
        <v>70</v>
      </c>
      <c r="P381" s="414"/>
      <c r="Q381" s="414"/>
      <c r="R381" s="414"/>
      <c r="S381" s="414"/>
      <c r="T381" s="414"/>
      <c r="U381" s="415"/>
      <c r="V381" s="37" t="s">
        <v>66</v>
      </c>
      <c r="W381" s="390">
        <f>IFERROR(SUM(W376:W379),"0")</f>
        <v>500</v>
      </c>
      <c r="X381" s="390">
        <f>IFERROR(SUM(X376:X379),"0")</f>
        <v>507</v>
      </c>
      <c r="Y381" s="37"/>
      <c r="Z381" s="391"/>
      <c r="AA381" s="391"/>
    </row>
    <row r="382" spans="1:67" ht="14.25" hidden="1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18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19"/>
      <c r="O384" s="413" t="s">
        <v>70</v>
      </c>
      <c r="P384" s="414"/>
      <c r="Q384" s="414"/>
      <c r="R384" s="414"/>
      <c r="S384" s="414"/>
      <c r="T384" s="414"/>
      <c r="U384" s="415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19"/>
      <c r="O385" s="413" t="s">
        <v>70</v>
      </c>
      <c r="P385" s="414"/>
      <c r="Q385" s="414"/>
      <c r="R385" s="414"/>
      <c r="S385" s="414"/>
      <c r="T385" s="414"/>
      <c r="U385" s="415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40" t="s">
        <v>544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48"/>
      <c r="AA386" s="48"/>
    </row>
    <row r="387" spans="1:67" ht="16.5" hidden="1" customHeight="1" x14ac:dyDescent="0.25">
      <c r="A387" s="420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hidden="1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hidden="1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idden="1" x14ac:dyDescent="0.2">
      <c r="A391" s="418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19"/>
      <c r="O391" s="413" t="s">
        <v>70</v>
      </c>
      <c r="P391" s="414"/>
      <c r="Q391" s="414"/>
      <c r="R391" s="414"/>
      <c r="S391" s="414"/>
      <c r="T391" s="414"/>
      <c r="U391" s="415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hidden="1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19"/>
      <c r="O392" s="413" t="s">
        <v>70</v>
      </c>
      <c r="P392" s="414"/>
      <c r="Q392" s="414"/>
      <c r="R392" s="414"/>
      <c r="S392" s="414"/>
      <c r="T392" s="414"/>
      <c r="U392" s="415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hidden="1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30</v>
      </c>
      <c r="X394" s="389">
        <f t="shared" ref="X394:X406" si="76">IFERROR(IF(W394="",0,CEILING((W394/$H394),1)*$H394),"")</f>
        <v>33.6</v>
      </c>
      <c r="Y394" s="36">
        <f>IFERROR(IF(X394=0,"",ROUNDUP(X394/H394,0)*0.00753),"")</f>
        <v>6.0240000000000002E-2</v>
      </c>
      <c r="Z394" s="56"/>
      <c r="AA394" s="57"/>
      <c r="AE394" s="64"/>
      <c r="BB394" s="289" t="s">
        <v>1</v>
      </c>
      <c r="BL394" s="64">
        <f t="shared" ref="BL394:BL406" si="77">IFERROR(W394*I394/H394,"0")</f>
        <v>31.642857142857135</v>
      </c>
      <c r="BM394" s="64">
        <f t="shared" ref="BM394:BM406" si="78">IFERROR(X394*I394/H394,"0")</f>
        <v>35.44</v>
      </c>
      <c r="BN394" s="64">
        <f t="shared" ref="BN394:BN406" si="79">IFERROR(1/J394*(W394/H394),"0")</f>
        <v>4.5787545787545784E-2</v>
      </c>
      <c r="BO394" s="64">
        <f t="shared" ref="BO394:BO406" si="80">IFERROR(1/J394*(X394/H394),"0")</f>
        <v>5.128205128205128E-2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12</v>
      </c>
      <c r="X395" s="389">
        <f t="shared" si="76"/>
        <v>12.600000000000001</v>
      </c>
      <c r="Y395" s="36">
        <f>IFERROR(IF(X395=0,"",ROUNDUP(X395/H395,0)*0.00753),"")</f>
        <v>2.2589999999999999E-2</v>
      </c>
      <c r="Z395" s="56"/>
      <c r="AA395" s="57"/>
      <c r="AE395" s="64"/>
      <c r="BB395" s="290" t="s">
        <v>1</v>
      </c>
      <c r="BL395" s="64">
        <f t="shared" si="77"/>
        <v>12.657142857142857</v>
      </c>
      <c r="BM395" s="64">
        <f t="shared" si="78"/>
        <v>13.290000000000001</v>
      </c>
      <c r="BN395" s="64">
        <f t="shared" si="79"/>
        <v>1.8315018315018316E-2</v>
      </c>
      <c r="BO395" s="64">
        <f t="shared" si="80"/>
        <v>1.9230769230769232E-2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70</v>
      </c>
      <c r="X396" s="389">
        <f t="shared" si="76"/>
        <v>71.400000000000006</v>
      </c>
      <c r="Y396" s="36">
        <f>IFERROR(IF(X396=0,"",ROUNDUP(X396/H396,0)*0.00753),"")</f>
        <v>0.12801000000000001</v>
      </c>
      <c r="Z396" s="56"/>
      <c r="AA396" s="57"/>
      <c r="AE396" s="64"/>
      <c r="BB396" s="291" t="s">
        <v>1</v>
      </c>
      <c r="BL396" s="64">
        <f t="shared" si="77"/>
        <v>73.833333333333329</v>
      </c>
      <c r="BM396" s="64">
        <f t="shared" si="78"/>
        <v>75.31</v>
      </c>
      <c r="BN396" s="64">
        <f t="shared" si="79"/>
        <v>0.10683760683760682</v>
      </c>
      <c r="BO396" s="64">
        <f t="shared" si="80"/>
        <v>0.10897435897435898</v>
      </c>
    </row>
    <row r="397" spans="1:67" ht="37.5" hidden="1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hidden="1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6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18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19"/>
      <c r="O407" s="413" t="s">
        <v>70</v>
      </c>
      <c r="P407" s="414"/>
      <c r="Q407" s="414"/>
      <c r="R407" s="414"/>
      <c r="S407" s="414"/>
      <c r="T407" s="414"/>
      <c r="U407" s="415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26.666666666666664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28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0.21084000000000003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19"/>
      <c r="O408" s="413" t="s">
        <v>70</v>
      </c>
      <c r="P408" s="414"/>
      <c r="Q408" s="414"/>
      <c r="R408" s="414"/>
      <c r="S408" s="414"/>
      <c r="T408" s="414"/>
      <c r="U408" s="415"/>
      <c r="V408" s="37" t="s">
        <v>66</v>
      </c>
      <c r="W408" s="390">
        <f>IFERROR(SUM(W394:W406),"0")</f>
        <v>112</v>
      </c>
      <c r="X408" s="390">
        <f>IFERROR(SUM(X394:X406),"0")</f>
        <v>117.60000000000001</v>
      </c>
      <c r="Y408" s="37"/>
      <c r="Z408" s="391"/>
      <c r="AA408" s="391"/>
    </row>
    <row r="409" spans="1:67" ht="14.25" hidden="1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19"/>
      <c r="O413" s="413" t="s">
        <v>70</v>
      </c>
      <c r="P413" s="414"/>
      <c r="Q413" s="414"/>
      <c r="R413" s="414"/>
      <c r="S413" s="414"/>
      <c r="T413" s="414"/>
      <c r="U413" s="415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19"/>
      <c r="O414" s="413" t="s">
        <v>70</v>
      </c>
      <c r="P414" s="414"/>
      <c r="Q414" s="414"/>
      <c r="R414" s="414"/>
      <c r="S414" s="414"/>
      <c r="T414" s="414"/>
      <c r="U414" s="415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18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19"/>
      <c r="O417" s="413" t="s">
        <v>70</v>
      </c>
      <c r="P417" s="414"/>
      <c r="Q417" s="414"/>
      <c r="R417" s="414"/>
      <c r="S417" s="414"/>
      <c r="T417" s="414"/>
      <c r="U417" s="415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19"/>
      <c r="O418" s="413" t="s">
        <v>70</v>
      </c>
      <c r="P418" s="414"/>
      <c r="Q418" s="414"/>
      <c r="R418" s="414"/>
      <c r="S418" s="414"/>
      <c r="T418" s="414"/>
      <c r="U418" s="415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hidden="1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18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19"/>
      <c r="O423" s="413" t="s">
        <v>70</v>
      </c>
      <c r="P423" s="414"/>
      <c r="Q423" s="414"/>
      <c r="R423" s="414"/>
      <c r="S423" s="414"/>
      <c r="T423" s="414"/>
      <c r="U423" s="415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19"/>
      <c r="O424" s="413" t="s">
        <v>70</v>
      </c>
      <c r="P424" s="414"/>
      <c r="Q424" s="414"/>
      <c r="R424" s="414"/>
      <c r="S424" s="414"/>
      <c r="T424" s="414"/>
      <c r="U424" s="415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hidden="1" customHeight="1" x14ac:dyDescent="0.25">
      <c r="A425" s="420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hidden="1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4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18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19"/>
      <c r="O429" s="413" t="s">
        <v>70</v>
      </c>
      <c r="P429" s="414"/>
      <c r="Q429" s="414"/>
      <c r="R429" s="414"/>
      <c r="S429" s="414"/>
      <c r="T429" s="414"/>
      <c r="U429" s="415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19"/>
      <c r="O430" s="413" t="s">
        <v>70</v>
      </c>
      <c r="P430" s="414"/>
      <c r="Q430" s="414"/>
      <c r="R430" s="414"/>
      <c r="S430" s="414"/>
      <c r="T430" s="414"/>
      <c r="U430" s="415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60</v>
      </c>
      <c r="X432" s="389">
        <f t="shared" ref="X432:X437" si="82">IFERROR(IF(W432="",0,CEILING((W432/$H432),1)*$H432),"")</f>
        <v>63</v>
      </c>
      <c r="Y432" s="36">
        <f>IFERROR(IF(X432=0,"",ROUNDUP(X432/H432,0)*0.00753),"")</f>
        <v>0.11295000000000001</v>
      </c>
      <c r="Z432" s="56"/>
      <c r="AA432" s="57"/>
      <c r="AE432" s="64"/>
      <c r="BB432" s="311" t="s">
        <v>1</v>
      </c>
      <c r="BL432" s="64">
        <f t="shared" ref="BL432:BL437" si="83">IFERROR(W432*I432/H432,"0")</f>
        <v>63.28571428571427</v>
      </c>
      <c r="BM432" s="64">
        <f t="shared" ref="BM432:BM437" si="84">IFERROR(X432*I432/H432,"0")</f>
        <v>66.449999999999989</v>
      </c>
      <c r="BN432" s="64">
        <f t="shared" ref="BN432:BN437" si="85">IFERROR(1/J432*(W432/H432),"0")</f>
        <v>9.1575091575091569E-2</v>
      </c>
      <c r="BO432" s="64">
        <f t="shared" ref="BO432:BO437" si="86">IFERROR(1/J432*(X432/H432),"0")</f>
        <v>9.6153846153846145E-2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54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18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19"/>
      <c r="O438" s="413" t="s">
        <v>70</v>
      </c>
      <c r="P438" s="414"/>
      <c r="Q438" s="414"/>
      <c r="R438" s="414"/>
      <c r="S438" s="414"/>
      <c r="T438" s="414"/>
      <c r="U438" s="415"/>
      <c r="V438" s="37" t="s">
        <v>71</v>
      </c>
      <c r="W438" s="390">
        <f>IFERROR(W432/H432,"0")+IFERROR(W433/H433,"0")+IFERROR(W434/H434,"0")+IFERROR(W435/H435,"0")+IFERROR(W436/H436,"0")+IFERROR(W437/H437,"0")</f>
        <v>14.285714285714285</v>
      </c>
      <c r="X438" s="390">
        <f>IFERROR(X432/H432,"0")+IFERROR(X433/H433,"0")+IFERROR(X434/H434,"0")+IFERROR(X435/H435,"0")+IFERROR(X436/H436,"0")+IFERROR(X437/H437,"0")</f>
        <v>15</v>
      </c>
      <c r="Y438" s="390">
        <f>IFERROR(IF(Y432="",0,Y432),"0")+IFERROR(IF(Y433="",0,Y433),"0")+IFERROR(IF(Y434="",0,Y434),"0")+IFERROR(IF(Y435="",0,Y435),"0")+IFERROR(IF(Y436="",0,Y436),"0")+IFERROR(IF(Y437="",0,Y437),"0")</f>
        <v>0.11295000000000001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19"/>
      <c r="O439" s="413" t="s">
        <v>70</v>
      </c>
      <c r="P439" s="414"/>
      <c r="Q439" s="414"/>
      <c r="R439" s="414"/>
      <c r="S439" s="414"/>
      <c r="T439" s="414"/>
      <c r="U439" s="415"/>
      <c r="V439" s="37" t="s">
        <v>66</v>
      </c>
      <c r="W439" s="390">
        <f>IFERROR(SUM(W432:W437),"0")</f>
        <v>60</v>
      </c>
      <c r="X439" s="390">
        <f>IFERROR(SUM(X432:X437),"0")</f>
        <v>63</v>
      </c>
      <c r="Y439" s="37"/>
      <c r="Z439" s="391"/>
      <c r="AA439" s="391"/>
    </row>
    <row r="440" spans="1:67" ht="14.25" hidden="1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hidden="1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3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18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19"/>
      <c r="O443" s="413" t="s">
        <v>70</v>
      </c>
      <c r="P443" s="414"/>
      <c r="Q443" s="414"/>
      <c r="R443" s="414"/>
      <c r="S443" s="414"/>
      <c r="T443" s="414"/>
      <c r="U443" s="415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hidden="1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19"/>
      <c r="O444" s="413" t="s">
        <v>70</v>
      </c>
      <c r="P444" s="414"/>
      <c r="Q444" s="414"/>
      <c r="R444" s="414"/>
      <c r="S444" s="414"/>
      <c r="T444" s="414"/>
      <c r="U444" s="415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hidden="1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hidden="1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18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19"/>
      <c r="O447" s="413" t="s">
        <v>70</v>
      </c>
      <c r="P447" s="414"/>
      <c r="Q447" s="414"/>
      <c r="R447" s="414"/>
      <c r="S447" s="414"/>
      <c r="T447" s="414"/>
      <c r="U447" s="415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hidden="1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19"/>
      <c r="O448" s="413" t="s">
        <v>70</v>
      </c>
      <c r="P448" s="414"/>
      <c r="Q448" s="414"/>
      <c r="R448" s="414"/>
      <c r="S448" s="414"/>
      <c r="T448" s="414"/>
      <c r="U448" s="415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hidden="1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hidden="1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19"/>
      <c r="O451" s="413" t="s">
        <v>70</v>
      </c>
      <c r="P451" s="414"/>
      <c r="Q451" s="414"/>
      <c r="R451" s="414"/>
      <c r="S451" s="414"/>
      <c r="T451" s="414"/>
      <c r="U451" s="415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hidden="1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19"/>
      <c r="O452" s="413" t="s">
        <v>70</v>
      </c>
      <c r="P452" s="414"/>
      <c r="Q452" s="414"/>
      <c r="R452" s="414"/>
      <c r="S452" s="414"/>
      <c r="T452" s="414"/>
      <c r="U452" s="415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hidden="1" customHeight="1" x14ac:dyDescent="0.25">
      <c r="A453" s="420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hidden="1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hidden="1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18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19"/>
      <c r="O458" s="413" t="s">
        <v>70</v>
      </c>
      <c r="P458" s="414"/>
      <c r="Q458" s="414"/>
      <c r="R458" s="414"/>
      <c r="S458" s="414"/>
      <c r="T458" s="414"/>
      <c r="U458" s="415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19"/>
      <c r="O459" s="413" t="s">
        <v>70</v>
      </c>
      <c r="P459" s="414"/>
      <c r="Q459" s="414"/>
      <c r="R459" s="414"/>
      <c r="S459" s="414"/>
      <c r="T459" s="414"/>
      <c r="U459" s="415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hidden="1" customHeight="1" x14ac:dyDescent="0.25">
      <c r="A460" s="420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hidden="1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18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19"/>
      <c r="O463" s="413" t="s">
        <v>70</v>
      </c>
      <c r="P463" s="414"/>
      <c r="Q463" s="414"/>
      <c r="R463" s="414"/>
      <c r="S463" s="414"/>
      <c r="T463" s="414"/>
      <c r="U463" s="415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19"/>
      <c r="O464" s="413" t="s">
        <v>70</v>
      </c>
      <c r="P464" s="414"/>
      <c r="Q464" s="414"/>
      <c r="R464" s="414"/>
      <c r="S464" s="414"/>
      <c r="T464" s="414"/>
      <c r="U464" s="415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56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18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19"/>
      <c r="O467" s="413" t="s">
        <v>70</v>
      </c>
      <c r="P467" s="414"/>
      <c r="Q467" s="414"/>
      <c r="R467" s="414"/>
      <c r="S467" s="414"/>
      <c r="T467" s="414"/>
      <c r="U467" s="415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19"/>
      <c r="O468" s="413" t="s">
        <v>70</v>
      </c>
      <c r="P468" s="414"/>
      <c r="Q468" s="414"/>
      <c r="R468" s="414"/>
      <c r="S468" s="414"/>
      <c r="T468" s="414"/>
      <c r="U468" s="415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40" t="s">
        <v>632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48"/>
      <c r="AA469" s="48"/>
    </row>
    <row r="470" spans="1:67" ht="16.5" hidden="1" customHeight="1" x14ac:dyDescent="0.25">
      <c r="A470" s="420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hidden="1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hidden="1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0</v>
      </c>
      <c r="X472" s="389">
        <f t="shared" ref="X472:X483" si="87">IFERROR(IF(W472="",0,CEILING((W472/$H472),1)*$H472),"")</f>
        <v>0</v>
      </c>
      <c r="Y472" s="36" t="str">
        <f t="shared" ref="Y472:Y478" si="88">IFERROR(IF(X472=0,"",ROUNDUP(X472/H472,0)*0.01196),"")</f>
        <v/>
      </c>
      <c r="Z472" s="56"/>
      <c r="AA472" s="57"/>
      <c r="AE472" s="64"/>
      <c r="BB472" s="326" t="s">
        <v>1</v>
      </c>
      <c r="BL472" s="64">
        <f t="shared" ref="BL472:BL483" si="89">IFERROR(W472*I472/H472,"0")</f>
        <v>0</v>
      </c>
      <c r="BM472" s="64">
        <f t="shared" ref="BM472:BM483" si="90">IFERROR(X472*I472/H472,"0")</f>
        <v>0</v>
      </c>
      <c r="BN472" s="64">
        <f t="shared" ref="BN472:BN483" si="91">IFERROR(1/J472*(W472/H472),"0")</f>
        <v>0</v>
      </c>
      <c r="BO472" s="64">
        <f t="shared" ref="BO472:BO483" si="92">IFERROR(1/J472*(X472/H472),"0")</f>
        <v>0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160</v>
      </c>
      <c r="X474" s="389">
        <f t="shared" si="87"/>
        <v>163.68</v>
      </c>
      <c r="Y474" s="36">
        <f t="shared" si="88"/>
        <v>0.37075999999999998</v>
      </c>
      <c r="Z474" s="56"/>
      <c r="AA474" s="57"/>
      <c r="AE474" s="64"/>
      <c r="BB474" s="328" t="s">
        <v>1</v>
      </c>
      <c r="BL474" s="64">
        <f t="shared" si="89"/>
        <v>170.90909090909091</v>
      </c>
      <c r="BM474" s="64">
        <f t="shared" si="90"/>
        <v>174.84</v>
      </c>
      <c r="BN474" s="64">
        <f t="shared" si="91"/>
        <v>0.29137529137529139</v>
      </c>
      <c r="BO474" s="64">
        <f t="shared" si="92"/>
        <v>0.29807692307692307</v>
      </c>
    </row>
    <row r="475" spans="1:67" ht="27" hidden="1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80</v>
      </c>
      <c r="X477" s="389">
        <f t="shared" si="87"/>
        <v>84.48</v>
      </c>
      <c r="Y477" s="36">
        <f t="shared" si="88"/>
        <v>0.19136</v>
      </c>
      <c r="Z477" s="56"/>
      <c r="AA477" s="57"/>
      <c r="AE477" s="64"/>
      <c r="BB477" s="331" t="s">
        <v>1</v>
      </c>
      <c r="BL477" s="64">
        <f t="shared" si="89"/>
        <v>85.454545454545453</v>
      </c>
      <c r="BM477" s="64">
        <f t="shared" si="90"/>
        <v>90.24</v>
      </c>
      <c r="BN477" s="64">
        <f t="shared" si="91"/>
        <v>0.14568764568764569</v>
      </c>
      <c r="BO477" s="64">
        <f t="shared" si="92"/>
        <v>0.15384615384615385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5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4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hidden="1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18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19"/>
      <c r="O484" s="413" t="s">
        <v>70</v>
      </c>
      <c r="P484" s="414"/>
      <c r="Q484" s="414"/>
      <c r="R484" s="414"/>
      <c r="S484" s="414"/>
      <c r="T484" s="414"/>
      <c r="U484" s="415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45.454545454545453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47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0.56211999999999995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19"/>
      <c r="O485" s="413" t="s">
        <v>70</v>
      </c>
      <c r="P485" s="414"/>
      <c r="Q485" s="414"/>
      <c r="R485" s="414"/>
      <c r="S485" s="414"/>
      <c r="T485" s="414"/>
      <c r="U485" s="415"/>
      <c r="V485" s="37" t="s">
        <v>66</v>
      </c>
      <c r="W485" s="390">
        <f>IFERROR(SUM(W472:W483),"0")</f>
        <v>240</v>
      </c>
      <c r="X485" s="390">
        <f>IFERROR(SUM(X472:X483),"0")</f>
        <v>248.16000000000003</v>
      </c>
      <c r="Y485" s="37"/>
      <c r="Z485" s="391"/>
      <c r="AA485" s="391"/>
    </row>
    <row r="486" spans="1:67" ht="14.25" hidden="1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280</v>
      </c>
      <c r="X487" s="389">
        <f>IFERROR(IF(W487="",0,CEILING((W487/$H487),1)*$H487),"")</f>
        <v>285.12</v>
      </c>
      <c r="Y487" s="36">
        <f>IFERROR(IF(X487=0,"",ROUNDUP(X487/H487,0)*0.01196),"")</f>
        <v>0.64583999999999997</v>
      </c>
      <c r="Z487" s="56"/>
      <c r="AA487" s="57"/>
      <c r="AE487" s="64"/>
      <c r="BB487" s="338" t="s">
        <v>1</v>
      </c>
      <c r="BL487" s="64">
        <f>IFERROR(W487*I487/H487,"0")</f>
        <v>299.09090909090907</v>
      </c>
      <c r="BM487" s="64">
        <f>IFERROR(X487*I487/H487,"0")</f>
        <v>304.55999999999995</v>
      </c>
      <c r="BN487" s="64">
        <f>IFERROR(1/J487*(W487/H487),"0")</f>
        <v>0.50990675990675993</v>
      </c>
      <c r="BO487" s="64">
        <f>IFERROR(1/J487*(X487/H487),"0")</f>
        <v>0.51923076923076927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18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19"/>
      <c r="O489" s="413" t="s">
        <v>70</v>
      </c>
      <c r="P489" s="414"/>
      <c r="Q489" s="414"/>
      <c r="R489" s="414"/>
      <c r="S489" s="414"/>
      <c r="T489" s="414"/>
      <c r="U489" s="415"/>
      <c r="V489" s="37" t="s">
        <v>71</v>
      </c>
      <c r="W489" s="390">
        <f>IFERROR(W487/H487,"0")+IFERROR(W488/H488,"0")</f>
        <v>53.030303030303031</v>
      </c>
      <c r="X489" s="390">
        <f>IFERROR(X487/H487,"0")+IFERROR(X488/H488,"0")</f>
        <v>54</v>
      </c>
      <c r="Y489" s="390">
        <f>IFERROR(IF(Y487="",0,Y487),"0")+IFERROR(IF(Y488="",0,Y488),"0")</f>
        <v>0.64583999999999997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19"/>
      <c r="O490" s="413" t="s">
        <v>70</v>
      </c>
      <c r="P490" s="414"/>
      <c r="Q490" s="414"/>
      <c r="R490" s="414"/>
      <c r="S490" s="414"/>
      <c r="T490" s="414"/>
      <c r="U490" s="415"/>
      <c r="V490" s="37" t="s">
        <v>66</v>
      </c>
      <c r="W490" s="390">
        <f>IFERROR(SUM(W487:W488),"0")</f>
        <v>280</v>
      </c>
      <c r="X490" s="390">
        <f>IFERROR(SUM(X487:X488),"0")</f>
        <v>285.12</v>
      </c>
      <c r="Y490" s="37"/>
      <c r="Z490" s="391"/>
      <c r="AA490" s="391"/>
    </row>
    <row r="491" spans="1:67" ht="14.25" hidden="1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hidden="1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80</v>
      </c>
      <c r="X493" s="389">
        <f t="shared" si="93"/>
        <v>84.48</v>
      </c>
      <c r="Y493" s="36">
        <f>IFERROR(IF(X493=0,"",ROUNDUP(X493/H493,0)*0.01196),"")</f>
        <v>0.19136</v>
      </c>
      <c r="Z493" s="56"/>
      <c r="AA493" s="57"/>
      <c r="AE493" s="64"/>
      <c r="BB493" s="341" t="s">
        <v>1</v>
      </c>
      <c r="BL493" s="64">
        <f t="shared" si="94"/>
        <v>85.454545454545453</v>
      </c>
      <c r="BM493" s="64">
        <f t="shared" si="95"/>
        <v>90.24</v>
      </c>
      <c r="BN493" s="64">
        <f t="shared" si="96"/>
        <v>0.14568764568764569</v>
      </c>
      <c r="BO493" s="64">
        <f t="shared" si="97"/>
        <v>0.15384615384615385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100</v>
      </c>
      <c r="X494" s="389">
        <f t="shared" si="93"/>
        <v>100.32000000000001</v>
      </c>
      <c r="Y494" s="36">
        <f>IFERROR(IF(X494=0,"",ROUNDUP(X494/H494,0)*0.01196),"")</f>
        <v>0.22724</v>
      </c>
      <c r="Z494" s="56"/>
      <c r="AA494" s="57"/>
      <c r="AE494" s="64"/>
      <c r="BB494" s="342" t="s">
        <v>1</v>
      </c>
      <c r="BL494" s="64">
        <f t="shared" si="94"/>
        <v>106.81818181818181</v>
      </c>
      <c r="BM494" s="64">
        <f t="shared" si="95"/>
        <v>107.16</v>
      </c>
      <c r="BN494" s="64">
        <f t="shared" si="96"/>
        <v>0.18210955710955709</v>
      </c>
      <c r="BO494" s="64">
        <f t="shared" si="97"/>
        <v>0.18269230769230771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hidden="1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18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19"/>
      <c r="O498" s="413" t="s">
        <v>70</v>
      </c>
      <c r="P498" s="414"/>
      <c r="Q498" s="414"/>
      <c r="R498" s="414"/>
      <c r="S498" s="414"/>
      <c r="T498" s="414"/>
      <c r="U498" s="415"/>
      <c r="V498" s="37" t="s">
        <v>71</v>
      </c>
      <c r="W498" s="390">
        <f>IFERROR(W492/H492,"0")+IFERROR(W493/H493,"0")+IFERROR(W494/H494,"0")+IFERROR(W495/H495,"0")+IFERROR(W496/H496,"0")+IFERROR(W497/H497,"0")</f>
        <v>34.090909090909086</v>
      </c>
      <c r="X498" s="390">
        <f>IFERROR(X492/H492,"0")+IFERROR(X493/H493,"0")+IFERROR(X494/H494,"0")+IFERROR(X495/H495,"0")+IFERROR(X496/H496,"0")+IFERROR(X497/H497,"0")</f>
        <v>35</v>
      </c>
      <c r="Y498" s="390">
        <f>IFERROR(IF(Y492="",0,Y492),"0")+IFERROR(IF(Y493="",0,Y493),"0")+IFERROR(IF(Y494="",0,Y494),"0")+IFERROR(IF(Y495="",0,Y495),"0")+IFERROR(IF(Y496="",0,Y496),"0")+IFERROR(IF(Y497="",0,Y497),"0")</f>
        <v>0.41859999999999997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19"/>
      <c r="O499" s="413" t="s">
        <v>70</v>
      </c>
      <c r="P499" s="414"/>
      <c r="Q499" s="414"/>
      <c r="R499" s="414"/>
      <c r="S499" s="414"/>
      <c r="T499" s="414"/>
      <c r="U499" s="415"/>
      <c r="V499" s="37" t="s">
        <v>66</v>
      </c>
      <c r="W499" s="390">
        <f>IFERROR(SUM(W492:W497),"0")</f>
        <v>180</v>
      </c>
      <c r="X499" s="390">
        <f>IFERROR(SUM(X492:X497),"0")</f>
        <v>184.8</v>
      </c>
      <c r="Y499" s="37"/>
      <c r="Z499" s="391"/>
      <c r="AA499" s="391"/>
    </row>
    <row r="500" spans="1:67" ht="14.25" hidden="1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18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19"/>
      <c r="O504" s="413" t="s">
        <v>70</v>
      </c>
      <c r="P504" s="414"/>
      <c r="Q504" s="414"/>
      <c r="R504" s="414"/>
      <c r="S504" s="414"/>
      <c r="T504" s="414"/>
      <c r="U504" s="415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19"/>
      <c r="O505" s="413" t="s">
        <v>70</v>
      </c>
      <c r="P505" s="414"/>
      <c r="Q505" s="414"/>
      <c r="R505" s="414"/>
      <c r="S505" s="414"/>
      <c r="T505" s="414"/>
      <c r="U505" s="415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18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19"/>
      <c r="O508" s="413" t="s">
        <v>70</v>
      </c>
      <c r="P508" s="414"/>
      <c r="Q508" s="414"/>
      <c r="R508" s="414"/>
      <c r="S508" s="414"/>
      <c r="T508" s="414"/>
      <c r="U508" s="415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19"/>
      <c r="O509" s="413" t="s">
        <v>70</v>
      </c>
      <c r="P509" s="414"/>
      <c r="Q509" s="414"/>
      <c r="R509" s="414"/>
      <c r="S509" s="414"/>
      <c r="T509" s="414"/>
      <c r="U509" s="415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40" t="s">
        <v>681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48"/>
      <c r="AA510" s="48"/>
    </row>
    <row r="511" spans="1:67" ht="16.5" hidden="1" customHeight="1" x14ac:dyDescent="0.25">
      <c r="A511" s="420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hidden="1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05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30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80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8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97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30</v>
      </c>
      <c r="X517" s="389">
        <f t="shared" si="98"/>
        <v>36</v>
      </c>
      <c r="Y517" s="36">
        <f t="shared" si="99"/>
        <v>6.5250000000000002E-2</v>
      </c>
      <c r="Z517" s="56"/>
      <c r="AA517" s="57"/>
      <c r="AE517" s="64"/>
      <c r="BB517" s="354" t="s">
        <v>1</v>
      </c>
      <c r="BL517" s="64">
        <f t="shared" si="100"/>
        <v>31.200000000000003</v>
      </c>
      <c r="BM517" s="64">
        <f t="shared" si="101"/>
        <v>37.440000000000005</v>
      </c>
      <c r="BN517" s="64">
        <f t="shared" si="102"/>
        <v>4.4642857142857137E-2</v>
      </c>
      <c r="BO517" s="64">
        <f t="shared" si="103"/>
        <v>5.3571428571428568E-2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29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37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77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84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18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19"/>
      <c r="O522" s="413" t="s">
        <v>70</v>
      </c>
      <c r="P522" s="414"/>
      <c r="Q522" s="414"/>
      <c r="R522" s="414"/>
      <c r="S522" s="414"/>
      <c r="T522" s="414"/>
      <c r="U522" s="415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2.5</v>
      </c>
      <c r="X522" s="390">
        <f>IFERROR(X513/H513,"0")+IFERROR(X514/H514,"0")+IFERROR(X515/H515,"0")+IFERROR(X516/H516,"0")+IFERROR(X517/H517,"0")+IFERROR(X518/H518,"0")+IFERROR(X519/H519,"0")+IFERROR(X520/H520,"0")+IFERROR(X521/H521,"0")</f>
        <v>3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6.5250000000000002E-2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19"/>
      <c r="O523" s="413" t="s">
        <v>70</v>
      </c>
      <c r="P523" s="414"/>
      <c r="Q523" s="414"/>
      <c r="R523" s="414"/>
      <c r="S523" s="414"/>
      <c r="T523" s="414"/>
      <c r="U523" s="415"/>
      <c r="V523" s="37" t="s">
        <v>66</v>
      </c>
      <c r="W523" s="390">
        <f>IFERROR(SUM(W513:W521),"0")</f>
        <v>30</v>
      </c>
      <c r="X523" s="390">
        <f>IFERROR(SUM(X513:X521),"0")</f>
        <v>36</v>
      </c>
      <c r="Y523" s="37"/>
      <c r="Z523" s="391"/>
      <c r="AA523" s="391"/>
    </row>
    <row r="524" spans="1:67" ht="14.25" hidden="1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20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471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2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5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18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19"/>
      <c r="O530" s="413" t="s">
        <v>70</v>
      </c>
      <c r="P530" s="414"/>
      <c r="Q530" s="414"/>
      <c r="R530" s="414"/>
      <c r="S530" s="414"/>
      <c r="T530" s="414"/>
      <c r="U530" s="415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19"/>
      <c r="O531" s="413" t="s">
        <v>70</v>
      </c>
      <c r="P531" s="414"/>
      <c r="Q531" s="414"/>
      <c r="R531" s="414"/>
      <c r="S531" s="414"/>
      <c r="T531" s="414"/>
      <c r="U531" s="415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hidden="1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7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2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20</v>
      </c>
      <c r="X535" s="389">
        <f t="shared" si="104"/>
        <v>21</v>
      </c>
      <c r="Y535" s="36">
        <f>IFERROR(IF(X535=0,"",ROUNDUP(X535/H535,0)*0.00753),"")</f>
        <v>3.7650000000000003E-2</v>
      </c>
      <c r="Z535" s="56"/>
      <c r="AA535" s="57"/>
      <c r="AE535" s="64"/>
      <c r="BB535" s="366" t="s">
        <v>1</v>
      </c>
      <c r="BL535" s="64">
        <f t="shared" si="105"/>
        <v>21.238095238095237</v>
      </c>
      <c r="BM535" s="64">
        <f t="shared" si="106"/>
        <v>22.299999999999997</v>
      </c>
      <c r="BN535" s="64">
        <f t="shared" si="107"/>
        <v>3.0525030525030524E-2</v>
      </c>
      <c r="BO535" s="64">
        <f t="shared" si="108"/>
        <v>3.2051282051282048E-2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87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701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2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18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19"/>
      <c r="O539" s="413" t="s">
        <v>70</v>
      </c>
      <c r="P539" s="414"/>
      <c r="Q539" s="414"/>
      <c r="R539" s="414"/>
      <c r="S539" s="414"/>
      <c r="T539" s="414"/>
      <c r="U539" s="415"/>
      <c r="V539" s="37" t="s">
        <v>71</v>
      </c>
      <c r="W539" s="390">
        <f>IFERROR(W533/H533,"0")+IFERROR(W534/H534,"0")+IFERROR(W535/H535,"0")+IFERROR(W536/H536,"0")+IFERROR(W537/H537,"0")+IFERROR(W538/H538,"0")</f>
        <v>4.7619047619047619</v>
      </c>
      <c r="X539" s="390">
        <f>IFERROR(X533/H533,"0")+IFERROR(X534/H534,"0")+IFERROR(X535/H535,"0")+IFERROR(X536/H536,"0")+IFERROR(X537/H537,"0")+IFERROR(X538/H538,"0")</f>
        <v>5</v>
      </c>
      <c r="Y539" s="390">
        <f>IFERROR(IF(Y533="",0,Y533),"0")+IFERROR(IF(Y534="",0,Y534),"0")+IFERROR(IF(Y535="",0,Y535),"0")+IFERROR(IF(Y536="",0,Y536),"0")+IFERROR(IF(Y537="",0,Y537),"0")+IFERROR(IF(Y538="",0,Y538),"0")</f>
        <v>3.7650000000000003E-2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19"/>
      <c r="O540" s="413" t="s">
        <v>70</v>
      </c>
      <c r="P540" s="414"/>
      <c r="Q540" s="414"/>
      <c r="R540" s="414"/>
      <c r="S540" s="414"/>
      <c r="T540" s="414"/>
      <c r="U540" s="415"/>
      <c r="V540" s="37" t="s">
        <v>66</v>
      </c>
      <c r="W540" s="390">
        <f>IFERROR(SUM(W533:W538),"0")</f>
        <v>20</v>
      </c>
      <c r="X540" s="390">
        <f>IFERROR(SUM(X533:X538),"0")</f>
        <v>21</v>
      </c>
      <c r="Y540" s="37"/>
      <c r="Z540" s="391"/>
      <c r="AA540" s="391"/>
    </row>
    <row r="541" spans="1:67" ht="14.25" hidden="1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hidden="1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95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1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487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0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4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18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19"/>
      <c r="O547" s="413" t="s">
        <v>70</v>
      </c>
      <c r="P547" s="414"/>
      <c r="Q547" s="414"/>
      <c r="R547" s="414"/>
      <c r="S547" s="414"/>
      <c r="T547" s="414"/>
      <c r="U547" s="415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19"/>
      <c r="O548" s="413" t="s">
        <v>70</v>
      </c>
      <c r="P548" s="414"/>
      <c r="Q548" s="414"/>
      <c r="R548" s="414"/>
      <c r="S548" s="414"/>
      <c r="T548" s="414"/>
      <c r="U548" s="415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hidden="1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7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20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18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19"/>
      <c r="O554" s="413" t="s">
        <v>70</v>
      </c>
      <c r="P554" s="414"/>
      <c r="Q554" s="414"/>
      <c r="R554" s="414"/>
      <c r="S554" s="414"/>
      <c r="T554" s="414"/>
      <c r="U554" s="41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19"/>
      <c r="O555" s="413" t="s">
        <v>70</v>
      </c>
      <c r="P555" s="414"/>
      <c r="Q555" s="414"/>
      <c r="R555" s="414"/>
      <c r="S555" s="414"/>
      <c r="T555" s="414"/>
      <c r="U555" s="41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0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4"/>
      <c r="O556" s="488" t="s">
        <v>767</v>
      </c>
      <c r="P556" s="489"/>
      <c r="Q556" s="489"/>
      <c r="R556" s="489"/>
      <c r="S556" s="489"/>
      <c r="T556" s="489"/>
      <c r="U556" s="490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5082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5177.4400000000005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4"/>
      <c r="O557" s="488" t="s">
        <v>768</v>
      </c>
      <c r="P557" s="489"/>
      <c r="Q557" s="489"/>
      <c r="R557" s="489"/>
      <c r="S557" s="489"/>
      <c r="T557" s="489"/>
      <c r="U557" s="490"/>
      <c r="V557" s="37" t="s">
        <v>66</v>
      </c>
      <c r="W557" s="390">
        <f>IFERROR(SUM(BL22:BL553),"0")</f>
        <v>5332.5200847870074</v>
      </c>
      <c r="X557" s="390">
        <f>IFERROR(SUM(BM22:BM553),"0")</f>
        <v>5433.0615999999991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4"/>
      <c r="O558" s="488" t="s">
        <v>769</v>
      </c>
      <c r="P558" s="489"/>
      <c r="Q558" s="489"/>
      <c r="R558" s="489"/>
      <c r="S558" s="489"/>
      <c r="T558" s="489"/>
      <c r="U558" s="490"/>
      <c r="V558" s="37" t="s">
        <v>770</v>
      </c>
      <c r="W558" s="38">
        <f>ROUNDUP(SUM(BN22:BN553),0)</f>
        <v>9</v>
      </c>
      <c r="X558" s="38">
        <f>ROUNDUP(SUM(BO22:BO553),0)</f>
        <v>9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4"/>
      <c r="O559" s="488" t="s">
        <v>771</v>
      </c>
      <c r="P559" s="489"/>
      <c r="Q559" s="489"/>
      <c r="R559" s="489"/>
      <c r="S559" s="489"/>
      <c r="T559" s="489"/>
      <c r="U559" s="490"/>
      <c r="V559" s="37" t="s">
        <v>66</v>
      </c>
      <c r="W559" s="390">
        <f>GrossWeightTotal+PalletQtyTotal*25</f>
        <v>5557.5200847870074</v>
      </c>
      <c r="X559" s="390">
        <f>GrossWeightTotalR+PalletQtyTotalR*25</f>
        <v>5658.0615999999991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4"/>
      <c r="O560" s="488" t="s">
        <v>772</v>
      </c>
      <c r="P560" s="489"/>
      <c r="Q560" s="489"/>
      <c r="R560" s="489"/>
      <c r="S560" s="489"/>
      <c r="T560" s="489"/>
      <c r="U560" s="490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573.35222042914359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586</v>
      </c>
      <c r="Y560" s="37"/>
      <c r="Z560" s="391"/>
      <c r="AA560" s="391"/>
    </row>
    <row r="561" spans="1:30" ht="14.25" hidden="1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4"/>
      <c r="O561" s="488" t="s">
        <v>773</v>
      </c>
      <c r="P561" s="489"/>
      <c r="Q561" s="489"/>
      <c r="R561" s="489"/>
      <c r="S561" s="489"/>
      <c r="T561" s="489"/>
      <c r="U561" s="490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9.9691399999999994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788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6"/>
      <c r="L564" s="454" t="s">
        <v>371</v>
      </c>
      <c r="M564" s="386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6"/>
    </row>
    <row r="565" spans="1:30" ht="13.5" customHeight="1" thickBot="1" x14ac:dyDescent="0.25">
      <c r="A565" s="789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205.20000000000002</v>
      </c>
      <c r="D566" s="46">
        <f>IFERROR(X53*1,"0")+IFERROR(X54*1,"0")+IFERROR(X55*1,"0")+IFERROR(X56*1,"0")</f>
        <v>108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203.2</v>
      </c>
      <c r="F566" s="46">
        <f>IFERROR(X131*1,"0")+IFERROR(X132*1,"0")+IFERROR(X133*1,"0")+IFERROR(X134*1,"0")+IFERROR(X135*1,"0")</f>
        <v>50.400000000000006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1143.96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1143.96</v>
      </c>
      <c r="O566" s="46">
        <f>IFERROR(X295*1,"0")+IFERROR(X296*1,"0")+IFERROR(X297*1,"0")+IFERROR(X298*1,"0")+IFERROR(X299*1,"0")+IFERROR(X300*1,"0")+IFERROR(X301*1,"0")+IFERROR(X305*1,"0")+IFERROR(X306*1,"0")</f>
        <v>69</v>
      </c>
      <c r="P566" s="46">
        <f>IFERROR(X311*1,"0")+IFERROR(X315*1,"0")+IFERROR(X316*1,"0")+IFERROR(X317*1,"0")+IFERROR(X321*1,"0")+IFERROR(X325*1,"0")</f>
        <v>0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1935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507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117.60000000000001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63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718.08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57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20,00"/>
        <filter val="100,00"/>
        <filter val="112,00"/>
        <filter val="12,00"/>
        <filter val="12,96"/>
        <filter val="14,29"/>
        <filter val="14,35"/>
        <filter val="140,00"/>
        <filter val="15,00"/>
        <filter val="150,00"/>
        <filter val="160,00"/>
        <filter val="18,52"/>
        <filter val="180,00"/>
        <filter val="2,50"/>
        <filter val="20,00"/>
        <filter val="200,00"/>
        <filter val="210,00"/>
        <filter val="240,00"/>
        <filter val="26,67"/>
        <filter val="280,00"/>
        <filter val="3,33"/>
        <filter val="30,00"/>
        <filter val="34,09"/>
        <filter val="35,00"/>
        <filter val="4,49"/>
        <filter val="4,76"/>
        <filter val="45,45"/>
        <filter val="5 082,00"/>
        <filter val="5 332,52"/>
        <filter val="5 557,52"/>
        <filter val="5,95"/>
        <filter val="50,00"/>
        <filter val="500,00"/>
        <filter val="53,03"/>
        <filter val="53,33"/>
        <filter val="573,35"/>
        <filter val="60,00"/>
        <filter val="64,10"/>
        <filter val="65,00"/>
        <filter val="7,63"/>
        <filter val="70,00"/>
        <filter val="73,96"/>
        <filter val="74,67"/>
        <filter val="750,00"/>
        <filter val="80,00"/>
        <filter val="800,00"/>
        <filter val="9"/>
        <filter val="9,26"/>
        <filter val="90,00"/>
      </filters>
    </filterColumn>
  </autoFilter>
  <mergeCells count="1015">
    <mergeCell ref="O558:U558"/>
    <mergeCell ref="O556:U556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A13:L13"/>
    <mergeCell ref="O133:S133"/>
    <mergeCell ref="A119:Y119"/>
    <mergeCell ref="O264:S264"/>
    <mergeCell ref="O198:S198"/>
    <mergeCell ref="D102:E102"/>
    <mergeCell ref="O49:U49"/>
    <mergeCell ref="D542:E542"/>
    <mergeCell ref="O536:S536"/>
    <mergeCell ref="A504:N505"/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A10:C10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V17:V18"/>
    <mergeCell ref="A447:N448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O429:U429"/>
    <mergeCell ref="D120:E120"/>
    <mergeCell ref="F17:F18"/>
    <mergeCell ref="D478:E478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P5:Q5"/>
    <mergeCell ref="O199:S199"/>
    <mergeCell ref="J9:L9"/>
    <mergeCell ref="D483:E483"/>
    <mergeCell ref="O435:S435"/>
    <mergeCell ref="D271:E271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O322:U322"/>
    <mergeCell ref="D244:E244"/>
    <mergeCell ref="O260:U260"/>
    <mergeCell ref="O196:S196"/>
    <mergeCell ref="O410:S410"/>
    <mergeCell ref="D123:E12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493:S493"/>
    <mergeCell ref="A349:N350"/>
    <mergeCell ref="D394:E394"/>
    <mergeCell ref="D450:E450"/>
    <mergeCell ref="D223:E223"/>
    <mergeCell ref="O384:U384"/>
    <mergeCell ref="D191:E191"/>
    <mergeCell ref="D433:E433"/>
    <mergeCell ref="D553:E553"/>
    <mergeCell ref="O355:U355"/>
    <mergeCell ref="O552:S552"/>
    <mergeCell ref="D192:E192"/>
    <mergeCell ref="D336:E336"/>
    <mergeCell ref="O183:S183"/>
    <mergeCell ref="D114:E114"/>
    <mergeCell ref="O213:S213"/>
    <mergeCell ref="O188:S188"/>
    <mergeCell ref="O126:S126"/>
    <mergeCell ref="D157:E15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D152:E152"/>
    <mergeCell ref="O42:U42"/>
    <mergeCell ref="A136:N137"/>
    <mergeCell ref="O169:U169"/>
    <mergeCell ref="A49:N50"/>
    <mergeCell ref="O110:S110"/>
    <mergeCell ref="D121:E121"/>
    <mergeCell ref="A138:Y138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O530:U530"/>
    <mergeCell ref="A530:N531"/>
    <mergeCell ref="O332:S332"/>
    <mergeCell ref="D176:E176"/>
    <mergeCell ref="D412:E412"/>
    <mergeCell ref="O163:S163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A148:Y148"/>
    <mergeCell ref="K17:K18"/>
    <mergeCell ref="O143:S143"/>
    <mergeCell ref="U12:V12"/>
    <mergeCell ref="A45:Y45"/>
    <mergeCell ref="A287:Y287"/>
    <mergeCell ref="A281:Y281"/>
    <mergeCell ref="O95:S95"/>
    <mergeCell ref="O282:S282"/>
    <mergeCell ref="O257:S257"/>
    <mergeCell ref="O232:S232"/>
    <mergeCell ref="O61:S61"/>
    <mergeCell ref="A359:N360"/>
    <mergeCell ref="M17:M18"/>
    <mergeCell ref="O177:S177"/>
    <mergeCell ref="O248:S248"/>
    <mergeCell ref="O475:S475"/>
    <mergeCell ref="A461:Y461"/>
    <mergeCell ref="O335:S335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D446:E446"/>
    <mergeCell ref="A180:N181"/>
    <mergeCell ref="O276:S276"/>
    <mergeCell ref="A511:Y511"/>
    <mergeCell ref="D367:E367"/>
    <mergeCell ref="O214:S214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O295:S295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D6:L6"/>
    <mergeCell ref="O302:U302"/>
    <mergeCell ref="O111:S111"/>
    <mergeCell ref="O58:U58"/>
    <mergeCell ref="D389:E389"/>
    <mergeCell ref="O86:S86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P13:Q13"/>
    <mergeCell ref="A44:Y44"/>
    <mergeCell ref="O32:S32"/>
    <mergeCell ref="D41:E41"/>
    <mergeCell ref="A38:N39"/>
    <mergeCell ref="O509:U509"/>
    <mergeCell ref="O201:S201"/>
    <mergeCell ref="A60:Y60"/>
    <mergeCell ref="O503:S503"/>
    <mergeCell ref="O55:S55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D533:E533"/>
    <mergeCell ref="D185:E185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O422:S422"/>
    <mergeCell ref="O553:S553"/>
    <mergeCell ref="D371:E371"/>
    <mergeCell ref="O74:S74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153:S153"/>
    <mergeCell ref="A393:Y393"/>
    <mergeCell ref="O367:S367"/>
    <mergeCell ref="A160:Y160"/>
    <mergeCell ref="O96:S96"/>
    <mergeCell ref="O462:S462"/>
    <mergeCell ref="O297:S297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O319:U319"/>
    <mergeCell ref="D390:E390"/>
    <mergeCell ref="O402:S402"/>
    <mergeCell ref="O542:S542"/>
    <mergeCell ref="O467:U467"/>
    <mergeCell ref="O219:S219"/>
    <mergeCell ref="O517:S517"/>
    <mergeCell ref="O485:U485"/>
    <mergeCell ref="O368:U368"/>
    <mergeCell ref="D64:E64"/>
    <mergeCell ref="A330:Y330"/>
    <mergeCell ref="O373:U373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P12:Q1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O423:U423"/>
    <mergeCell ref="O411:S411"/>
    <mergeCell ref="O240:S240"/>
    <mergeCell ref="O406:S406"/>
    <mergeCell ref="A272:N273"/>
    <mergeCell ref="D190:E190"/>
    <mergeCell ref="D246:E246"/>
    <mergeCell ref="O48:S48"/>
    <mergeCell ref="O107:S107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