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77279C-3879-4A63-965A-F5FB3B7B87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M551" i="2"/>
  <c r="BL551" i="2"/>
  <c r="Y551" i="2"/>
  <c r="X551" i="2"/>
  <c r="BO551" i="2" s="1"/>
  <c r="BN550" i="2"/>
  <c r="BL550" i="2"/>
  <c r="Y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O537" i="2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BO526" i="2" s="1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N497" i="2"/>
  <c r="BL497" i="2"/>
  <c r="X497" i="2"/>
  <c r="BM497" i="2" s="1"/>
  <c r="O497" i="2"/>
  <c r="BN496" i="2"/>
  <c r="BL496" i="2"/>
  <c r="X496" i="2"/>
  <c r="O496" i="2"/>
  <c r="BN495" i="2"/>
  <c r="BL495" i="2"/>
  <c r="X495" i="2"/>
  <c r="BO495" i="2" s="1"/>
  <c r="O495" i="2"/>
  <c r="BN494" i="2"/>
  <c r="BL494" i="2"/>
  <c r="X494" i="2"/>
  <c r="BO494" i="2" s="1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N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N473" i="2"/>
  <c r="BL473" i="2"/>
  <c r="X473" i="2"/>
  <c r="BO473" i="2" s="1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N456" i="2"/>
  <c r="BL456" i="2"/>
  <c r="X456" i="2"/>
  <c r="BM456" i="2" s="1"/>
  <c r="O456" i="2"/>
  <c r="BN455" i="2"/>
  <c r="BL455" i="2"/>
  <c r="X455" i="2"/>
  <c r="O455" i="2"/>
  <c r="W452" i="2"/>
  <c r="W451" i="2"/>
  <c r="BN450" i="2"/>
  <c r="BL450" i="2"/>
  <c r="X450" i="2"/>
  <c r="BM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L436" i="2"/>
  <c r="X436" i="2"/>
  <c r="BO436" i="2" s="1"/>
  <c r="O436" i="2"/>
  <c r="BN435" i="2"/>
  <c r="BL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X422" i="2"/>
  <c r="BO422" i="2" s="1"/>
  <c r="O422" i="2"/>
  <c r="BN421" i="2"/>
  <c r="BL421" i="2"/>
  <c r="X421" i="2"/>
  <c r="O421" i="2"/>
  <c r="BN420" i="2"/>
  <c r="BL420" i="2"/>
  <c r="X420" i="2"/>
  <c r="BO420" i="2" s="1"/>
  <c r="O420" i="2"/>
  <c r="W418" i="2"/>
  <c r="W417" i="2"/>
  <c r="BN416" i="2"/>
  <c r="BL416" i="2"/>
  <c r="X416" i="2"/>
  <c r="X418" i="2" s="1"/>
  <c r="O416" i="2"/>
  <c r="W414" i="2"/>
  <c r="W413" i="2"/>
  <c r="BN412" i="2"/>
  <c r="BL412" i="2"/>
  <c r="X412" i="2"/>
  <c r="BO412" i="2" s="1"/>
  <c r="O412" i="2"/>
  <c r="BN411" i="2"/>
  <c r="BL411" i="2"/>
  <c r="X411" i="2"/>
  <c r="Y411" i="2" s="1"/>
  <c r="O411" i="2"/>
  <c r="BN410" i="2"/>
  <c r="BL410" i="2"/>
  <c r="X410" i="2"/>
  <c r="X413" i="2" s="1"/>
  <c r="O410" i="2"/>
  <c r="W408" i="2"/>
  <c r="W407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BM401" i="2" s="1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N394" i="2"/>
  <c r="BL394" i="2"/>
  <c r="X394" i="2"/>
  <c r="BO394" i="2" s="1"/>
  <c r="O394" i="2"/>
  <c r="W392" i="2"/>
  <c r="W391" i="2"/>
  <c r="BO390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BM383" i="2" s="1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L372" i="2"/>
  <c r="X372" i="2"/>
  <c r="BO372" i="2" s="1"/>
  <c r="O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X360" i="2" s="1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L335" i="2"/>
  <c r="X335" i="2"/>
  <c r="BO335" i="2" s="1"/>
  <c r="BN334" i="2"/>
  <c r="BL334" i="2"/>
  <c r="X334" i="2"/>
  <c r="Y334" i="2" s="1"/>
  <c r="BN333" i="2"/>
  <c r="BL333" i="2"/>
  <c r="X333" i="2"/>
  <c r="BO333" i="2" s="1"/>
  <c r="BN332" i="2"/>
  <c r="BL332" i="2"/>
  <c r="X332" i="2"/>
  <c r="BO332" i="2" s="1"/>
  <c r="BN331" i="2"/>
  <c r="BL331" i="2"/>
  <c r="X331" i="2"/>
  <c r="Y331" i="2" s="1"/>
  <c r="O331" i="2"/>
  <c r="W327" i="2"/>
  <c r="W326" i="2"/>
  <c r="BN325" i="2"/>
  <c r="BL325" i="2"/>
  <c r="X325" i="2"/>
  <c r="BO325" i="2" s="1"/>
  <c r="O325" i="2"/>
  <c r="W323" i="2"/>
  <c r="W322" i="2"/>
  <c r="BN321" i="2"/>
  <c r="BL321" i="2"/>
  <c r="X321" i="2"/>
  <c r="BO321" i="2" s="1"/>
  <c r="O321" i="2"/>
  <c r="W319" i="2"/>
  <c r="W318" i="2"/>
  <c r="BN317" i="2"/>
  <c r="BL317" i="2"/>
  <c r="X317" i="2"/>
  <c r="BO317" i="2" s="1"/>
  <c r="O317" i="2"/>
  <c r="BN316" i="2"/>
  <c r="BL316" i="2"/>
  <c r="X316" i="2"/>
  <c r="BO316" i="2" s="1"/>
  <c r="O316" i="2"/>
  <c r="BN315" i="2"/>
  <c r="BL315" i="2"/>
  <c r="X315" i="2"/>
  <c r="BM315" i="2" s="1"/>
  <c r="O315" i="2"/>
  <c r="W313" i="2"/>
  <c r="W312" i="2"/>
  <c r="BN311" i="2"/>
  <c r="BL311" i="2"/>
  <c r="X311" i="2"/>
  <c r="BM311" i="2" s="1"/>
  <c r="O311" i="2"/>
  <c r="W308" i="2"/>
  <c r="W307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X289" i="2"/>
  <c r="Y289" i="2" s="1"/>
  <c r="O289" i="2"/>
  <c r="BN288" i="2"/>
  <c r="BL288" i="2"/>
  <c r="X288" i="2"/>
  <c r="BO288" i="2" s="1"/>
  <c r="O288" i="2"/>
  <c r="W286" i="2"/>
  <c r="W285" i="2"/>
  <c r="BN284" i="2"/>
  <c r="BL284" i="2"/>
  <c r="X284" i="2"/>
  <c r="BO284" i="2" s="1"/>
  <c r="O284" i="2"/>
  <c r="BN283" i="2"/>
  <c r="BL283" i="2"/>
  <c r="X283" i="2"/>
  <c r="BO283" i="2" s="1"/>
  <c r="BN282" i="2"/>
  <c r="BL282" i="2"/>
  <c r="X282" i="2"/>
  <c r="W280" i="2"/>
  <c r="W279" i="2"/>
  <c r="BN278" i="2"/>
  <c r="BL278" i="2"/>
  <c r="X278" i="2"/>
  <c r="BO278" i="2" s="1"/>
  <c r="O278" i="2"/>
  <c r="BN277" i="2"/>
  <c r="BL277" i="2"/>
  <c r="X277" i="2"/>
  <c r="BO277" i="2" s="1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N259" i="2"/>
  <c r="BL259" i="2"/>
  <c r="X259" i="2"/>
  <c r="BO259" i="2" s="1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N252" i="2"/>
  <c r="BL252" i="2"/>
  <c r="X252" i="2"/>
  <c r="BO252" i="2" s="1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X231" i="2"/>
  <c r="BM231" i="2" s="1"/>
  <c r="O231" i="2"/>
  <c r="BN230" i="2"/>
  <c r="BL230" i="2"/>
  <c r="X230" i="2"/>
  <c r="O230" i="2"/>
  <c r="W227" i="2"/>
  <c r="W226" i="2"/>
  <c r="BN225" i="2"/>
  <c r="BL225" i="2"/>
  <c r="X225" i="2"/>
  <c r="BO225" i="2" s="1"/>
  <c r="O225" i="2"/>
  <c r="BN224" i="2"/>
  <c r="BL224" i="2"/>
  <c r="X224" i="2"/>
  <c r="BO224" i="2" s="1"/>
  <c r="O224" i="2"/>
  <c r="BN223" i="2"/>
  <c r="BL223" i="2"/>
  <c r="X223" i="2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L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L201" i="2"/>
  <c r="X201" i="2"/>
  <c r="BO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O198" i="2"/>
  <c r="BN197" i="2"/>
  <c r="BL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N179" i="2"/>
  <c r="BL179" i="2"/>
  <c r="X179" i="2"/>
  <c r="Y179" i="2" s="1"/>
  <c r="O179" i="2"/>
  <c r="BN178" i="2"/>
  <c r="BL178" i="2"/>
  <c r="X178" i="2"/>
  <c r="BO178" i="2" s="1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BN172" i="2"/>
  <c r="BL172" i="2"/>
  <c r="X172" i="2"/>
  <c r="BO172" i="2" s="1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N162" i="2"/>
  <c r="BL162" i="2"/>
  <c r="X162" i="2"/>
  <c r="BO162" i="2" s="1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L141" i="2"/>
  <c r="X141" i="2"/>
  <c r="Y141" i="2" s="1"/>
  <c r="O141" i="2"/>
  <c r="W137" i="2"/>
  <c r="W136" i="2"/>
  <c r="BN135" i="2"/>
  <c r="BL135" i="2"/>
  <c r="X135" i="2"/>
  <c r="BO135" i="2" s="1"/>
  <c r="O135" i="2"/>
  <c r="BN134" i="2"/>
  <c r="BL134" i="2"/>
  <c r="X134" i="2"/>
  <c r="BM134" i="2" s="1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BM121" i="2" s="1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N102" i="2"/>
  <c r="BL102" i="2"/>
  <c r="X102" i="2"/>
  <c r="BO102" i="2" s="1"/>
  <c r="W100" i="2"/>
  <c r="W99" i="2"/>
  <c r="BN98" i="2"/>
  <c r="BL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BM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N87" i="2"/>
  <c r="BL87" i="2"/>
  <c r="X87" i="2"/>
  <c r="BO87" i="2" s="1"/>
  <c r="O87" i="2"/>
  <c r="BN86" i="2"/>
  <c r="BL86" i="2"/>
  <c r="X86" i="2"/>
  <c r="BO86" i="2" s="1"/>
  <c r="O86" i="2"/>
  <c r="BN85" i="2"/>
  <c r="BL85" i="2"/>
  <c r="X85" i="2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66" i="2" l="1"/>
  <c r="BO121" i="2"/>
  <c r="BO155" i="2"/>
  <c r="BO456" i="2"/>
  <c r="Y473" i="2"/>
  <c r="BM473" i="2"/>
  <c r="Y87" i="2"/>
  <c r="BM87" i="2"/>
  <c r="Y102" i="2"/>
  <c r="BM102" i="2"/>
  <c r="Y206" i="2"/>
  <c r="BM206" i="2"/>
  <c r="BO216" i="2"/>
  <c r="Y224" i="2"/>
  <c r="BM224" i="2"/>
  <c r="Y252" i="2"/>
  <c r="BM252" i="2"/>
  <c r="X286" i="2"/>
  <c r="BO315" i="2"/>
  <c r="Y397" i="2"/>
  <c r="BO442" i="2"/>
  <c r="BO525" i="2"/>
  <c r="BM278" i="2"/>
  <c r="BM282" i="2"/>
  <c r="BM436" i="2"/>
  <c r="BM480" i="2"/>
  <c r="BM81" i="2"/>
  <c r="BM106" i="2"/>
  <c r="BM112" i="2"/>
  <c r="BM172" i="2"/>
  <c r="BM201" i="2"/>
  <c r="BM284" i="2"/>
  <c r="BM334" i="2"/>
  <c r="BM372" i="2"/>
  <c r="BO31" i="2"/>
  <c r="BO62" i="2"/>
  <c r="BO74" i="2"/>
  <c r="BM77" i="2"/>
  <c r="BM108" i="2"/>
  <c r="Y123" i="2"/>
  <c r="BM123" i="2"/>
  <c r="BM141" i="2"/>
  <c r="BO177" i="2"/>
  <c r="BO179" i="2"/>
  <c r="BM186" i="2"/>
  <c r="Y192" i="2"/>
  <c r="BM192" i="2"/>
  <c r="J566" i="2"/>
  <c r="BM225" i="2"/>
  <c r="Y245" i="2"/>
  <c r="BM245" i="2"/>
  <c r="Y283" i="2"/>
  <c r="BM283" i="2"/>
  <c r="BM288" i="2"/>
  <c r="BM297" i="2"/>
  <c r="BO311" i="2"/>
  <c r="Y317" i="2"/>
  <c r="BM317" i="2"/>
  <c r="Y321" i="2"/>
  <c r="Y322" i="2" s="1"/>
  <c r="BM321" i="2"/>
  <c r="X323" i="2"/>
  <c r="Y335" i="2"/>
  <c r="BM335" i="2"/>
  <c r="BM348" i="2"/>
  <c r="BM367" i="2"/>
  <c r="BO406" i="2"/>
  <c r="BM412" i="2"/>
  <c r="BM420" i="2"/>
  <c r="Y435" i="2"/>
  <c r="BM435" i="2"/>
  <c r="BO450" i="2"/>
  <c r="BM494" i="2"/>
  <c r="BO497" i="2"/>
  <c r="BO529" i="2"/>
  <c r="BM331" i="2"/>
  <c r="W556" i="2"/>
  <c r="Y110" i="2"/>
  <c r="Y150" i="2"/>
  <c r="BO173" i="2"/>
  <c r="Y265" i="2"/>
  <c r="Y401" i="2"/>
  <c r="BO416" i="2"/>
  <c r="Y495" i="2"/>
  <c r="Y134" i="2"/>
  <c r="Y173" i="2"/>
  <c r="Y277" i="2"/>
  <c r="X355" i="2"/>
  <c r="X359" i="2"/>
  <c r="BO401" i="2"/>
  <c r="W558" i="2"/>
  <c r="Y112" i="2"/>
  <c r="Y225" i="2"/>
  <c r="Y231" i="2"/>
  <c r="Y282" i="2"/>
  <c r="Y284" i="2"/>
  <c r="BO334" i="2"/>
  <c r="Y348" i="2"/>
  <c r="Y367" i="2"/>
  <c r="Y422" i="2"/>
  <c r="Y436" i="2"/>
  <c r="Y482" i="2"/>
  <c r="BO134" i="2"/>
  <c r="BO150" i="2"/>
  <c r="Y200" i="2"/>
  <c r="Y240" i="2"/>
  <c r="BO240" i="2"/>
  <c r="BO265" i="2"/>
  <c r="Y354" i="2"/>
  <c r="Y358" i="2"/>
  <c r="Y359" i="2" s="1"/>
  <c r="Y416" i="2"/>
  <c r="Y417" i="2" s="1"/>
  <c r="Y48" i="2"/>
  <c r="Y79" i="2"/>
  <c r="Y98" i="2"/>
  <c r="Y108" i="2"/>
  <c r="Y197" i="2"/>
  <c r="BO282" i="2"/>
  <c r="Y288" i="2"/>
  <c r="Y299" i="2"/>
  <c r="W560" i="2"/>
  <c r="Y77" i="2"/>
  <c r="Y81" i="2"/>
  <c r="X89" i="2"/>
  <c r="BO94" i="2"/>
  <c r="Y106" i="2"/>
  <c r="Y172" i="2"/>
  <c r="Y186" i="2"/>
  <c r="BM200" i="2"/>
  <c r="Y201" i="2"/>
  <c r="X227" i="2"/>
  <c r="Y249" i="2"/>
  <c r="BM277" i="2"/>
  <c r="Y278" i="2"/>
  <c r="Y297" i="2"/>
  <c r="BO306" i="2"/>
  <c r="Y372" i="2"/>
  <c r="BO383" i="2"/>
  <c r="Y412" i="2"/>
  <c r="BM416" i="2"/>
  <c r="X417" i="2"/>
  <c r="Y420" i="2"/>
  <c r="X439" i="2"/>
  <c r="Y480" i="2"/>
  <c r="Y494" i="2"/>
  <c r="BM495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Y355" i="2" s="1"/>
  <c r="X373" i="2"/>
  <c r="BO371" i="2"/>
  <c r="BM371" i="2"/>
  <c r="Y371" i="2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Y169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Y180" i="2" s="1"/>
  <c r="BO188" i="2"/>
  <c r="Y194" i="2"/>
  <c r="Y196" i="2"/>
  <c r="BO215" i="2"/>
  <c r="X272" i="2"/>
  <c r="BM263" i="2"/>
  <c r="Y263" i="2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Y164" i="2" s="1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W557" i="2"/>
  <c r="X24" i="2"/>
  <c r="Y47" i="2"/>
  <c r="Y49" i="2" s="1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13" i="2" s="1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X438" i="2"/>
  <c r="X459" i="2"/>
  <c r="X505" i="2"/>
  <c r="Y533" i="2"/>
  <c r="Y543" i="2"/>
  <c r="Y545" i="2"/>
  <c r="T566" i="2"/>
  <c r="X319" i="2"/>
  <c r="Y379" i="2"/>
  <c r="Y380" i="2" s="1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498" i="2" l="1"/>
  <c r="Y368" i="2"/>
  <c r="Y349" i="2"/>
  <c r="Y57" i="2"/>
  <c r="Y423" i="2"/>
  <c r="Y279" i="2"/>
  <c r="W559" i="2"/>
  <c r="Y318" i="2"/>
  <c r="Y302" i="2"/>
  <c r="Y260" i="2"/>
  <c r="Y272" i="2"/>
  <c r="Y226" i="2"/>
  <c r="Y285" i="2"/>
  <c r="Y554" i="2"/>
  <c r="Y373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<sst xmlns="http://schemas.openxmlformats.org/spreadsheetml/2006/main" count="3772" uniqueCount="819">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</sst>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263" sqref="AA2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2" t="s">
        <v>29</v>
      </c>
      <c r="E1" s="392"/>
      <c r="F1" s="392"/>
      <c r="G1" s="14" t="s">
        <v>67</v>
      </c>
      <c r="H1" s="392" t="s">
        <v>49</v>
      </c>
      <c r="I1" s="392"/>
      <c r="J1" s="392"/>
      <c r="K1" s="392"/>
      <c r="L1" s="392"/>
      <c r="M1" s="392"/>
      <c r="N1" s="392"/>
      <c r="O1" s="392"/>
      <c r="P1" s="392"/>
      <c r="Q1" s="393" t="s">
        <v>68</v>
      </c>
      <c r="R1" s="394"/>
      <c r="S1" s="394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5"/>
      <c r="P3" s="395"/>
      <c r="Q3" s="395"/>
      <c r="R3" s="395"/>
      <c r="S3" s="395"/>
      <c r="T3" s="395"/>
      <c r="U3" s="395"/>
      <c r="V3" s="395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6" t="s">
        <v>8</v>
      </c>
      <c r="B5" s="396"/>
      <c r="C5" s="396"/>
      <c r="D5" s="397"/>
      <c r="E5" s="397"/>
      <c r="F5" s="398" t="s">
        <v>14</v>
      </c>
      <c r="G5" s="398"/>
      <c r="H5" s="397" t="s">
        <v>818</v>
      </c>
      <c r="I5" s="397"/>
      <c r="J5" s="397"/>
      <c r="K5" s="397"/>
      <c r="L5" s="397"/>
      <c r="M5" s="70"/>
      <c r="O5" s="26" t="s">
        <v>4</v>
      </c>
      <c r="P5" s="399">
        <v>45456</v>
      </c>
      <c r="Q5" s="399"/>
      <c r="S5" s="400" t="s">
        <v>3</v>
      </c>
      <c r="T5" s="401"/>
      <c r="U5" s="402" t="s">
        <v>782</v>
      </c>
      <c r="V5" s="403"/>
      <c r="AA5" s="58"/>
      <c r="AB5" s="58"/>
      <c r="AC5" s="58"/>
    </row>
    <row r="6" spans="1:30" s="17" customFormat="1" ht="24" customHeight="1" x14ac:dyDescent="0.2">
      <c r="A6" s="396" t="s">
        <v>1</v>
      </c>
      <c r="B6" s="396"/>
      <c r="C6" s="396"/>
      <c r="D6" s="404" t="s">
        <v>795</v>
      </c>
      <c r="E6" s="404"/>
      <c r="F6" s="404"/>
      <c r="G6" s="404"/>
      <c r="H6" s="404"/>
      <c r="I6" s="404"/>
      <c r="J6" s="404"/>
      <c r="K6" s="404"/>
      <c r="L6" s="404"/>
      <c r="M6" s="71"/>
      <c r="O6" s="26" t="s">
        <v>30</v>
      </c>
      <c r="P6" s="405" t="str">
        <f>IF(P5=0," ",CHOOSE(WEEKDAY(P5,2),"Понедельник","Вторник","Среда","Четверг","Пятница","Суббота","Воскресенье"))</f>
        <v>Четверг</v>
      </c>
      <c r="Q6" s="405"/>
      <c r="S6" s="406" t="s">
        <v>5</v>
      </c>
      <c r="T6" s="407"/>
      <c r="U6" s="408" t="s">
        <v>70</v>
      </c>
      <c r="V6" s="409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4" t="str">
        <f>IFERROR(VLOOKUP(DeliveryAddress,Table,3,0),1)</f>
        <v>5</v>
      </c>
      <c r="E7" s="415"/>
      <c r="F7" s="415"/>
      <c r="G7" s="415"/>
      <c r="H7" s="415"/>
      <c r="I7" s="415"/>
      <c r="J7" s="415"/>
      <c r="K7" s="415"/>
      <c r="L7" s="416"/>
      <c r="M7" s="72"/>
      <c r="O7" s="26"/>
      <c r="P7" s="47"/>
      <c r="Q7" s="47"/>
      <c r="S7" s="406"/>
      <c r="T7" s="407"/>
      <c r="U7" s="410"/>
      <c r="V7" s="411"/>
      <c r="AA7" s="58"/>
      <c r="AB7" s="58"/>
      <c r="AC7" s="58"/>
    </row>
    <row r="8" spans="1:30" s="17" customFormat="1" ht="25.5" customHeight="1" x14ac:dyDescent="0.2">
      <c r="A8" s="417" t="s">
        <v>60</v>
      </c>
      <c r="B8" s="417"/>
      <c r="C8" s="417"/>
      <c r="D8" s="418"/>
      <c r="E8" s="418"/>
      <c r="F8" s="418"/>
      <c r="G8" s="418"/>
      <c r="H8" s="418"/>
      <c r="I8" s="418"/>
      <c r="J8" s="418"/>
      <c r="K8" s="418"/>
      <c r="L8" s="418"/>
      <c r="M8" s="73"/>
      <c r="O8" s="26" t="s">
        <v>11</v>
      </c>
      <c r="P8" s="419">
        <v>0.45833333333333331</v>
      </c>
      <c r="Q8" s="419"/>
      <c r="S8" s="406"/>
      <c r="T8" s="407"/>
      <c r="U8" s="410"/>
      <c r="V8" s="411"/>
      <c r="AA8" s="58"/>
      <c r="AB8" s="58"/>
      <c r="AC8" s="58"/>
    </row>
    <row r="9" spans="1:30" s="1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421" t="s">
        <v>48</v>
      </c>
      <c r="E9" s="422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68"/>
      <c r="O9" s="29" t="s">
        <v>15</v>
      </c>
      <c r="P9" s="424"/>
      <c r="Q9" s="424"/>
      <c r="S9" s="406"/>
      <c r="T9" s="407"/>
      <c r="U9" s="412"/>
      <c r="V9" s="413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421"/>
      <c r="E10" s="422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425" t="str">
        <f>IFERROR(VLOOKUP($D$10,Proxy,2,FALSE),"")</f>
        <v/>
      </c>
      <c r="I10" s="425"/>
      <c r="J10" s="425"/>
      <c r="K10" s="425"/>
      <c r="L10" s="425"/>
      <c r="M10" s="69"/>
      <c r="O10" s="29" t="s">
        <v>35</v>
      </c>
      <c r="P10" s="426"/>
      <c r="Q10" s="426"/>
      <c r="T10" s="26" t="s">
        <v>12</v>
      </c>
      <c r="U10" s="427" t="s">
        <v>71</v>
      </c>
      <c r="V10" s="428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9"/>
      <c r="Q11" s="429"/>
      <c r="T11" s="26" t="s">
        <v>31</v>
      </c>
      <c r="U11" s="430" t="s">
        <v>57</v>
      </c>
      <c r="V11" s="430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1" t="s">
        <v>72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74"/>
      <c r="O12" s="26" t="s">
        <v>33</v>
      </c>
      <c r="P12" s="419"/>
      <c r="Q12" s="419"/>
      <c r="R12" s="27"/>
      <c r="S12"/>
      <c r="T12" s="26" t="s">
        <v>48</v>
      </c>
      <c r="U12" s="432"/>
      <c r="V12" s="432"/>
      <c r="W12"/>
      <c r="AA12" s="58"/>
      <c r="AB12" s="58"/>
      <c r="AC12" s="58"/>
    </row>
    <row r="13" spans="1:30" s="17" customFormat="1" ht="23.25" customHeight="1" x14ac:dyDescent="0.2">
      <c r="A13" s="431" t="s">
        <v>73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74"/>
      <c r="N13" s="29"/>
      <c r="O13" s="29" t="s">
        <v>34</v>
      </c>
      <c r="P13" s="430"/>
      <c r="Q13" s="430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1" t="s">
        <v>74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3" t="s">
        <v>75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75"/>
      <c r="N15"/>
      <c r="O15" s="434" t="s">
        <v>63</v>
      </c>
      <c r="P15" s="434"/>
      <c r="Q15" s="434"/>
      <c r="R15" s="434"/>
      <c r="S15" s="43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5"/>
      <c r="P16" s="435"/>
      <c r="Q16" s="435"/>
      <c r="R16" s="435"/>
      <c r="S16" s="43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7" t="s">
        <v>61</v>
      </c>
      <c r="B17" s="437" t="s">
        <v>51</v>
      </c>
      <c r="C17" s="438" t="s">
        <v>50</v>
      </c>
      <c r="D17" s="437" t="s">
        <v>52</v>
      </c>
      <c r="E17" s="437"/>
      <c r="F17" s="437" t="s">
        <v>24</v>
      </c>
      <c r="G17" s="437" t="s">
        <v>27</v>
      </c>
      <c r="H17" s="437" t="s">
        <v>25</v>
      </c>
      <c r="I17" s="437" t="s">
        <v>26</v>
      </c>
      <c r="J17" s="439" t="s">
        <v>16</v>
      </c>
      <c r="K17" s="439" t="s">
        <v>65</v>
      </c>
      <c r="L17" s="439" t="s">
        <v>2</v>
      </c>
      <c r="M17" s="439" t="s">
        <v>66</v>
      </c>
      <c r="N17" s="437" t="s">
        <v>28</v>
      </c>
      <c r="O17" s="437" t="s">
        <v>17</v>
      </c>
      <c r="P17" s="437"/>
      <c r="Q17" s="437"/>
      <c r="R17" s="437"/>
      <c r="S17" s="437"/>
      <c r="T17" s="436" t="s">
        <v>58</v>
      </c>
      <c r="U17" s="437"/>
      <c r="V17" s="437" t="s">
        <v>6</v>
      </c>
      <c r="W17" s="437" t="s">
        <v>44</v>
      </c>
      <c r="X17" s="441" t="s">
        <v>56</v>
      </c>
      <c r="Y17" s="437" t="s">
        <v>18</v>
      </c>
      <c r="Z17" s="443" t="s">
        <v>62</v>
      </c>
      <c r="AA17" s="443" t="s">
        <v>19</v>
      </c>
      <c r="AB17" s="444" t="s">
        <v>59</v>
      </c>
      <c r="AC17" s="445"/>
      <c r="AD17" s="446"/>
      <c r="AE17" s="450"/>
      <c r="BB17" s="451" t="s">
        <v>64</v>
      </c>
    </row>
    <row r="18" spans="1:67" ht="14.25" customHeight="1" x14ac:dyDescent="0.2">
      <c r="A18" s="437"/>
      <c r="B18" s="437"/>
      <c r="C18" s="438"/>
      <c r="D18" s="437"/>
      <c r="E18" s="437"/>
      <c r="F18" s="437" t="s">
        <v>20</v>
      </c>
      <c r="G18" s="437" t="s">
        <v>21</v>
      </c>
      <c r="H18" s="437" t="s">
        <v>22</v>
      </c>
      <c r="I18" s="437" t="s">
        <v>22</v>
      </c>
      <c r="J18" s="440"/>
      <c r="K18" s="440"/>
      <c r="L18" s="440"/>
      <c r="M18" s="440"/>
      <c r="N18" s="437"/>
      <c r="O18" s="437"/>
      <c r="P18" s="437"/>
      <c r="Q18" s="437"/>
      <c r="R18" s="437"/>
      <c r="S18" s="437"/>
      <c r="T18" s="34" t="s">
        <v>47</v>
      </c>
      <c r="U18" s="34" t="s">
        <v>46</v>
      </c>
      <c r="V18" s="437"/>
      <c r="W18" s="437"/>
      <c r="X18" s="442"/>
      <c r="Y18" s="437"/>
      <c r="Z18" s="443"/>
      <c r="AA18" s="443"/>
      <c r="AB18" s="447"/>
      <c r="AC18" s="448"/>
      <c r="AD18" s="449"/>
      <c r="AE18" s="450"/>
      <c r="BB18" s="451"/>
    </row>
    <row r="19" spans="1:67" ht="27.75" hidden="1" customHeight="1" x14ac:dyDescent="0.2">
      <c r="A19" s="452" t="s">
        <v>76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53"/>
      <c r="AA19" s="53"/>
    </row>
    <row r="20" spans="1:67" ht="16.5" hidden="1" customHeight="1" x14ac:dyDescent="0.25">
      <c r="A20" s="453" t="s">
        <v>76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63"/>
      <c r="AA20" s="63"/>
    </row>
    <row r="21" spans="1:67" ht="14.25" hidden="1" customHeight="1" x14ac:dyDescent="0.25">
      <c r="A21" s="454" t="s">
        <v>77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55">
        <v>4607091389258</v>
      </c>
      <c r="E22" s="455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7"/>
      <c r="Q22" s="457"/>
      <c r="R22" s="457"/>
      <c r="S22" s="458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55">
        <v>4680115885004</v>
      </c>
      <c r="E23" s="455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7"/>
      <c r="Q23" s="457"/>
      <c r="R23" s="457"/>
      <c r="S23" s="458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4"/>
      <c r="O24" s="460" t="s">
        <v>43</v>
      </c>
      <c r="P24" s="461"/>
      <c r="Q24" s="461"/>
      <c r="R24" s="461"/>
      <c r="S24" s="461"/>
      <c r="T24" s="461"/>
      <c r="U24" s="462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63"/>
      <c r="B25" s="463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4"/>
      <c r="O25" s="460" t="s">
        <v>43</v>
      </c>
      <c r="P25" s="461"/>
      <c r="Q25" s="461"/>
      <c r="R25" s="461"/>
      <c r="S25" s="461"/>
      <c r="T25" s="461"/>
      <c r="U25" s="462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54" t="s">
        <v>85</v>
      </c>
      <c r="B26" s="454"/>
      <c r="C26" s="454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55">
        <v>4607091383881</v>
      </c>
      <c r="E27" s="45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7"/>
      <c r="Q27" s="457"/>
      <c r="R27" s="457"/>
      <c r="S27" s="458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55">
        <v>4607091388237</v>
      </c>
      <c r="E28" s="45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7"/>
      <c r="Q28" s="457"/>
      <c r="R28" s="457"/>
      <c r="S28" s="458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4301051180</v>
      </c>
      <c r="D29" s="455">
        <v>4607091383935</v>
      </c>
      <c r="E29" s="45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7"/>
      <c r="Q29" s="457"/>
      <c r="R29" s="457"/>
      <c r="S29" s="458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4301051692</v>
      </c>
      <c r="D30" s="455">
        <v>4607091383935</v>
      </c>
      <c r="E30" s="45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7"/>
      <c r="Q30" s="457"/>
      <c r="R30" s="457"/>
      <c r="S30" s="458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455">
        <v>4680115881853</v>
      </c>
      <c r="E31" s="455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7"/>
      <c r="Q31" s="457"/>
      <c r="R31" s="457"/>
      <c r="S31" s="458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455">
        <v>4607091383911</v>
      </c>
      <c r="E32" s="45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7"/>
      <c r="Q32" s="457"/>
      <c r="R32" s="457"/>
      <c r="S32" s="458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455">
        <v>4607091388244</v>
      </c>
      <c r="E33" s="455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7"/>
      <c r="Q33" s="457"/>
      <c r="R33" s="457"/>
      <c r="S33" s="458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463"/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4"/>
      <c r="O34" s="460" t="s">
        <v>43</v>
      </c>
      <c r="P34" s="461"/>
      <c r="Q34" s="461"/>
      <c r="R34" s="461"/>
      <c r="S34" s="461"/>
      <c r="T34" s="461"/>
      <c r="U34" s="462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463"/>
      <c r="B35" s="463"/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4"/>
      <c r="O35" s="460" t="s">
        <v>43</v>
      </c>
      <c r="P35" s="461"/>
      <c r="Q35" s="461"/>
      <c r="R35" s="461"/>
      <c r="S35" s="461"/>
      <c r="T35" s="461"/>
      <c r="U35" s="462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54" t="s">
        <v>99</v>
      </c>
      <c r="B36" s="454"/>
      <c r="C36" s="454"/>
      <c r="D36" s="454"/>
      <c r="E36" s="454"/>
      <c r="F36" s="454"/>
      <c r="G36" s="454"/>
      <c r="H36" s="454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4"/>
      <c r="W36" s="454"/>
      <c r="X36" s="454"/>
      <c r="Y36" s="454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455">
        <v>4607091388503</v>
      </c>
      <c r="E37" s="455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7"/>
      <c r="Q37" s="457"/>
      <c r="R37" s="457"/>
      <c r="S37" s="458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4"/>
      <c r="O38" s="460" t="s">
        <v>43</v>
      </c>
      <c r="P38" s="461"/>
      <c r="Q38" s="461"/>
      <c r="R38" s="461"/>
      <c r="S38" s="461"/>
      <c r="T38" s="461"/>
      <c r="U38" s="462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463"/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4"/>
      <c r="O39" s="460" t="s">
        <v>43</v>
      </c>
      <c r="P39" s="461"/>
      <c r="Q39" s="461"/>
      <c r="R39" s="461"/>
      <c r="S39" s="461"/>
      <c r="T39" s="461"/>
      <c r="U39" s="462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54" t="s">
        <v>104</v>
      </c>
      <c r="B40" s="454"/>
      <c r="C40" s="454"/>
      <c r="D40" s="454"/>
      <c r="E40" s="454"/>
      <c r="F40" s="454"/>
      <c r="G40" s="454"/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455">
        <v>4607091388282</v>
      </c>
      <c r="E41" s="455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7"/>
      <c r="Q41" s="457"/>
      <c r="R41" s="457"/>
      <c r="S41" s="458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4"/>
      <c r="O42" s="460" t="s">
        <v>43</v>
      </c>
      <c r="P42" s="461"/>
      <c r="Q42" s="461"/>
      <c r="R42" s="461"/>
      <c r="S42" s="461"/>
      <c r="T42" s="461"/>
      <c r="U42" s="462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4"/>
      <c r="O43" s="460" t="s">
        <v>43</v>
      </c>
      <c r="P43" s="461"/>
      <c r="Q43" s="461"/>
      <c r="R43" s="461"/>
      <c r="S43" s="461"/>
      <c r="T43" s="461"/>
      <c r="U43" s="462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hidden="1" customHeight="1" x14ac:dyDescent="0.2">
      <c r="A44" s="452" t="s">
        <v>108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53"/>
      <c r="AA44" s="53"/>
    </row>
    <row r="45" spans="1:67" ht="16.5" hidden="1" customHeight="1" x14ac:dyDescent="0.25">
      <c r="A45" s="453" t="s">
        <v>109</v>
      </c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3"/>
      <c r="P45" s="453"/>
      <c r="Q45" s="453"/>
      <c r="R45" s="453"/>
      <c r="S45" s="453"/>
      <c r="T45" s="453"/>
      <c r="U45" s="453"/>
      <c r="V45" s="453"/>
      <c r="W45" s="453"/>
      <c r="X45" s="453"/>
      <c r="Y45" s="453"/>
      <c r="Z45" s="63"/>
      <c r="AA45" s="63"/>
    </row>
    <row r="46" spans="1:67" ht="14.25" hidden="1" customHeight="1" x14ac:dyDescent="0.25">
      <c r="A46" s="454" t="s">
        <v>110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64"/>
      <c r="AA46" s="64"/>
    </row>
    <row r="47" spans="1:67" ht="27" hidden="1" customHeight="1" x14ac:dyDescent="0.25">
      <c r="A47" s="61" t="s">
        <v>111</v>
      </c>
      <c r="B47" s="61" t="s">
        <v>112</v>
      </c>
      <c r="C47" s="35">
        <v>4301020234</v>
      </c>
      <c r="D47" s="455">
        <v>4680115881440</v>
      </c>
      <c r="E47" s="455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7"/>
      <c r="Q47" s="457"/>
      <c r="R47" s="457"/>
      <c r="S47" s="458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hidden="1" customHeight="1" x14ac:dyDescent="0.25">
      <c r="A48" s="61" t="s">
        <v>115</v>
      </c>
      <c r="B48" s="61" t="s">
        <v>116</v>
      </c>
      <c r="C48" s="35">
        <v>4301020232</v>
      </c>
      <c r="D48" s="455">
        <v>4680115881433</v>
      </c>
      <c r="E48" s="455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7"/>
      <c r="Q48" s="457"/>
      <c r="R48" s="457"/>
      <c r="S48" s="458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hidden="1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4"/>
      <c r="O49" s="460" t="s">
        <v>43</v>
      </c>
      <c r="P49" s="461"/>
      <c r="Q49" s="461"/>
      <c r="R49" s="461"/>
      <c r="S49" s="461"/>
      <c r="T49" s="461"/>
      <c r="U49" s="462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hidden="1" x14ac:dyDescent="0.2">
      <c r="A50" s="463"/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4"/>
      <c r="O50" s="460" t="s">
        <v>43</v>
      </c>
      <c r="P50" s="461"/>
      <c r="Q50" s="461"/>
      <c r="R50" s="461"/>
      <c r="S50" s="461"/>
      <c r="T50" s="461"/>
      <c r="U50" s="462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hidden="1" customHeight="1" x14ac:dyDescent="0.25">
      <c r="A51" s="453" t="s">
        <v>117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63"/>
      <c r="AA51" s="63"/>
    </row>
    <row r="52" spans="1:67" ht="14.25" hidden="1" customHeight="1" x14ac:dyDescent="0.25">
      <c r="A52" s="454" t="s">
        <v>118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64"/>
      <c r="AA52" s="64"/>
    </row>
    <row r="53" spans="1:67" ht="27" hidden="1" customHeight="1" x14ac:dyDescent="0.25">
      <c r="A53" s="61" t="s">
        <v>119</v>
      </c>
      <c r="B53" s="61" t="s">
        <v>120</v>
      </c>
      <c r="C53" s="35">
        <v>4301011452</v>
      </c>
      <c r="D53" s="455">
        <v>4680115881426</v>
      </c>
      <c r="E53" s="45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7"/>
      <c r="Q53" s="457"/>
      <c r="R53" s="457"/>
      <c r="S53" s="458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hidden="1" customHeight="1" x14ac:dyDescent="0.25">
      <c r="A54" s="61" t="s">
        <v>119</v>
      </c>
      <c r="B54" s="61" t="s">
        <v>121</v>
      </c>
      <c r="C54" s="35">
        <v>4301011481</v>
      </c>
      <c r="D54" s="455">
        <v>4680115881426</v>
      </c>
      <c r="E54" s="455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7"/>
      <c r="Q54" s="457"/>
      <c r="R54" s="457"/>
      <c r="S54" s="458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hidden="1" customHeight="1" x14ac:dyDescent="0.25">
      <c r="A55" s="61" t="s">
        <v>123</v>
      </c>
      <c r="B55" s="61" t="s">
        <v>124</v>
      </c>
      <c r="C55" s="35">
        <v>4301011437</v>
      </c>
      <c r="D55" s="455">
        <v>4680115881419</v>
      </c>
      <c r="E55" s="455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7"/>
      <c r="Q55" s="457"/>
      <c r="R55" s="457"/>
      <c r="S55" s="458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hidden="1" customHeight="1" x14ac:dyDescent="0.25">
      <c r="A56" s="61" t="s">
        <v>125</v>
      </c>
      <c r="B56" s="61" t="s">
        <v>126</v>
      </c>
      <c r="C56" s="35">
        <v>4301011458</v>
      </c>
      <c r="D56" s="455">
        <v>4680115881525</v>
      </c>
      <c r="E56" s="45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79" t="s">
        <v>127</v>
      </c>
      <c r="P56" s="457"/>
      <c r="Q56" s="457"/>
      <c r="R56" s="457"/>
      <c r="S56" s="458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hidden="1" x14ac:dyDescent="0.2">
      <c r="A57" s="463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4"/>
      <c r="O57" s="460" t="s">
        <v>43</v>
      </c>
      <c r="P57" s="461"/>
      <c r="Q57" s="461"/>
      <c r="R57" s="461"/>
      <c r="S57" s="461"/>
      <c r="T57" s="461"/>
      <c r="U57" s="462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hidden="1" x14ac:dyDescent="0.2">
      <c r="A58" s="463"/>
      <c r="B58" s="463"/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4"/>
      <c r="O58" s="460" t="s">
        <v>43</v>
      </c>
      <c r="P58" s="461"/>
      <c r="Q58" s="461"/>
      <c r="R58" s="461"/>
      <c r="S58" s="461"/>
      <c r="T58" s="461"/>
      <c r="U58" s="462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hidden="1" customHeight="1" x14ac:dyDescent="0.25">
      <c r="A59" s="453" t="s">
        <v>108</v>
      </c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  <c r="T59" s="453"/>
      <c r="U59" s="453"/>
      <c r="V59" s="453"/>
      <c r="W59" s="453"/>
      <c r="X59" s="453"/>
      <c r="Y59" s="453"/>
      <c r="Z59" s="63"/>
      <c r="AA59" s="63"/>
    </row>
    <row r="60" spans="1:67" ht="14.25" hidden="1" customHeight="1" x14ac:dyDescent="0.25">
      <c r="A60" s="454" t="s">
        <v>118</v>
      </c>
      <c r="B60" s="454"/>
      <c r="C60" s="454"/>
      <c r="D60" s="454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64"/>
      <c r="AA60" s="64"/>
    </row>
    <row r="61" spans="1:67" ht="27" hidden="1" customHeight="1" x14ac:dyDescent="0.25">
      <c r="A61" s="61" t="s">
        <v>128</v>
      </c>
      <c r="B61" s="61" t="s">
        <v>129</v>
      </c>
      <c r="C61" s="35">
        <v>4301011623</v>
      </c>
      <c r="D61" s="455">
        <v>4607091382945</v>
      </c>
      <c r="E61" s="455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7"/>
      <c r="Q61" s="457"/>
      <c r="R61" s="457"/>
      <c r="S61" s="458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hidden="1" customHeight="1" x14ac:dyDescent="0.25">
      <c r="A62" s="61" t="s">
        <v>130</v>
      </c>
      <c r="B62" s="61" t="s">
        <v>131</v>
      </c>
      <c r="C62" s="35">
        <v>4301011540</v>
      </c>
      <c r="D62" s="455">
        <v>4607091385670</v>
      </c>
      <c r="E62" s="455"/>
      <c r="F62" s="60">
        <v>1.4</v>
      </c>
      <c r="G62" s="36">
        <v>8</v>
      </c>
      <c r="H62" s="60">
        <v>11.2</v>
      </c>
      <c r="I62" s="60">
        <v>11.68</v>
      </c>
      <c r="J62" s="36">
        <v>56</v>
      </c>
      <c r="K62" s="36" t="s">
        <v>114</v>
      </c>
      <c r="L62" s="37" t="s">
        <v>132</v>
      </c>
      <c r="M62" s="37"/>
      <c r="N62" s="36">
        <v>50</v>
      </c>
      <c r="O62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57"/>
      <c r="Q62" s="457"/>
      <c r="R62" s="457"/>
      <c r="S62" s="458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hidden="1" customHeight="1" x14ac:dyDescent="0.25">
      <c r="A63" s="61" t="s">
        <v>130</v>
      </c>
      <c r="B63" s="61" t="s">
        <v>133</v>
      </c>
      <c r="C63" s="35">
        <v>4301011380</v>
      </c>
      <c r="D63" s="455">
        <v>4607091385670</v>
      </c>
      <c r="E63" s="455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114</v>
      </c>
      <c r="L63" s="37" t="s">
        <v>113</v>
      </c>
      <c r="M63" s="37"/>
      <c r="N63" s="36">
        <v>50</v>
      </c>
      <c r="O63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57"/>
      <c r="Q63" s="457"/>
      <c r="R63" s="457"/>
      <c r="S63" s="458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hidden="1" customHeight="1" x14ac:dyDescent="0.25">
      <c r="A64" s="61" t="s">
        <v>134</v>
      </c>
      <c r="B64" s="61" t="s">
        <v>135</v>
      </c>
      <c r="C64" s="35">
        <v>4301011625</v>
      </c>
      <c r="D64" s="455">
        <v>4680115883956</v>
      </c>
      <c r="E64" s="455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7"/>
      <c r="Q64" s="457"/>
      <c r="R64" s="457"/>
      <c r="S64" s="458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hidden="1" customHeight="1" x14ac:dyDescent="0.25">
      <c r="A65" s="61" t="s">
        <v>136</v>
      </c>
      <c r="B65" s="61" t="s">
        <v>137</v>
      </c>
      <c r="C65" s="35">
        <v>4301011468</v>
      </c>
      <c r="D65" s="455">
        <v>4680115881327</v>
      </c>
      <c r="E65" s="455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7"/>
      <c r="Q65" s="457"/>
      <c r="R65" s="457"/>
      <c r="S65" s="458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hidden="1" customHeight="1" x14ac:dyDescent="0.25">
      <c r="A66" s="61" t="s">
        <v>139</v>
      </c>
      <c r="B66" s="61" t="s">
        <v>140</v>
      </c>
      <c r="C66" s="35">
        <v>4301011514</v>
      </c>
      <c r="D66" s="455">
        <v>4680115882133</v>
      </c>
      <c r="E66" s="455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7"/>
      <c r="Q66" s="457"/>
      <c r="R66" s="457"/>
      <c r="S66" s="458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hidden="1" customHeight="1" x14ac:dyDescent="0.25">
      <c r="A67" s="61" t="s">
        <v>139</v>
      </c>
      <c r="B67" s="61" t="s">
        <v>141</v>
      </c>
      <c r="C67" s="35">
        <v>4301011703</v>
      </c>
      <c r="D67" s="455">
        <v>4680115882133</v>
      </c>
      <c r="E67" s="455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7"/>
      <c r="Q67" s="457"/>
      <c r="R67" s="457"/>
      <c r="S67" s="458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142</v>
      </c>
      <c r="B68" s="61" t="s">
        <v>143</v>
      </c>
      <c r="C68" s="35">
        <v>4301011192</v>
      </c>
      <c r="D68" s="455">
        <v>4607091382952</v>
      </c>
      <c r="E68" s="455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7"/>
      <c r="Q68" s="457"/>
      <c r="R68" s="457"/>
      <c r="S68" s="458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144</v>
      </c>
      <c r="B69" s="61" t="s">
        <v>145</v>
      </c>
      <c r="C69" s="35">
        <v>4301011565</v>
      </c>
      <c r="D69" s="455">
        <v>4680115882539</v>
      </c>
      <c r="E69" s="455"/>
      <c r="F69" s="60">
        <v>0.37</v>
      </c>
      <c r="G69" s="36">
        <v>10</v>
      </c>
      <c r="H69" s="60">
        <v>3.7</v>
      </c>
      <c r="I69" s="60">
        <v>3.94</v>
      </c>
      <c r="J69" s="36">
        <v>120</v>
      </c>
      <c r="K69" s="36" t="s">
        <v>81</v>
      </c>
      <c r="L69" s="37" t="s">
        <v>132</v>
      </c>
      <c r="M69" s="37"/>
      <c r="N69" s="36">
        <v>50</v>
      </c>
      <c r="O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57"/>
      <c r="Q69" s="457"/>
      <c r="R69" s="457"/>
      <c r="S69" s="458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146</v>
      </c>
      <c r="B70" s="61" t="s">
        <v>147</v>
      </c>
      <c r="C70" s="35">
        <v>4301011382</v>
      </c>
      <c r="D70" s="455">
        <v>4607091385687</v>
      </c>
      <c r="E70" s="455"/>
      <c r="F70" s="60">
        <v>0.4</v>
      </c>
      <c r="G70" s="36">
        <v>10</v>
      </c>
      <c r="H70" s="60">
        <v>4</v>
      </c>
      <c r="I70" s="60">
        <v>4.24</v>
      </c>
      <c r="J70" s="36">
        <v>120</v>
      </c>
      <c r="K70" s="36" t="s">
        <v>81</v>
      </c>
      <c r="L70" s="37" t="s">
        <v>132</v>
      </c>
      <c r="M70" s="37"/>
      <c r="N70" s="36">
        <v>50</v>
      </c>
      <c r="O70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57"/>
      <c r="Q70" s="457"/>
      <c r="R70" s="457"/>
      <c r="S70" s="458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148</v>
      </c>
      <c r="B71" s="61" t="s">
        <v>149</v>
      </c>
      <c r="C71" s="35">
        <v>4301011705</v>
      </c>
      <c r="D71" s="455">
        <v>4607091384604</v>
      </c>
      <c r="E71" s="455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7"/>
      <c r="Q71" s="457"/>
      <c r="R71" s="457"/>
      <c r="S71" s="458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150</v>
      </c>
      <c r="B72" s="61" t="s">
        <v>151</v>
      </c>
      <c r="C72" s="35">
        <v>4301011386</v>
      </c>
      <c r="D72" s="455">
        <v>4680115880283</v>
      </c>
      <c r="E72" s="455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7"/>
      <c r="Q72" s="457"/>
      <c r="R72" s="457"/>
      <c r="S72" s="458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152</v>
      </c>
      <c r="B73" s="61" t="s">
        <v>153</v>
      </c>
      <c r="C73" s="35">
        <v>4301011624</v>
      </c>
      <c r="D73" s="455">
        <v>4680115883949</v>
      </c>
      <c r="E73" s="455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7"/>
      <c r="Q73" s="457"/>
      <c r="R73" s="457"/>
      <c r="S73" s="458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hidden="1" customHeight="1" x14ac:dyDescent="0.25">
      <c r="A74" s="61" t="s">
        <v>154</v>
      </c>
      <c r="B74" s="61" t="s">
        <v>155</v>
      </c>
      <c r="C74" s="35">
        <v>4301011476</v>
      </c>
      <c r="D74" s="455">
        <v>4680115881518</v>
      </c>
      <c r="E74" s="45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132</v>
      </c>
      <c r="M74" s="37"/>
      <c r="N74" s="36">
        <v>50</v>
      </c>
      <c r="O74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7"/>
      <c r="Q74" s="457"/>
      <c r="R74" s="457"/>
      <c r="S74" s="458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156</v>
      </c>
      <c r="B75" s="61" t="s">
        <v>157</v>
      </c>
      <c r="C75" s="35">
        <v>4301011443</v>
      </c>
      <c r="D75" s="455">
        <v>4680115881303</v>
      </c>
      <c r="E75" s="455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7"/>
      <c r="Q75" s="457"/>
      <c r="R75" s="457"/>
      <c r="S75" s="458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158</v>
      </c>
      <c r="B76" s="61" t="s">
        <v>159</v>
      </c>
      <c r="C76" s="35">
        <v>4301011562</v>
      </c>
      <c r="D76" s="455">
        <v>4680115882577</v>
      </c>
      <c r="E76" s="455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7"/>
      <c r="Q76" s="457"/>
      <c r="R76" s="457"/>
      <c r="S76" s="458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158</v>
      </c>
      <c r="B77" s="61" t="s">
        <v>160</v>
      </c>
      <c r="C77" s="35">
        <v>4301011564</v>
      </c>
      <c r="D77" s="455">
        <v>4680115882577</v>
      </c>
      <c r="E77" s="455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7"/>
      <c r="Q77" s="457"/>
      <c r="R77" s="457"/>
      <c r="S77" s="458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161</v>
      </c>
      <c r="B78" s="61" t="s">
        <v>162</v>
      </c>
      <c r="C78" s="35">
        <v>4301011432</v>
      </c>
      <c r="D78" s="455">
        <v>4680115882720</v>
      </c>
      <c r="E78" s="455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7"/>
      <c r="Q78" s="457"/>
      <c r="R78" s="457"/>
      <c r="S78" s="458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163</v>
      </c>
      <c r="B79" s="61" t="s">
        <v>164</v>
      </c>
      <c r="C79" s="35">
        <v>4301011417</v>
      </c>
      <c r="D79" s="455">
        <v>4680115880269</v>
      </c>
      <c r="E79" s="455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132</v>
      </c>
      <c r="M79" s="37"/>
      <c r="N79" s="36">
        <v>50</v>
      </c>
      <c r="O79" s="4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7"/>
      <c r="Q79" s="457"/>
      <c r="R79" s="457"/>
      <c r="S79" s="458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165</v>
      </c>
      <c r="B80" s="61" t="s">
        <v>166</v>
      </c>
      <c r="C80" s="35">
        <v>4301011415</v>
      </c>
      <c r="D80" s="455">
        <v>4680115880429</v>
      </c>
      <c r="E80" s="455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132</v>
      </c>
      <c r="M80" s="37"/>
      <c r="N80" s="36">
        <v>50</v>
      </c>
      <c r="O80" s="4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7"/>
      <c r="Q80" s="457"/>
      <c r="R80" s="457"/>
      <c r="S80" s="458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hidden="1" customHeight="1" x14ac:dyDescent="0.25">
      <c r="A81" s="61" t="s">
        <v>167</v>
      </c>
      <c r="B81" s="61" t="s">
        <v>168</v>
      </c>
      <c r="C81" s="35">
        <v>4301011462</v>
      </c>
      <c r="D81" s="455">
        <v>4680115881457</v>
      </c>
      <c r="E81" s="455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132</v>
      </c>
      <c r="M81" s="37"/>
      <c r="N81" s="36">
        <v>50</v>
      </c>
      <c r="O81" s="5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7"/>
      <c r="Q81" s="457"/>
      <c r="R81" s="457"/>
      <c r="S81" s="458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idden="1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4"/>
      <c r="O82" s="460" t="s">
        <v>43</v>
      </c>
      <c r="P82" s="461"/>
      <c r="Q82" s="461"/>
      <c r="R82" s="461"/>
      <c r="S82" s="461"/>
      <c r="T82" s="461"/>
      <c r="U82" s="462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hidden="1" x14ac:dyDescent="0.2">
      <c r="A83" s="463"/>
      <c r="B83" s="463"/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3"/>
      <c r="N83" s="464"/>
      <c r="O83" s="460" t="s">
        <v>43</v>
      </c>
      <c r="P83" s="461"/>
      <c r="Q83" s="461"/>
      <c r="R83" s="461"/>
      <c r="S83" s="461"/>
      <c r="T83" s="461"/>
      <c r="U83" s="462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hidden="1" customHeight="1" x14ac:dyDescent="0.25">
      <c r="A84" s="454" t="s">
        <v>110</v>
      </c>
      <c r="B84" s="454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4"/>
      <c r="N84" s="454"/>
      <c r="O84" s="454"/>
      <c r="P84" s="454"/>
      <c r="Q84" s="454"/>
      <c r="R84" s="454"/>
      <c r="S84" s="454"/>
      <c r="T84" s="454"/>
      <c r="U84" s="454"/>
      <c r="V84" s="454"/>
      <c r="W84" s="454"/>
      <c r="X84" s="454"/>
      <c r="Y84" s="454"/>
      <c r="Z84" s="64"/>
      <c r="AA84" s="64"/>
    </row>
    <row r="85" spans="1:67" ht="16.5" hidden="1" customHeight="1" x14ac:dyDescent="0.25">
      <c r="A85" s="61" t="s">
        <v>169</v>
      </c>
      <c r="B85" s="61" t="s">
        <v>170</v>
      </c>
      <c r="C85" s="35">
        <v>4301020235</v>
      </c>
      <c r="D85" s="455">
        <v>4680115881488</v>
      </c>
      <c r="E85" s="455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7"/>
      <c r="Q85" s="457"/>
      <c r="R85" s="457"/>
      <c r="S85" s="458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hidden="1" customHeight="1" x14ac:dyDescent="0.25">
      <c r="A86" s="61" t="s">
        <v>171</v>
      </c>
      <c r="B86" s="61" t="s">
        <v>172</v>
      </c>
      <c r="C86" s="35">
        <v>4301020228</v>
      </c>
      <c r="D86" s="455">
        <v>4680115882751</v>
      </c>
      <c r="E86" s="455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7"/>
      <c r="Q86" s="457"/>
      <c r="R86" s="457"/>
      <c r="S86" s="458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hidden="1" customHeight="1" x14ac:dyDescent="0.25">
      <c r="A87" s="61" t="s">
        <v>173</v>
      </c>
      <c r="B87" s="61" t="s">
        <v>174</v>
      </c>
      <c r="C87" s="35">
        <v>4301020258</v>
      </c>
      <c r="D87" s="455">
        <v>4680115882775</v>
      </c>
      <c r="E87" s="455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132</v>
      </c>
      <c r="M87" s="37"/>
      <c r="N87" s="36">
        <v>50</v>
      </c>
      <c r="O87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7"/>
      <c r="Q87" s="457"/>
      <c r="R87" s="457"/>
      <c r="S87" s="458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hidden="1" customHeight="1" x14ac:dyDescent="0.25">
      <c r="A88" s="61" t="s">
        <v>175</v>
      </c>
      <c r="B88" s="61" t="s">
        <v>176</v>
      </c>
      <c r="C88" s="35">
        <v>4301020217</v>
      </c>
      <c r="D88" s="455">
        <v>4680115880658</v>
      </c>
      <c r="E88" s="455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7"/>
      <c r="Q88" s="457"/>
      <c r="R88" s="457"/>
      <c r="S88" s="458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hidden="1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4"/>
      <c r="O89" s="460" t="s">
        <v>43</v>
      </c>
      <c r="P89" s="461"/>
      <c r="Q89" s="461"/>
      <c r="R89" s="461"/>
      <c r="S89" s="461"/>
      <c r="T89" s="461"/>
      <c r="U89" s="462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hidden="1" x14ac:dyDescent="0.2">
      <c r="A90" s="463"/>
      <c r="B90" s="463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3"/>
      <c r="N90" s="464"/>
      <c r="O90" s="460" t="s">
        <v>43</v>
      </c>
      <c r="P90" s="461"/>
      <c r="Q90" s="461"/>
      <c r="R90" s="461"/>
      <c r="S90" s="461"/>
      <c r="T90" s="461"/>
      <c r="U90" s="462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hidden="1" customHeight="1" x14ac:dyDescent="0.25">
      <c r="A91" s="454" t="s">
        <v>77</v>
      </c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64"/>
      <c r="AA91" s="64"/>
    </row>
    <row r="92" spans="1:67" ht="16.5" hidden="1" customHeight="1" x14ac:dyDescent="0.25">
      <c r="A92" s="61" t="s">
        <v>177</v>
      </c>
      <c r="B92" s="61" t="s">
        <v>178</v>
      </c>
      <c r="C92" s="35">
        <v>4301030895</v>
      </c>
      <c r="D92" s="455">
        <v>4607091387667</v>
      </c>
      <c r="E92" s="455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7"/>
      <c r="Q92" s="457"/>
      <c r="R92" s="457"/>
      <c r="S92" s="458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hidden="1" customHeight="1" x14ac:dyDescent="0.25">
      <c r="A93" s="61" t="s">
        <v>179</v>
      </c>
      <c r="B93" s="61" t="s">
        <v>180</v>
      </c>
      <c r="C93" s="35">
        <v>4301030961</v>
      </c>
      <c r="D93" s="455">
        <v>4607091387636</v>
      </c>
      <c r="E93" s="455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7"/>
      <c r="Q93" s="457"/>
      <c r="R93" s="457"/>
      <c r="S93" s="458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hidden="1" customHeight="1" x14ac:dyDescent="0.25">
      <c r="A94" s="61" t="s">
        <v>181</v>
      </c>
      <c r="B94" s="61" t="s">
        <v>182</v>
      </c>
      <c r="C94" s="35">
        <v>4301030963</v>
      </c>
      <c r="D94" s="455">
        <v>4607091382426</v>
      </c>
      <c r="E94" s="455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7"/>
      <c r="Q94" s="457"/>
      <c r="R94" s="457"/>
      <c r="S94" s="458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hidden="1" customHeight="1" x14ac:dyDescent="0.25">
      <c r="A95" s="61" t="s">
        <v>183</v>
      </c>
      <c r="B95" s="61" t="s">
        <v>184</v>
      </c>
      <c r="C95" s="35">
        <v>4301030962</v>
      </c>
      <c r="D95" s="455">
        <v>4607091386547</v>
      </c>
      <c r="E95" s="455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7"/>
      <c r="Q95" s="457"/>
      <c r="R95" s="457"/>
      <c r="S95" s="458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hidden="1" customHeight="1" x14ac:dyDescent="0.25">
      <c r="A96" s="61" t="s">
        <v>185</v>
      </c>
      <c r="B96" s="61" t="s">
        <v>186</v>
      </c>
      <c r="C96" s="35">
        <v>4301030964</v>
      </c>
      <c r="D96" s="455">
        <v>4607091382464</v>
      </c>
      <c r="E96" s="455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7"/>
      <c r="Q96" s="457"/>
      <c r="R96" s="457"/>
      <c r="S96" s="458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hidden="1" customHeight="1" x14ac:dyDescent="0.25">
      <c r="A97" s="61" t="s">
        <v>187</v>
      </c>
      <c r="B97" s="61" t="s">
        <v>188</v>
      </c>
      <c r="C97" s="35">
        <v>4301031235</v>
      </c>
      <c r="D97" s="455">
        <v>4680115883444</v>
      </c>
      <c r="E97" s="455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57"/>
      <c r="Q97" s="457"/>
      <c r="R97" s="457"/>
      <c r="S97" s="458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hidden="1" customHeight="1" x14ac:dyDescent="0.25">
      <c r="A98" s="61" t="s">
        <v>187</v>
      </c>
      <c r="B98" s="61" t="s">
        <v>189</v>
      </c>
      <c r="C98" s="35">
        <v>4301031234</v>
      </c>
      <c r="D98" s="455">
        <v>4680115883444</v>
      </c>
      <c r="E98" s="455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57"/>
      <c r="Q98" s="457"/>
      <c r="R98" s="457"/>
      <c r="S98" s="458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idden="1" x14ac:dyDescent="0.2">
      <c r="A99" s="463"/>
      <c r="B99" s="463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4"/>
      <c r="O99" s="460" t="s">
        <v>43</v>
      </c>
      <c r="P99" s="461"/>
      <c r="Q99" s="461"/>
      <c r="R99" s="461"/>
      <c r="S99" s="461"/>
      <c r="T99" s="461"/>
      <c r="U99" s="462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hidden="1" x14ac:dyDescent="0.2">
      <c r="A100" s="463"/>
      <c r="B100" s="463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3"/>
      <c r="N100" s="464"/>
      <c r="O100" s="460" t="s">
        <v>43</v>
      </c>
      <c r="P100" s="461"/>
      <c r="Q100" s="461"/>
      <c r="R100" s="461"/>
      <c r="S100" s="461"/>
      <c r="T100" s="461"/>
      <c r="U100" s="462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hidden="1" customHeight="1" x14ac:dyDescent="0.25">
      <c r="A101" s="454" t="s">
        <v>85</v>
      </c>
      <c r="B101" s="454"/>
      <c r="C101" s="454"/>
      <c r="D101" s="454"/>
      <c r="E101" s="454"/>
      <c r="F101" s="454"/>
      <c r="G101" s="454"/>
      <c r="H101" s="454"/>
      <c r="I101" s="454"/>
      <c r="J101" s="454"/>
      <c r="K101" s="454"/>
      <c r="L101" s="454"/>
      <c r="M101" s="454"/>
      <c r="N101" s="454"/>
      <c r="O101" s="454"/>
      <c r="P101" s="454"/>
      <c r="Q101" s="454"/>
      <c r="R101" s="454"/>
      <c r="S101" s="454"/>
      <c r="T101" s="454"/>
      <c r="U101" s="454"/>
      <c r="V101" s="454"/>
      <c r="W101" s="454"/>
      <c r="X101" s="454"/>
      <c r="Y101" s="454"/>
      <c r="Z101" s="64"/>
      <c r="AA101" s="64"/>
    </row>
    <row r="102" spans="1:67" ht="16.5" hidden="1" customHeight="1" x14ac:dyDescent="0.25">
      <c r="A102" s="61" t="s">
        <v>190</v>
      </c>
      <c r="B102" s="61" t="s">
        <v>191</v>
      </c>
      <c r="C102" s="35">
        <v>4301051787</v>
      </c>
      <c r="D102" s="455">
        <v>4680115885233</v>
      </c>
      <c r="E102" s="455"/>
      <c r="F102" s="60">
        <v>0.2</v>
      </c>
      <c r="G102" s="36">
        <v>6</v>
      </c>
      <c r="H102" s="60">
        <v>1.2</v>
      </c>
      <c r="I102" s="60">
        <v>1.3</v>
      </c>
      <c r="J102" s="36">
        <v>234</v>
      </c>
      <c r="K102" s="36" t="s">
        <v>84</v>
      </c>
      <c r="L102" s="37" t="s">
        <v>138</v>
      </c>
      <c r="M102" s="37"/>
      <c r="N102" s="36">
        <v>30</v>
      </c>
      <c r="O102" s="512" t="s">
        <v>192</v>
      </c>
      <c r="P102" s="457"/>
      <c r="Q102" s="457"/>
      <c r="R102" s="457"/>
      <c r="S102" s="458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IFERROR(IF(X102=0,"",ROUNDUP(X102/H102,0)*0.00502),"")</f>
        <v/>
      </c>
      <c r="Z102" s="66" t="s">
        <v>48</v>
      </c>
      <c r="AA102" s="67" t="s">
        <v>193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hidden="1" customHeight="1" x14ac:dyDescent="0.25">
      <c r="A103" s="61" t="s">
        <v>194</v>
      </c>
      <c r="B103" s="61" t="s">
        <v>195</v>
      </c>
      <c r="C103" s="35">
        <v>4301051437</v>
      </c>
      <c r="D103" s="455">
        <v>4607091386967</v>
      </c>
      <c r="E103" s="455"/>
      <c r="F103" s="60">
        <v>1.35</v>
      </c>
      <c r="G103" s="36">
        <v>6</v>
      </c>
      <c r="H103" s="60">
        <v>8.1</v>
      </c>
      <c r="I103" s="60">
        <v>8.6639999999999997</v>
      </c>
      <c r="J103" s="36">
        <v>56</v>
      </c>
      <c r="K103" s="36" t="s">
        <v>114</v>
      </c>
      <c r="L103" s="37" t="s">
        <v>132</v>
      </c>
      <c r="M103" s="37"/>
      <c r="N103" s="36">
        <v>45</v>
      </c>
      <c r="O103" s="5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57"/>
      <c r="Q103" s="457"/>
      <c r="R103" s="457"/>
      <c r="S103" s="458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27" hidden="1" customHeight="1" x14ac:dyDescent="0.25">
      <c r="A104" s="61" t="s">
        <v>194</v>
      </c>
      <c r="B104" s="61" t="s">
        <v>196</v>
      </c>
      <c r="C104" s="35">
        <v>4301051543</v>
      </c>
      <c r="D104" s="455">
        <v>4607091386967</v>
      </c>
      <c r="E104" s="455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45</v>
      </c>
      <c r="O104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57"/>
      <c r="Q104" s="457"/>
      <c r="R104" s="457"/>
      <c r="S104" s="458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hidden="1" customHeight="1" x14ac:dyDescent="0.25">
      <c r="A105" s="61" t="s">
        <v>197</v>
      </c>
      <c r="B105" s="61" t="s">
        <v>198</v>
      </c>
      <c r="C105" s="35">
        <v>4301051611</v>
      </c>
      <c r="D105" s="455">
        <v>4607091385304</v>
      </c>
      <c r="E105" s="455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114</v>
      </c>
      <c r="L105" s="37" t="s">
        <v>80</v>
      </c>
      <c r="M105" s="37"/>
      <c r="N105" s="36">
        <v>40</v>
      </c>
      <c r="O105" s="5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57"/>
      <c r="Q105" s="457"/>
      <c r="R105" s="457"/>
      <c r="S105" s="458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IFERROR(IF(X105=0,"",ROUNDUP(X105/H105,0)*0.02175),"")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hidden="1" customHeight="1" x14ac:dyDescent="0.25">
      <c r="A106" s="61" t="s">
        <v>199</v>
      </c>
      <c r="B106" s="61" t="s">
        <v>200</v>
      </c>
      <c r="C106" s="35">
        <v>4301051648</v>
      </c>
      <c r="D106" s="455">
        <v>4607091386264</v>
      </c>
      <c r="E106" s="455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6" t="s">
        <v>81</v>
      </c>
      <c r="L106" s="37" t="s">
        <v>80</v>
      </c>
      <c r="M106" s="37"/>
      <c r="N106" s="36">
        <v>31</v>
      </c>
      <c r="O106" s="5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57"/>
      <c r="Q106" s="457"/>
      <c r="R106" s="457"/>
      <c r="S106" s="458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hidden="1" customHeight="1" x14ac:dyDescent="0.25">
      <c r="A107" s="61" t="s">
        <v>201</v>
      </c>
      <c r="B107" s="61" t="s">
        <v>202</v>
      </c>
      <c r="C107" s="35">
        <v>4301051477</v>
      </c>
      <c r="D107" s="455">
        <v>4680115882584</v>
      </c>
      <c r="E107" s="455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57"/>
      <c r="Q107" s="457"/>
      <c r="R107" s="457"/>
      <c r="S107" s="458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hidden="1" customHeight="1" x14ac:dyDescent="0.25">
      <c r="A108" s="61" t="s">
        <v>201</v>
      </c>
      <c r="B108" s="61" t="s">
        <v>203</v>
      </c>
      <c r="C108" s="35">
        <v>4301051476</v>
      </c>
      <c r="D108" s="455">
        <v>4680115882584</v>
      </c>
      <c r="E108" s="455"/>
      <c r="F108" s="60">
        <v>0.33</v>
      </c>
      <c r="G108" s="36">
        <v>8</v>
      </c>
      <c r="H108" s="60">
        <v>2.64</v>
      </c>
      <c r="I108" s="60">
        <v>2.9279999999999999</v>
      </c>
      <c r="J108" s="36">
        <v>156</v>
      </c>
      <c r="K108" s="36" t="s">
        <v>81</v>
      </c>
      <c r="L108" s="37" t="s">
        <v>103</v>
      </c>
      <c r="M108" s="37"/>
      <c r="N108" s="36">
        <v>60</v>
      </c>
      <c r="O108" s="5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57"/>
      <c r="Q108" s="457"/>
      <c r="R108" s="457"/>
      <c r="S108" s="458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hidden="1" customHeight="1" x14ac:dyDescent="0.25">
      <c r="A109" s="61" t="s">
        <v>204</v>
      </c>
      <c r="B109" s="61" t="s">
        <v>205</v>
      </c>
      <c r="C109" s="35">
        <v>4301051436</v>
      </c>
      <c r="D109" s="455">
        <v>4607091385731</v>
      </c>
      <c r="E109" s="455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81</v>
      </c>
      <c r="L109" s="37" t="s">
        <v>132</v>
      </c>
      <c r="M109" s="37"/>
      <c r="N109" s="36">
        <v>45</v>
      </c>
      <c r="O109" s="5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57"/>
      <c r="Q109" s="457"/>
      <c r="R109" s="457"/>
      <c r="S109" s="458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hidden="1" customHeight="1" x14ac:dyDescent="0.25">
      <c r="A110" s="61" t="s">
        <v>206</v>
      </c>
      <c r="B110" s="61" t="s">
        <v>207</v>
      </c>
      <c r="C110" s="35">
        <v>4301051439</v>
      </c>
      <c r="D110" s="455">
        <v>4680115880214</v>
      </c>
      <c r="E110" s="455"/>
      <c r="F110" s="60">
        <v>0.45</v>
      </c>
      <c r="G110" s="36">
        <v>6</v>
      </c>
      <c r="H110" s="60">
        <v>2.7</v>
      </c>
      <c r="I110" s="60">
        <v>2.988</v>
      </c>
      <c r="J110" s="36">
        <v>120</v>
      </c>
      <c r="K110" s="36" t="s">
        <v>81</v>
      </c>
      <c r="L110" s="37" t="s">
        <v>132</v>
      </c>
      <c r="M110" s="37"/>
      <c r="N110" s="36">
        <v>45</v>
      </c>
      <c r="O110" s="52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57"/>
      <c r="Q110" s="457"/>
      <c r="R110" s="457"/>
      <c r="S110" s="458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IFERROR(IF(X110=0,"",ROUNDUP(X110/H110,0)*0.00937),"")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27" hidden="1" customHeight="1" x14ac:dyDescent="0.25">
      <c r="A111" s="61" t="s">
        <v>208</v>
      </c>
      <c r="B111" s="61" t="s">
        <v>209</v>
      </c>
      <c r="C111" s="35">
        <v>4301051438</v>
      </c>
      <c r="D111" s="455">
        <v>4680115880894</v>
      </c>
      <c r="E111" s="455"/>
      <c r="F111" s="60">
        <v>0.33</v>
      </c>
      <c r="G111" s="36">
        <v>6</v>
      </c>
      <c r="H111" s="60">
        <v>1.98</v>
      </c>
      <c r="I111" s="60">
        <v>2.258</v>
      </c>
      <c r="J111" s="36">
        <v>156</v>
      </c>
      <c r="K111" s="36" t="s">
        <v>81</v>
      </c>
      <c r="L111" s="37" t="s">
        <v>132</v>
      </c>
      <c r="M111" s="37"/>
      <c r="N111" s="36">
        <v>45</v>
      </c>
      <c r="O111" s="5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57"/>
      <c r="Q111" s="457"/>
      <c r="R111" s="457"/>
      <c r="S111" s="458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 t="shared" ref="Y111:Y116" si="23">IFERROR(IF(X111=0,"",ROUNDUP(X111/H111,0)*0.00753),"")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210</v>
      </c>
      <c r="B112" s="61" t="s">
        <v>211</v>
      </c>
      <c r="C112" s="35">
        <v>4301051693</v>
      </c>
      <c r="D112" s="455">
        <v>4680115884915</v>
      </c>
      <c r="E112" s="455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7"/>
      <c r="Q112" s="457"/>
      <c r="R112" s="457"/>
      <c r="S112" s="458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 t="shared" si="23"/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212</v>
      </c>
      <c r="B113" s="61" t="s">
        <v>213</v>
      </c>
      <c r="C113" s="35">
        <v>4301051313</v>
      </c>
      <c r="D113" s="455">
        <v>4607091385427</v>
      </c>
      <c r="E113" s="455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7"/>
      <c r="Q113" s="457"/>
      <c r="R113" s="457"/>
      <c r="S113" s="458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 t="shared" si="23"/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hidden="1" customHeight="1" x14ac:dyDescent="0.25">
      <c r="A114" s="61" t="s">
        <v>214</v>
      </c>
      <c r="B114" s="61" t="s">
        <v>215</v>
      </c>
      <c r="C114" s="35">
        <v>4301051480</v>
      </c>
      <c r="D114" s="455">
        <v>4680115882645</v>
      </c>
      <c r="E114" s="455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7"/>
      <c r="Q114" s="457"/>
      <c r="R114" s="457"/>
      <c r="S114" s="458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si="23"/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216</v>
      </c>
      <c r="B115" s="61" t="s">
        <v>217</v>
      </c>
      <c r="C115" s="35">
        <v>4301051395</v>
      </c>
      <c r="D115" s="455">
        <v>4680115884311</v>
      </c>
      <c r="E115" s="455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7"/>
      <c r="Q115" s="457"/>
      <c r="R115" s="457"/>
      <c r="S115" s="458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218</v>
      </c>
      <c r="B116" s="61" t="s">
        <v>219</v>
      </c>
      <c r="C116" s="35">
        <v>4301051641</v>
      </c>
      <c r="D116" s="455">
        <v>4680115884403</v>
      </c>
      <c r="E116" s="455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7"/>
      <c r="Q116" s="457"/>
      <c r="R116" s="457"/>
      <c r="S116" s="458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idden="1" x14ac:dyDescent="0.2">
      <c r="A117" s="463"/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4"/>
      <c r="O117" s="460" t="s">
        <v>43</v>
      </c>
      <c r="P117" s="461"/>
      <c r="Q117" s="461"/>
      <c r="R117" s="461"/>
      <c r="S117" s="461"/>
      <c r="T117" s="461"/>
      <c r="U117" s="462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hidden="1" x14ac:dyDescent="0.2">
      <c r="A118" s="463"/>
      <c r="B118" s="463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3"/>
      <c r="N118" s="464"/>
      <c r="O118" s="460" t="s">
        <v>43</v>
      </c>
      <c r="P118" s="461"/>
      <c r="Q118" s="461"/>
      <c r="R118" s="461"/>
      <c r="S118" s="461"/>
      <c r="T118" s="461"/>
      <c r="U118" s="462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hidden="1" customHeight="1" x14ac:dyDescent="0.25">
      <c r="A119" s="454" t="s">
        <v>220</v>
      </c>
      <c r="B119" s="454"/>
      <c r="C119" s="454"/>
      <c r="D119" s="454"/>
      <c r="E119" s="454"/>
      <c r="F119" s="454"/>
      <c r="G119" s="454"/>
      <c r="H119" s="454"/>
      <c r="I119" s="454"/>
      <c r="J119" s="454"/>
      <c r="K119" s="454"/>
      <c r="L119" s="454"/>
      <c r="M119" s="454"/>
      <c r="N119" s="454"/>
      <c r="O119" s="454"/>
      <c r="P119" s="454"/>
      <c r="Q119" s="454"/>
      <c r="R119" s="454"/>
      <c r="S119" s="454"/>
      <c r="T119" s="454"/>
      <c r="U119" s="454"/>
      <c r="V119" s="454"/>
      <c r="W119" s="454"/>
      <c r="X119" s="454"/>
      <c r="Y119" s="454"/>
      <c r="Z119" s="64"/>
      <c r="AA119" s="64"/>
    </row>
    <row r="120" spans="1:67" ht="27" hidden="1" customHeight="1" x14ac:dyDescent="0.25">
      <c r="A120" s="61" t="s">
        <v>221</v>
      </c>
      <c r="B120" s="61" t="s">
        <v>222</v>
      </c>
      <c r="C120" s="35">
        <v>4301060296</v>
      </c>
      <c r="D120" s="455">
        <v>4607091383065</v>
      </c>
      <c r="E120" s="455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7"/>
      <c r="Q120" s="457"/>
      <c r="R120" s="457"/>
      <c r="S120" s="458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6" si="24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6" si="25">IFERROR(W120*I120/H120,"0")</f>
        <v>0</v>
      </c>
      <c r="BM120" s="77">
        <f t="shared" ref="BM120:BM126" si="26">IFERROR(X120*I120/H120,"0")</f>
        <v>0</v>
      </c>
      <c r="BN120" s="77">
        <f t="shared" ref="BN120:BN126" si="27">IFERROR(1/J120*(W120/H120),"0")</f>
        <v>0</v>
      </c>
      <c r="BO120" s="77">
        <f t="shared" ref="BO120:BO126" si="28">IFERROR(1/J120*(X120/H120),"0")</f>
        <v>0</v>
      </c>
    </row>
    <row r="121" spans="1:67" ht="27" hidden="1" customHeight="1" x14ac:dyDescent="0.25">
      <c r="A121" s="61" t="s">
        <v>223</v>
      </c>
      <c r="B121" s="61" t="s">
        <v>224</v>
      </c>
      <c r="C121" s="35">
        <v>4301060350</v>
      </c>
      <c r="D121" s="455">
        <v>4680115881532</v>
      </c>
      <c r="E121" s="455"/>
      <c r="F121" s="60">
        <v>1.35</v>
      </c>
      <c r="G121" s="36">
        <v>6</v>
      </c>
      <c r="H121" s="60">
        <v>8.1</v>
      </c>
      <c r="I121" s="60">
        <v>8.58</v>
      </c>
      <c r="J121" s="36">
        <v>56</v>
      </c>
      <c r="K121" s="36" t="s">
        <v>114</v>
      </c>
      <c r="L121" s="37" t="s">
        <v>132</v>
      </c>
      <c r="M121" s="37"/>
      <c r="N121" s="36">
        <v>30</v>
      </c>
      <c r="O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57"/>
      <c r="Q121" s="457"/>
      <c r="R121" s="457"/>
      <c r="S121" s="458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4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5"/>
        <v>0</v>
      </c>
      <c r="BM121" s="77">
        <f t="shared" si="26"/>
        <v>0</v>
      </c>
      <c r="BN121" s="77">
        <f t="shared" si="27"/>
        <v>0</v>
      </c>
      <c r="BO121" s="77">
        <f t="shared" si="28"/>
        <v>0</v>
      </c>
    </row>
    <row r="122" spans="1:67" ht="27" hidden="1" customHeight="1" x14ac:dyDescent="0.25">
      <c r="A122" s="61" t="s">
        <v>223</v>
      </c>
      <c r="B122" s="61" t="s">
        <v>225</v>
      </c>
      <c r="C122" s="35">
        <v>4301060371</v>
      </c>
      <c r="D122" s="455">
        <v>4680115881532</v>
      </c>
      <c r="E122" s="455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7"/>
      <c r="Q122" s="457"/>
      <c r="R122" s="457"/>
      <c r="S122" s="458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4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5"/>
        <v>0</v>
      </c>
      <c r="BM122" s="77">
        <f t="shared" si="26"/>
        <v>0</v>
      </c>
      <c r="BN122" s="77">
        <f t="shared" si="27"/>
        <v>0</v>
      </c>
      <c r="BO122" s="77">
        <f t="shared" si="28"/>
        <v>0</v>
      </c>
    </row>
    <row r="123" spans="1:67" ht="27" hidden="1" customHeight="1" x14ac:dyDescent="0.25">
      <c r="A123" s="61" t="s">
        <v>223</v>
      </c>
      <c r="B123" s="61" t="s">
        <v>226</v>
      </c>
      <c r="C123" s="35">
        <v>4301060366</v>
      </c>
      <c r="D123" s="455">
        <v>4680115881532</v>
      </c>
      <c r="E123" s="455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80</v>
      </c>
      <c r="M123" s="37"/>
      <c r="N123" s="36">
        <v>30</v>
      </c>
      <c r="O123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57"/>
      <c r="Q123" s="457"/>
      <c r="R123" s="457"/>
      <c r="S123" s="458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4"/>
        <v>0</v>
      </c>
      <c r="Y123" s="40" t="str">
        <f>IFERROR(IF(X123=0,"",ROUNDUP(X123/H123,0)*0.02175),"")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5"/>
        <v>0</v>
      </c>
      <c r="BM123" s="77">
        <f t="shared" si="26"/>
        <v>0</v>
      </c>
      <c r="BN123" s="77">
        <f t="shared" si="27"/>
        <v>0</v>
      </c>
      <c r="BO123" s="77">
        <f t="shared" si="28"/>
        <v>0</v>
      </c>
    </row>
    <row r="124" spans="1:67" ht="27" hidden="1" customHeight="1" x14ac:dyDescent="0.25">
      <c r="A124" s="61" t="s">
        <v>227</v>
      </c>
      <c r="B124" s="61" t="s">
        <v>228</v>
      </c>
      <c r="C124" s="35">
        <v>4301060356</v>
      </c>
      <c r="D124" s="455">
        <v>4680115882652</v>
      </c>
      <c r="E124" s="455"/>
      <c r="F124" s="60">
        <v>0.33</v>
      </c>
      <c r="G124" s="36">
        <v>6</v>
      </c>
      <c r="H124" s="60">
        <v>1.98</v>
      </c>
      <c r="I124" s="60">
        <v>2.84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57"/>
      <c r="Q124" s="457"/>
      <c r="R124" s="457"/>
      <c r="S124" s="458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16.5" hidden="1" customHeight="1" x14ac:dyDescent="0.25">
      <c r="A125" s="61" t="s">
        <v>229</v>
      </c>
      <c r="B125" s="61" t="s">
        <v>230</v>
      </c>
      <c r="C125" s="35">
        <v>4301060309</v>
      </c>
      <c r="D125" s="455">
        <v>4680115880238</v>
      </c>
      <c r="E125" s="455"/>
      <c r="F125" s="60">
        <v>0.33</v>
      </c>
      <c r="G125" s="36">
        <v>6</v>
      </c>
      <c r="H125" s="60">
        <v>1.98</v>
      </c>
      <c r="I125" s="60">
        <v>2.258</v>
      </c>
      <c r="J125" s="36">
        <v>156</v>
      </c>
      <c r="K125" s="36" t="s">
        <v>81</v>
      </c>
      <c r="L125" s="37" t="s">
        <v>80</v>
      </c>
      <c r="M125" s="37"/>
      <c r="N125" s="36">
        <v>40</v>
      </c>
      <c r="O125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57"/>
      <c r="Q125" s="457"/>
      <c r="R125" s="457"/>
      <c r="S125" s="458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hidden="1" customHeight="1" x14ac:dyDescent="0.25">
      <c r="A126" s="61" t="s">
        <v>231</v>
      </c>
      <c r="B126" s="61" t="s">
        <v>232</v>
      </c>
      <c r="C126" s="35">
        <v>4301060351</v>
      </c>
      <c r="D126" s="455">
        <v>4680115881464</v>
      </c>
      <c r="E126" s="455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81</v>
      </c>
      <c r="L126" s="37" t="s">
        <v>132</v>
      </c>
      <c r="M126" s="37"/>
      <c r="N126" s="36">
        <v>30</v>
      </c>
      <c r="O126" s="5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57"/>
      <c r="Q126" s="457"/>
      <c r="R126" s="457"/>
      <c r="S126" s="458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IFERROR(IF(X126=0,"",ROUNDUP(X126/H126,0)*0.00753),"")</f>
        <v/>
      </c>
      <c r="Z126" s="66" t="s">
        <v>48</v>
      </c>
      <c r="AA126" s="67" t="s">
        <v>48</v>
      </c>
      <c r="AE126" s="77"/>
      <c r="BB126" s="148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idden="1" x14ac:dyDescent="0.2">
      <c r="A127" s="463"/>
      <c r="B127" s="463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3"/>
      <c r="N127" s="464"/>
      <c r="O127" s="460" t="s">
        <v>43</v>
      </c>
      <c r="P127" s="461"/>
      <c r="Q127" s="461"/>
      <c r="R127" s="461"/>
      <c r="S127" s="461"/>
      <c r="T127" s="461"/>
      <c r="U127" s="462"/>
      <c r="V127" s="41" t="s">
        <v>42</v>
      </c>
      <c r="W127" s="42">
        <f>IFERROR(W120/H120,"0")+IFERROR(W121/H121,"0")+IFERROR(W122/H122,"0")+IFERROR(W123/H123,"0")+IFERROR(W124/H124,"0")+IFERROR(W125/H125,"0")+IFERROR(W126/H126,"0")</f>
        <v>0</v>
      </c>
      <c r="X127" s="42">
        <f>IFERROR(X120/H120,"0")+IFERROR(X121/H121,"0")+IFERROR(X122/H122,"0")+IFERROR(X123/H123,"0")+IFERROR(X124/H124,"0")+IFERROR(X125/H125,"0")+IFERROR(X126/H126,"0")</f>
        <v>0</v>
      </c>
      <c r="Y127" s="4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5"/>
      <c r="AA127" s="65"/>
    </row>
    <row r="128" spans="1:67" hidden="1" x14ac:dyDescent="0.2">
      <c r="A128" s="463"/>
      <c r="B128" s="463"/>
      <c r="C128" s="463"/>
      <c r="D128" s="463"/>
      <c r="E128" s="463"/>
      <c r="F128" s="463"/>
      <c r="G128" s="463"/>
      <c r="H128" s="463"/>
      <c r="I128" s="463"/>
      <c r="J128" s="463"/>
      <c r="K128" s="463"/>
      <c r="L128" s="463"/>
      <c r="M128" s="463"/>
      <c r="N128" s="464"/>
      <c r="O128" s="460" t="s">
        <v>43</v>
      </c>
      <c r="P128" s="461"/>
      <c r="Q128" s="461"/>
      <c r="R128" s="461"/>
      <c r="S128" s="461"/>
      <c r="T128" s="461"/>
      <c r="U128" s="462"/>
      <c r="V128" s="41" t="s">
        <v>0</v>
      </c>
      <c r="W128" s="42">
        <f>IFERROR(SUM(W120:W126),"0")</f>
        <v>0</v>
      </c>
      <c r="X128" s="42">
        <f>IFERROR(SUM(X120:X126),"0")</f>
        <v>0</v>
      </c>
      <c r="Y128" s="41"/>
      <c r="Z128" s="65"/>
      <c r="AA128" s="65"/>
    </row>
    <row r="129" spans="1:67" ht="16.5" hidden="1" customHeight="1" x14ac:dyDescent="0.25">
      <c r="A129" s="453" t="s">
        <v>233</v>
      </c>
      <c r="B129" s="453"/>
      <c r="C129" s="453"/>
      <c r="D129" s="453"/>
      <c r="E129" s="453"/>
      <c r="F129" s="453"/>
      <c r="G129" s="453"/>
      <c r="H129" s="453"/>
      <c r="I129" s="453"/>
      <c r="J129" s="453"/>
      <c r="K129" s="453"/>
      <c r="L129" s="453"/>
      <c r="M129" s="453"/>
      <c r="N129" s="453"/>
      <c r="O129" s="453"/>
      <c r="P129" s="453"/>
      <c r="Q129" s="453"/>
      <c r="R129" s="453"/>
      <c r="S129" s="453"/>
      <c r="T129" s="453"/>
      <c r="U129" s="453"/>
      <c r="V129" s="453"/>
      <c r="W129" s="453"/>
      <c r="X129" s="453"/>
      <c r="Y129" s="453"/>
      <c r="Z129" s="63"/>
      <c r="AA129" s="63"/>
    </row>
    <row r="130" spans="1:67" ht="14.25" hidden="1" customHeight="1" x14ac:dyDescent="0.25">
      <c r="A130" s="454" t="s">
        <v>85</v>
      </c>
      <c r="B130" s="454"/>
      <c r="C130" s="454"/>
      <c r="D130" s="454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64"/>
      <c r="AA130" s="64"/>
    </row>
    <row r="131" spans="1:67" ht="27" hidden="1" customHeight="1" x14ac:dyDescent="0.25">
      <c r="A131" s="61" t="s">
        <v>234</v>
      </c>
      <c r="B131" s="61" t="s">
        <v>235</v>
      </c>
      <c r="C131" s="35">
        <v>4301051360</v>
      </c>
      <c r="D131" s="455">
        <v>4607091385168</v>
      </c>
      <c r="E131" s="455"/>
      <c r="F131" s="60">
        <v>1.35</v>
      </c>
      <c r="G131" s="36">
        <v>6</v>
      </c>
      <c r="H131" s="60">
        <v>8.1</v>
      </c>
      <c r="I131" s="60">
        <v>8.6579999999999995</v>
      </c>
      <c r="J131" s="36">
        <v>56</v>
      </c>
      <c r="K131" s="36" t="s">
        <v>114</v>
      </c>
      <c r="L131" s="37" t="s">
        <v>132</v>
      </c>
      <c r="M131" s="37"/>
      <c r="N131" s="36">
        <v>45</v>
      </c>
      <c r="O131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57"/>
      <c r="Q131" s="457"/>
      <c r="R131" s="457"/>
      <c r="S131" s="458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27" hidden="1" customHeight="1" x14ac:dyDescent="0.25">
      <c r="A132" s="61" t="s">
        <v>234</v>
      </c>
      <c r="B132" s="61" t="s">
        <v>236</v>
      </c>
      <c r="C132" s="35">
        <v>4301051612</v>
      </c>
      <c r="D132" s="455">
        <v>4607091385168</v>
      </c>
      <c r="E132" s="455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80</v>
      </c>
      <c r="M132" s="37"/>
      <c r="N132" s="36">
        <v>45</v>
      </c>
      <c r="O132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57"/>
      <c r="Q132" s="457"/>
      <c r="R132" s="457"/>
      <c r="S132" s="458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IFERROR(IF(X132=0,"",ROUNDUP(X132/H132,0)*0.02175),"")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hidden="1" customHeight="1" x14ac:dyDescent="0.25">
      <c r="A133" s="61" t="s">
        <v>237</v>
      </c>
      <c r="B133" s="61" t="s">
        <v>238</v>
      </c>
      <c r="C133" s="35">
        <v>4301051362</v>
      </c>
      <c r="D133" s="455">
        <v>4607091383256</v>
      </c>
      <c r="E133" s="455"/>
      <c r="F133" s="60">
        <v>0.33</v>
      </c>
      <c r="G133" s="36">
        <v>6</v>
      </c>
      <c r="H133" s="60">
        <v>1.98</v>
      </c>
      <c r="I133" s="60">
        <v>2.246</v>
      </c>
      <c r="J133" s="36">
        <v>156</v>
      </c>
      <c r="K133" s="36" t="s">
        <v>81</v>
      </c>
      <c r="L133" s="37" t="s">
        <v>132</v>
      </c>
      <c r="M133" s="37"/>
      <c r="N133" s="36">
        <v>45</v>
      </c>
      <c r="O133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57"/>
      <c r="Q133" s="457"/>
      <c r="R133" s="457"/>
      <c r="S133" s="458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hidden="1" customHeight="1" x14ac:dyDescent="0.25">
      <c r="A134" s="61" t="s">
        <v>239</v>
      </c>
      <c r="B134" s="61" t="s">
        <v>240</v>
      </c>
      <c r="C134" s="35">
        <v>4301051358</v>
      </c>
      <c r="D134" s="455">
        <v>4607091385748</v>
      </c>
      <c r="E134" s="455"/>
      <c r="F134" s="60">
        <v>0.45</v>
      </c>
      <c r="G134" s="36">
        <v>6</v>
      </c>
      <c r="H134" s="60">
        <v>2.7</v>
      </c>
      <c r="I134" s="60">
        <v>2.972</v>
      </c>
      <c r="J134" s="36">
        <v>156</v>
      </c>
      <c r="K134" s="36" t="s">
        <v>81</v>
      </c>
      <c r="L134" s="37" t="s">
        <v>132</v>
      </c>
      <c r="M134" s="37"/>
      <c r="N134" s="36">
        <v>45</v>
      </c>
      <c r="O134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57"/>
      <c r="Q134" s="457"/>
      <c r="R134" s="457"/>
      <c r="S134" s="458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16.5" hidden="1" customHeight="1" x14ac:dyDescent="0.25">
      <c r="A135" s="61" t="s">
        <v>241</v>
      </c>
      <c r="B135" s="61" t="s">
        <v>242</v>
      </c>
      <c r="C135" s="35">
        <v>4301051738</v>
      </c>
      <c r="D135" s="455">
        <v>4680115884533</v>
      </c>
      <c r="E135" s="455"/>
      <c r="F135" s="60">
        <v>0.3</v>
      </c>
      <c r="G135" s="36">
        <v>6</v>
      </c>
      <c r="H135" s="60">
        <v>1.8</v>
      </c>
      <c r="I135" s="60">
        <v>2</v>
      </c>
      <c r="J135" s="36">
        <v>156</v>
      </c>
      <c r="K135" s="36" t="s">
        <v>81</v>
      </c>
      <c r="L135" s="37" t="s">
        <v>80</v>
      </c>
      <c r="M135" s="37"/>
      <c r="N135" s="36">
        <v>45</v>
      </c>
      <c r="O135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57"/>
      <c r="Q135" s="457"/>
      <c r="R135" s="457"/>
      <c r="S135" s="458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IFERROR(IF(X135=0,"",ROUNDUP(X135/H135,0)*0.00753),"")</f>
        <v/>
      </c>
      <c r="Z135" s="66" t="s">
        <v>48</v>
      </c>
      <c r="AA135" s="67" t="s">
        <v>48</v>
      </c>
      <c r="AE135" s="77"/>
      <c r="BB135" s="153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idden="1" x14ac:dyDescent="0.2">
      <c r="A136" s="463"/>
      <c r="B136" s="463"/>
      <c r="C136" s="463"/>
      <c r="D136" s="463"/>
      <c r="E136" s="463"/>
      <c r="F136" s="463"/>
      <c r="G136" s="463"/>
      <c r="H136" s="463"/>
      <c r="I136" s="463"/>
      <c r="J136" s="463"/>
      <c r="K136" s="463"/>
      <c r="L136" s="463"/>
      <c r="M136" s="463"/>
      <c r="N136" s="464"/>
      <c r="O136" s="460" t="s">
        <v>43</v>
      </c>
      <c r="P136" s="461"/>
      <c r="Q136" s="461"/>
      <c r="R136" s="461"/>
      <c r="S136" s="461"/>
      <c r="T136" s="461"/>
      <c r="U136" s="462"/>
      <c r="V136" s="41" t="s">
        <v>42</v>
      </c>
      <c r="W136" s="42">
        <f>IFERROR(W131/H131,"0")+IFERROR(W132/H132,"0")+IFERROR(W133/H133,"0")+IFERROR(W134/H134,"0")+IFERROR(W135/H135,"0")</f>
        <v>0</v>
      </c>
      <c r="X136" s="42">
        <f>IFERROR(X131/H131,"0")+IFERROR(X132/H132,"0")+IFERROR(X133/H133,"0")+IFERROR(X134/H134,"0")+IFERROR(X135/H135,"0")</f>
        <v>0</v>
      </c>
      <c r="Y136" s="42">
        <f>IFERROR(IF(Y131="",0,Y131),"0")+IFERROR(IF(Y132="",0,Y132),"0")+IFERROR(IF(Y133="",0,Y133),"0")+IFERROR(IF(Y134="",0,Y134),"0")+IFERROR(IF(Y135="",0,Y135),"0")</f>
        <v>0</v>
      </c>
      <c r="Z136" s="65"/>
      <c r="AA136" s="65"/>
    </row>
    <row r="137" spans="1:67" hidden="1" x14ac:dyDescent="0.2">
      <c r="A137" s="463"/>
      <c r="B137" s="463"/>
      <c r="C137" s="463"/>
      <c r="D137" s="463"/>
      <c r="E137" s="463"/>
      <c r="F137" s="463"/>
      <c r="G137" s="463"/>
      <c r="H137" s="463"/>
      <c r="I137" s="463"/>
      <c r="J137" s="463"/>
      <c r="K137" s="463"/>
      <c r="L137" s="463"/>
      <c r="M137" s="463"/>
      <c r="N137" s="464"/>
      <c r="O137" s="460" t="s">
        <v>43</v>
      </c>
      <c r="P137" s="461"/>
      <c r="Q137" s="461"/>
      <c r="R137" s="461"/>
      <c r="S137" s="461"/>
      <c r="T137" s="461"/>
      <c r="U137" s="462"/>
      <c r="V137" s="41" t="s">
        <v>0</v>
      </c>
      <c r="W137" s="42">
        <f>IFERROR(SUM(W131:W135),"0")</f>
        <v>0</v>
      </c>
      <c r="X137" s="42">
        <f>IFERROR(SUM(X131:X135),"0")</f>
        <v>0</v>
      </c>
      <c r="Y137" s="41"/>
      <c r="Z137" s="65"/>
      <c r="AA137" s="65"/>
    </row>
    <row r="138" spans="1:67" ht="27.75" hidden="1" customHeight="1" x14ac:dyDescent="0.2">
      <c r="A138" s="452" t="s">
        <v>243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53"/>
      <c r="AA138" s="53"/>
    </row>
    <row r="139" spans="1:67" ht="16.5" hidden="1" customHeight="1" x14ac:dyDescent="0.25">
      <c r="A139" s="453" t="s">
        <v>244</v>
      </c>
      <c r="B139" s="453"/>
      <c r="C139" s="453"/>
      <c r="D139" s="453"/>
      <c r="E139" s="453"/>
      <c r="F139" s="453"/>
      <c r="G139" s="453"/>
      <c r="H139" s="453"/>
      <c r="I139" s="453"/>
      <c r="J139" s="453"/>
      <c r="K139" s="453"/>
      <c r="L139" s="453"/>
      <c r="M139" s="453"/>
      <c r="N139" s="453"/>
      <c r="O139" s="453"/>
      <c r="P139" s="453"/>
      <c r="Q139" s="453"/>
      <c r="R139" s="453"/>
      <c r="S139" s="453"/>
      <c r="T139" s="453"/>
      <c r="U139" s="453"/>
      <c r="V139" s="453"/>
      <c r="W139" s="453"/>
      <c r="X139" s="453"/>
      <c r="Y139" s="453"/>
      <c r="Z139" s="63"/>
      <c r="AA139" s="63"/>
    </row>
    <row r="140" spans="1:67" ht="14.25" hidden="1" customHeight="1" x14ac:dyDescent="0.25">
      <c r="A140" s="454" t="s">
        <v>118</v>
      </c>
      <c r="B140" s="454"/>
      <c r="C140" s="454"/>
      <c r="D140" s="454"/>
      <c r="E140" s="454"/>
      <c r="F140" s="454"/>
      <c r="G140" s="454"/>
      <c r="H140" s="454"/>
      <c r="I140" s="454"/>
      <c r="J140" s="454"/>
      <c r="K140" s="454"/>
      <c r="L140" s="454"/>
      <c r="M140" s="454"/>
      <c r="N140" s="454"/>
      <c r="O140" s="454"/>
      <c r="P140" s="454"/>
      <c r="Q140" s="454"/>
      <c r="R140" s="454"/>
      <c r="S140" s="454"/>
      <c r="T140" s="454"/>
      <c r="U140" s="454"/>
      <c r="V140" s="454"/>
      <c r="W140" s="454"/>
      <c r="X140" s="454"/>
      <c r="Y140" s="454"/>
      <c r="Z140" s="64"/>
      <c r="AA140" s="64"/>
    </row>
    <row r="141" spans="1:67" ht="27" hidden="1" customHeight="1" x14ac:dyDescent="0.25">
      <c r="A141" s="61" t="s">
        <v>245</v>
      </c>
      <c r="B141" s="61" t="s">
        <v>246</v>
      </c>
      <c r="C141" s="35">
        <v>4301011223</v>
      </c>
      <c r="D141" s="455">
        <v>4607091383423</v>
      </c>
      <c r="E141" s="455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7"/>
      <c r="N141" s="36">
        <v>35</v>
      </c>
      <c r="O141" s="5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57"/>
      <c r="Q141" s="457"/>
      <c r="R141" s="457"/>
      <c r="S141" s="458"/>
      <c r="T141" s="38" t="s">
        <v>48</v>
      </c>
      <c r="U141" s="38" t="s">
        <v>48</v>
      </c>
      <c r="V141" s="39" t="s">
        <v>0</v>
      </c>
      <c r="W141" s="57">
        <v>0</v>
      </c>
      <c r="X141" s="54">
        <f>IFERROR(IF(W141="",0,CEILING((W141/$H141),1)*$H141),"")</f>
        <v>0</v>
      </c>
      <c r="Y141" s="40" t="str">
        <f>IFERROR(IF(X141=0,"",ROUNDUP(X141/H141,0)*0.02175),"")</f>
        <v/>
      </c>
      <c r="Z141" s="66" t="s">
        <v>48</v>
      </c>
      <c r="AA141" s="67" t="s">
        <v>48</v>
      </c>
      <c r="AE141" s="77"/>
      <c r="BB141" s="154" t="s">
        <v>67</v>
      </c>
      <c r="BL141" s="77">
        <f>IFERROR(W141*I141/H141,"0")</f>
        <v>0</v>
      </c>
      <c r="BM141" s="77">
        <f>IFERROR(X141*I141/H141,"0")</f>
        <v>0</v>
      </c>
      <c r="BN141" s="77">
        <f>IFERROR(1/J141*(W141/H141),"0")</f>
        <v>0</v>
      </c>
      <c r="BO141" s="77">
        <f>IFERROR(1/J141*(X141/H141),"0")</f>
        <v>0</v>
      </c>
    </row>
    <row r="142" spans="1:67" ht="27" hidden="1" customHeight="1" x14ac:dyDescent="0.25">
      <c r="A142" s="61" t="s">
        <v>247</v>
      </c>
      <c r="B142" s="61" t="s">
        <v>248</v>
      </c>
      <c r="C142" s="35">
        <v>4301011876</v>
      </c>
      <c r="D142" s="455">
        <v>4680115885707</v>
      </c>
      <c r="E142" s="455"/>
      <c r="F142" s="60">
        <v>0.9</v>
      </c>
      <c r="G142" s="36">
        <v>10</v>
      </c>
      <c r="H142" s="60">
        <v>9</v>
      </c>
      <c r="I142" s="60">
        <v>9.48</v>
      </c>
      <c r="J142" s="36">
        <v>56</v>
      </c>
      <c r="K142" s="36" t="s">
        <v>114</v>
      </c>
      <c r="L142" s="37" t="s">
        <v>113</v>
      </c>
      <c r="M142" s="37"/>
      <c r="N142" s="36">
        <v>31</v>
      </c>
      <c r="O142" s="540" t="s">
        <v>249</v>
      </c>
      <c r="P142" s="457"/>
      <c r="Q142" s="457"/>
      <c r="R142" s="457"/>
      <c r="S142" s="458"/>
      <c r="T142" s="38" t="s">
        <v>48</v>
      </c>
      <c r="U142" s="38" t="s">
        <v>48</v>
      </c>
      <c r="V142" s="39" t="s">
        <v>0</v>
      </c>
      <c r="W142" s="57">
        <v>0</v>
      </c>
      <c r="X142" s="54">
        <f>IFERROR(IF(W142="",0,CEILING((W142/$H142),1)*$H142),"")</f>
        <v>0</v>
      </c>
      <c r="Y142" s="40" t="str">
        <f>IFERROR(IF(X142=0,"",ROUNDUP(X142/H142,0)*0.02175),"")</f>
        <v/>
      </c>
      <c r="Z142" s="66" t="s">
        <v>48</v>
      </c>
      <c r="AA142" s="67" t="s">
        <v>48</v>
      </c>
      <c r="AE142" s="77"/>
      <c r="BB142" s="155" t="s">
        <v>67</v>
      </c>
      <c r="BL142" s="77">
        <f>IFERROR(W142*I142/H142,"0")</f>
        <v>0</v>
      </c>
      <c r="BM142" s="77">
        <f>IFERROR(X142*I142/H142,"0")</f>
        <v>0</v>
      </c>
      <c r="BN142" s="77">
        <f>IFERROR(1/J142*(W142/H142),"0")</f>
        <v>0</v>
      </c>
      <c r="BO142" s="77">
        <f>IFERROR(1/J142*(X142/H142),"0")</f>
        <v>0</v>
      </c>
    </row>
    <row r="143" spans="1:67" ht="27" hidden="1" customHeight="1" x14ac:dyDescent="0.25">
      <c r="A143" s="61" t="s">
        <v>250</v>
      </c>
      <c r="B143" s="61" t="s">
        <v>251</v>
      </c>
      <c r="C143" s="35">
        <v>4301011338</v>
      </c>
      <c r="D143" s="455">
        <v>4607091381405</v>
      </c>
      <c r="E143" s="455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57"/>
      <c r="Q143" s="457"/>
      <c r="R143" s="457"/>
      <c r="S143" s="458"/>
      <c r="T143" s="38" t="s">
        <v>48</v>
      </c>
      <c r="U143" s="38" t="s">
        <v>48</v>
      </c>
      <c r="V143" s="39" t="s">
        <v>0</v>
      </c>
      <c r="W143" s="57">
        <v>0</v>
      </c>
      <c r="X143" s="54">
        <f>IFERROR(IF(W143="",0,CEILING((W143/$H143),1)*$H143),"")</f>
        <v>0</v>
      </c>
      <c r="Y143" s="40" t="str">
        <f>IFERROR(IF(X143=0,"",ROUNDUP(X143/H143,0)*0.02175),"")</f>
        <v/>
      </c>
      <c r="Z143" s="66" t="s">
        <v>48</v>
      </c>
      <c r="AA143" s="67" t="s">
        <v>48</v>
      </c>
      <c r="AE143" s="77"/>
      <c r="BB143" s="156" t="s">
        <v>67</v>
      </c>
      <c r="BL143" s="77">
        <f>IFERROR(W143*I143/H143,"0")</f>
        <v>0</v>
      </c>
      <c r="BM143" s="77">
        <f>IFERROR(X143*I143/H143,"0")</f>
        <v>0</v>
      </c>
      <c r="BN143" s="77">
        <f>IFERROR(1/J143*(W143/H143),"0")</f>
        <v>0</v>
      </c>
      <c r="BO143" s="77">
        <f>IFERROR(1/J143*(X143/H143),"0")</f>
        <v>0</v>
      </c>
    </row>
    <row r="144" spans="1:67" ht="37.5" hidden="1" customHeight="1" x14ac:dyDescent="0.25">
      <c r="A144" s="61" t="s">
        <v>252</v>
      </c>
      <c r="B144" s="61" t="s">
        <v>253</v>
      </c>
      <c r="C144" s="35">
        <v>4301011333</v>
      </c>
      <c r="D144" s="455">
        <v>4607091386516</v>
      </c>
      <c r="E144" s="455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7"/>
      <c r="Q144" s="457"/>
      <c r="R144" s="457"/>
      <c r="S144" s="458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7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idden="1" x14ac:dyDescent="0.2">
      <c r="A145" s="463"/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4"/>
      <c r="O145" s="460" t="s">
        <v>43</v>
      </c>
      <c r="P145" s="461"/>
      <c r="Q145" s="461"/>
      <c r="R145" s="461"/>
      <c r="S145" s="461"/>
      <c r="T145" s="461"/>
      <c r="U145" s="462"/>
      <c r="V145" s="41" t="s">
        <v>42</v>
      </c>
      <c r="W145" s="42">
        <f>IFERROR(W141/H141,"0")+IFERROR(W142/H142,"0")+IFERROR(W143/H143,"0")+IFERROR(W144/H144,"0")</f>
        <v>0</v>
      </c>
      <c r="X145" s="42">
        <f>IFERROR(X141/H141,"0")+IFERROR(X142/H142,"0")+IFERROR(X143/H143,"0")+IFERROR(X144/H144,"0")</f>
        <v>0</v>
      </c>
      <c r="Y145" s="42">
        <f>IFERROR(IF(Y141="",0,Y141),"0")+IFERROR(IF(Y142="",0,Y142),"0")+IFERROR(IF(Y143="",0,Y143),"0")+IFERROR(IF(Y144="",0,Y144),"0")</f>
        <v>0</v>
      </c>
      <c r="Z145" s="65"/>
      <c r="AA145" s="65"/>
    </row>
    <row r="146" spans="1:67" hidden="1" x14ac:dyDescent="0.2">
      <c r="A146" s="463"/>
      <c r="B146" s="463"/>
      <c r="C146" s="463"/>
      <c r="D146" s="463"/>
      <c r="E146" s="463"/>
      <c r="F146" s="463"/>
      <c r="G146" s="463"/>
      <c r="H146" s="463"/>
      <c r="I146" s="463"/>
      <c r="J146" s="463"/>
      <c r="K146" s="463"/>
      <c r="L146" s="463"/>
      <c r="M146" s="463"/>
      <c r="N146" s="464"/>
      <c r="O146" s="460" t="s">
        <v>43</v>
      </c>
      <c r="P146" s="461"/>
      <c r="Q146" s="461"/>
      <c r="R146" s="461"/>
      <c r="S146" s="461"/>
      <c r="T146" s="461"/>
      <c r="U146" s="462"/>
      <c r="V146" s="41" t="s">
        <v>0</v>
      </c>
      <c r="W146" s="42">
        <f>IFERROR(SUM(W141:W144),"0")</f>
        <v>0</v>
      </c>
      <c r="X146" s="42">
        <f>IFERROR(SUM(X141:X144),"0")</f>
        <v>0</v>
      </c>
      <c r="Y146" s="41"/>
      <c r="Z146" s="65"/>
      <c r="AA146" s="65"/>
    </row>
    <row r="147" spans="1:67" ht="16.5" hidden="1" customHeight="1" x14ac:dyDescent="0.25">
      <c r="A147" s="453" t="s">
        <v>254</v>
      </c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3"/>
      <c r="P147" s="453"/>
      <c r="Q147" s="453"/>
      <c r="R147" s="453"/>
      <c r="S147" s="453"/>
      <c r="T147" s="453"/>
      <c r="U147" s="453"/>
      <c r="V147" s="453"/>
      <c r="W147" s="453"/>
      <c r="X147" s="453"/>
      <c r="Y147" s="453"/>
      <c r="Z147" s="63"/>
      <c r="AA147" s="63"/>
    </row>
    <row r="148" spans="1:67" ht="14.25" hidden="1" customHeight="1" x14ac:dyDescent="0.25">
      <c r="A148" s="454" t="s">
        <v>77</v>
      </c>
      <c r="B148" s="454"/>
      <c r="C148" s="454"/>
      <c r="D148" s="454"/>
      <c r="E148" s="454"/>
      <c r="F148" s="454"/>
      <c r="G148" s="454"/>
      <c r="H148" s="454"/>
      <c r="I148" s="454"/>
      <c r="J148" s="454"/>
      <c r="K148" s="454"/>
      <c r="L148" s="454"/>
      <c r="M148" s="454"/>
      <c r="N148" s="454"/>
      <c r="O148" s="454"/>
      <c r="P148" s="454"/>
      <c r="Q148" s="454"/>
      <c r="R148" s="454"/>
      <c r="S148" s="454"/>
      <c r="T148" s="454"/>
      <c r="U148" s="454"/>
      <c r="V148" s="454"/>
      <c r="W148" s="454"/>
      <c r="X148" s="454"/>
      <c r="Y148" s="454"/>
      <c r="Z148" s="64"/>
      <c r="AA148" s="64"/>
    </row>
    <row r="149" spans="1:67" ht="27" hidden="1" customHeight="1" x14ac:dyDescent="0.25">
      <c r="A149" s="61" t="s">
        <v>255</v>
      </c>
      <c r="B149" s="61" t="s">
        <v>256</v>
      </c>
      <c r="C149" s="35">
        <v>4301031191</v>
      </c>
      <c r="D149" s="455">
        <v>4680115880993</v>
      </c>
      <c r="E149" s="455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81</v>
      </c>
      <c r="L149" s="37" t="s">
        <v>80</v>
      </c>
      <c r="M149" s="37"/>
      <c r="N149" s="36">
        <v>40</v>
      </c>
      <c r="O149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57"/>
      <c r="Q149" s="457"/>
      <c r="R149" s="457"/>
      <c r="S149" s="458"/>
      <c r="T149" s="38" t="s">
        <v>48</v>
      </c>
      <c r="U149" s="38" t="s">
        <v>48</v>
      </c>
      <c r="V149" s="39" t="s">
        <v>0</v>
      </c>
      <c r="W149" s="57">
        <v>0</v>
      </c>
      <c r="X149" s="54">
        <f t="shared" ref="X149:X157" si="29">IFERROR(IF(W149="",0,CEILING((W149/$H149),1)*$H149),"")</f>
        <v>0</v>
      </c>
      <c r="Y149" s="40" t="str">
        <f>IFERROR(IF(X149=0,"",ROUNDUP(X149/H149,0)*0.00753),"")</f>
        <v/>
      </c>
      <c r="Z149" s="66" t="s">
        <v>48</v>
      </c>
      <c r="AA149" s="67" t="s">
        <v>48</v>
      </c>
      <c r="AE149" s="77"/>
      <c r="BB149" s="158" t="s">
        <v>67</v>
      </c>
      <c r="BL149" s="77">
        <f t="shared" ref="BL149:BL157" si="30">IFERROR(W149*I149/H149,"0")</f>
        <v>0</v>
      </c>
      <c r="BM149" s="77">
        <f t="shared" ref="BM149:BM157" si="31">IFERROR(X149*I149/H149,"0")</f>
        <v>0</v>
      </c>
      <c r="BN149" s="77">
        <f t="shared" ref="BN149:BN157" si="32">IFERROR(1/J149*(W149/H149),"0")</f>
        <v>0</v>
      </c>
      <c r="BO149" s="77">
        <f t="shared" ref="BO149:BO157" si="33">IFERROR(1/J149*(X149/H149),"0")</f>
        <v>0</v>
      </c>
    </row>
    <row r="150" spans="1:67" ht="27" hidden="1" customHeight="1" x14ac:dyDescent="0.25">
      <c r="A150" s="61" t="s">
        <v>257</v>
      </c>
      <c r="B150" s="61" t="s">
        <v>258</v>
      </c>
      <c r="C150" s="35">
        <v>4301031204</v>
      </c>
      <c r="D150" s="455">
        <v>4680115881761</v>
      </c>
      <c r="E150" s="455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57"/>
      <c r="Q150" s="457"/>
      <c r="R150" s="457"/>
      <c r="S150" s="458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si="29"/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si="30"/>
        <v>0</v>
      </c>
      <c r="BM150" s="77">
        <f t="shared" si="31"/>
        <v>0</v>
      </c>
      <c r="BN150" s="77">
        <f t="shared" si="32"/>
        <v>0</v>
      </c>
      <c r="BO150" s="77">
        <f t="shared" si="33"/>
        <v>0</v>
      </c>
    </row>
    <row r="151" spans="1:67" ht="27" hidden="1" customHeight="1" x14ac:dyDescent="0.25">
      <c r="A151" s="61" t="s">
        <v>259</v>
      </c>
      <c r="B151" s="61" t="s">
        <v>260</v>
      </c>
      <c r="C151" s="35">
        <v>4301031201</v>
      </c>
      <c r="D151" s="455">
        <v>4680115881563</v>
      </c>
      <c r="E151" s="455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57"/>
      <c r="Q151" s="457"/>
      <c r="R151" s="457"/>
      <c r="S151" s="458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29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0"/>
        <v>0</v>
      </c>
      <c r="BM151" s="77">
        <f t="shared" si="31"/>
        <v>0</v>
      </c>
      <c r="BN151" s="77">
        <f t="shared" si="32"/>
        <v>0</v>
      </c>
      <c r="BO151" s="77">
        <f t="shared" si="33"/>
        <v>0</v>
      </c>
    </row>
    <row r="152" spans="1:67" ht="27" hidden="1" customHeight="1" x14ac:dyDescent="0.25">
      <c r="A152" s="61" t="s">
        <v>261</v>
      </c>
      <c r="B152" s="61" t="s">
        <v>262</v>
      </c>
      <c r="C152" s="35">
        <v>4301031199</v>
      </c>
      <c r="D152" s="455">
        <v>4680115880986</v>
      </c>
      <c r="E152" s="455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84</v>
      </c>
      <c r="L152" s="37" t="s">
        <v>80</v>
      </c>
      <c r="M152" s="37"/>
      <c r="N152" s="36">
        <v>40</v>
      </c>
      <c r="O152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57"/>
      <c r="Q152" s="457"/>
      <c r="R152" s="457"/>
      <c r="S152" s="458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IFERROR(IF(X152=0,"",ROUNDUP(X152/H152,0)*0.00502),"")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hidden="1" customHeight="1" x14ac:dyDescent="0.25">
      <c r="A153" s="61" t="s">
        <v>263</v>
      </c>
      <c r="B153" s="61" t="s">
        <v>264</v>
      </c>
      <c r="C153" s="35">
        <v>4301031190</v>
      </c>
      <c r="D153" s="455">
        <v>4680115880207</v>
      </c>
      <c r="E153" s="455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57"/>
      <c r="Q153" s="457"/>
      <c r="R153" s="457"/>
      <c r="S153" s="458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hidden="1" customHeight="1" x14ac:dyDescent="0.25">
      <c r="A154" s="61" t="s">
        <v>265</v>
      </c>
      <c r="B154" s="61" t="s">
        <v>266</v>
      </c>
      <c r="C154" s="35">
        <v>4301031205</v>
      </c>
      <c r="D154" s="455">
        <v>4680115881785</v>
      </c>
      <c r="E154" s="455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57"/>
      <c r="Q154" s="457"/>
      <c r="R154" s="457"/>
      <c r="S154" s="458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hidden="1" customHeight="1" x14ac:dyDescent="0.25">
      <c r="A155" s="61" t="s">
        <v>267</v>
      </c>
      <c r="B155" s="61" t="s">
        <v>268</v>
      </c>
      <c r="C155" s="35">
        <v>4301031202</v>
      </c>
      <c r="D155" s="455">
        <v>4680115881679</v>
      </c>
      <c r="E155" s="455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57"/>
      <c r="Q155" s="457"/>
      <c r="R155" s="457"/>
      <c r="S155" s="458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hidden="1" customHeight="1" x14ac:dyDescent="0.25">
      <c r="A156" s="61" t="s">
        <v>269</v>
      </c>
      <c r="B156" s="61" t="s">
        <v>270</v>
      </c>
      <c r="C156" s="35">
        <v>4301031158</v>
      </c>
      <c r="D156" s="455">
        <v>4680115880191</v>
      </c>
      <c r="E156" s="455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57"/>
      <c r="Q156" s="457"/>
      <c r="R156" s="457"/>
      <c r="S156" s="458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16.5" hidden="1" customHeight="1" x14ac:dyDescent="0.25">
      <c r="A157" s="61" t="s">
        <v>271</v>
      </c>
      <c r="B157" s="61" t="s">
        <v>272</v>
      </c>
      <c r="C157" s="35">
        <v>4301031245</v>
      </c>
      <c r="D157" s="455">
        <v>4680115883963</v>
      </c>
      <c r="E157" s="455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57"/>
      <c r="Q157" s="457"/>
      <c r="R157" s="457"/>
      <c r="S157" s="458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idden="1" x14ac:dyDescent="0.2">
      <c r="A158" s="463"/>
      <c r="B158" s="463"/>
      <c r="C158" s="463"/>
      <c r="D158" s="463"/>
      <c r="E158" s="463"/>
      <c r="F158" s="463"/>
      <c r="G158" s="463"/>
      <c r="H158" s="463"/>
      <c r="I158" s="463"/>
      <c r="J158" s="463"/>
      <c r="K158" s="463"/>
      <c r="L158" s="463"/>
      <c r="M158" s="463"/>
      <c r="N158" s="464"/>
      <c r="O158" s="460" t="s">
        <v>43</v>
      </c>
      <c r="P158" s="461"/>
      <c r="Q158" s="461"/>
      <c r="R158" s="461"/>
      <c r="S158" s="461"/>
      <c r="T158" s="461"/>
      <c r="U158" s="462"/>
      <c r="V158" s="41" t="s">
        <v>42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IFERROR(X149/H149,"0")+IFERROR(X150/H150,"0")+IFERROR(X151/H151,"0")+IFERROR(X152/H152,"0")+IFERROR(X153/H153,"0")+IFERROR(X154/H154,"0")+IFERROR(X155/H155,"0")+IFERROR(X156/H156,"0")+IFERROR(X157/H157,"0")</f>
        <v>0</v>
      </c>
      <c r="Y158" s="42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5"/>
      <c r="AA158" s="65"/>
    </row>
    <row r="159" spans="1:67" hidden="1" x14ac:dyDescent="0.2">
      <c r="A159" s="463"/>
      <c r="B159" s="463"/>
      <c r="C159" s="463"/>
      <c r="D159" s="463"/>
      <c r="E159" s="463"/>
      <c r="F159" s="463"/>
      <c r="G159" s="463"/>
      <c r="H159" s="463"/>
      <c r="I159" s="463"/>
      <c r="J159" s="463"/>
      <c r="K159" s="463"/>
      <c r="L159" s="463"/>
      <c r="M159" s="463"/>
      <c r="N159" s="464"/>
      <c r="O159" s="460" t="s">
        <v>43</v>
      </c>
      <c r="P159" s="461"/>
      <c r="Q159" s="461"/>
      <c r="R159" s="461"/>
      <c r="S159" s="461"/>
      <c r="T159" s="461"/>
      <c r="U159" s="462"/>
      <c r="V159" s="41" t="s">
        <v>0</v>
      </c>
      <c r="W159" s="42">
        <f>IFERROR(SUM(W149:W157),"0")</f>
        <v>0</v>
      </c>
      <c r="X159" s="42">
        <f>IFERROR(SUM(X149:X157),"0")</f>
        <v>0</v>
      </c>
      <c r="Y159" s="41"/>
      <c r="Z159" s="65"/>
      <c r="AA159" s="65"/>
    </row>
    <row r="160" spans="1:67" ht="16.5" hidden="1" customHeight="1" x14ac:dyDescent="0.25">
      <c r="A160" s="453" t="s">
        <v>273</v>
      </c>
      <c r="B160" s="453"/>
      <c r="C160" s="453"/>
      <c r="D160" s="453"/>
      <c r="E160" s="453"/>
      <c r="F160" s="453"/>
      <c r="G160" s="453"/>
      <c r="H160" s="453"/>
      <c r="I160" s="453"/>
      <c r="J160" s="453"/>
      <c r="K160" s="453"/>
      <c r="L160" s="453"/>
      <c r="M160" s="453"/>
      <c r="N160" s="453"/>
      <c r="O160" s="453"/>
      <c r="P160" s="453"/>
      <c r="Q160" s="453"/>
      <c r="R160" s="453"/>
      <c r="S160" s="453"/>
      <c r="T160" s="453"/>
      <c r="U160" s="453"/>
      <c r="V160" s="453"/>
      <c r="W160" s="453"/>
      <c r="X160" s="453"/>
      <c r="Y160" s="453"/>
      <c r="Z160" s="63"/>
      <c r="AA160" s="63"/>
    </row>
    <row r="161" spans="1:67" ht="14.25" hidden="1" customHeight="1" x14ac:dyDescent="0.25">
      <c r="A161" s="454" t="s">
        <v>118</v>
      </c>
      <c r="B161" s="454"/>
      <c r="C161" s="454"/>
      <c r="D161" s="454"/>
      <c r="E161" s="454"/>
      <c r="F161" s="454"/>
      <c r="G161" s="454"/>
      <c r="H161" s="454"/>
      <c r="I161" s="454"/>
      <c r="J161" s="454"/>
      <c r="K161" s="454"/>
      <c r="L161" s="454"/>
      <c r="M161" s="454"/>
      <c r="N161" s="454"/>
      <c r="O161" s="454"/>
      <c r="P161" s="454"/>
      <c r="Q161" s="454"/>
      <c r="R161" s="454"/>
      <c r="S161" s="454"/>
      <c r="T161" s="454"/>
      <c r="U161" s="454"/>
      <c r="V161" s="454"/>
      <c r="W161" s="454"/>
      <c r="X161" s="454"/>
      <c r="Y161" s="454"/>
      <c r="Z161" s="64"/>
      <c r="AA161" s="64"/>
    </row>
    <row r="162" spans="1:67" ht="16.5" hidden="1" customHeight="1" x14ac:dyDescent="0.25">
      <c r="A162" s="61" t="s">
        <v>274</v>
      </c>
      <c r="B162" s="61" t="s">
        <v>275</v>
      </c>
      <c r="C162" s="35">
        <v>4301011450</v>
      </c>
      <c r="D162" s="455">
        <v>4680115881402</v>
      </c>
      <c r="E162" s="455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114</v>
      </c>
      <c r="L162" s="37" t="s">
        <v>113</v>
      </c>
      <c r="M162" s="37"/>
      <c r="N162" s="36">
        <v>55</v>
      </c>
      <c r="O162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57"/>
      <c r="Q162" s="457"/>
      <c r="R162" s="457"/>
      <c r="S162" s="458"/>
      <c r="T162" s="38" t="s">
        <v>48</v>
      </c>
      <c r="U162" s="38" t="s">
        <v>48</v>
      </c>
      <c r="V162" s="39" t="s">
        <v>0</v>
      </c>
      <c r="W162" s="57">
        <v>0</v>
      </c>
      <c r="X162" s="54">
        <f>IFERROR(IF(W162="",0,CEILING((W162/$H162),1)*$H162),"")</f>
        <v>0</v>
      </c>
      <c r="Y162" s="40" t="str">
        <f>IFERROR(IF(X162=0,"",ROUNDUP(X162/H162,0)*0.02175),"")</f>
        <v/>
      </c>
      <c r="Z162" s="66" t="s">
        <v>48</v>
      </c>
      <c r="AA162" s="67" t="s">
        <v>48</v>
      </c>
      <c r="AE162" s="77"/>
      <c r="BB162" s="167" t="s">
        <v>67</v>
      </c>
      <c r="BL162" s="77">
        <f>IFERROR(W162*I162/H162,"0")</f>
        <v>0</v>
      </c>
      <c r="BM162" s="77">
        <f>IFERROR(X162*I162/H162,"0")</f>
        <v>0</v>
      </c>
      <c r="BN162" s="77">
        <f>IFERROR(1/J162*(W162/H162),"0")</f>
        <v>0</v>
      </c>
      <c r="BO162" s="77">
        <f>IFERROR(1/J162*(X162/H162),"0")</f>
        <v>0</v>
      </c>
    </row>
    <row r="163" spans="1:67" ht="27" hidden="1" customHeight="1" x14ac:dyDescent="0.25">
      <c r="A163" s="61" t="s">
        <v>276</v>
      </c>
      <c r="B163" s="61" t="s">
        <v>277</v>
      </c>
      <c r="C163" s="35">
        <v>4301011454</v>
      </c>
      <c r="D163" s="455">
        <v>4680115881396</v>
      </c>
      <c r="E163" s="455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81</v>
      </c>
      <c r="L163" s="37" t="s">
        <v>80</v>
      </c>
      <c r="M163" s="37"/>
      <c r="N163" s="36">
        <v>55</v>
      </c>
      <c r="O163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57"/>
      <c r="Q163" s="457"/>
      <c r="R163" s="457"/>
      <c r="S163" s="458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IFERROR(IF(X163=0,"",ROUNDUP(X163/H163,0)*0.00753),"")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idden="1" x14ac:dyDescent="0.2">
      <c r="A164" s="463"/>
      <c r="B164" s="463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  <c r="O164" s="460" t="s">
        <v>43</v>
      </c>
      <c r="P164" s="461"/>
      <c r="Q164" s="461"/>
      <c r="R164" s="461"/>
      <c r="S164" s="461"/>
      <c r="T164" s="461"/>
      <c r="U164" s="462"/>
      <c r="V164" s="41" t="s">
        <v>42</v>
      </c>
      <c r="W164" s="42">
        <f>IFERROR(W162/H162,"0")+IFERROR(W163/H163,"0")</f>
        <v>0</v>
      </c>
      <c r="X164" s="42">
        <f>IFERROR(X162/H162,"0")+IFERROR(X163/H163,"0")</f>
        <v>0</v>
      </c>
      <c r="Y164" s="42">
        <f>IFERROR(IF(Y162="",0,Y162),"0")+IFERROR(IF(Y163="",0,Y163),"0")</f>
        <v>0</v>
      </c>
      <c r="Z164" s="65"/>
      <c r="AA164" s="65"/>
    </row>
    <row r="165" spans="1:67" hidden="1" x14ac:dyDescent="0.2">
      <c r="A165" s="463"/>
      <c r="B165" s="463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  <c r="O165" s="460" t="s">
        <v>43</v>
      </c>
      <c r="P165" s="461"/>
      <c r="Q165" s="461"/>
      <c r="R165" s="461"/>
      <c r="S165" s="461"/>
      <c r="T165" s="461"/>
      <c r="U165" s="462"/>
      <c r="V165" s="41" t="s">
        <v>0</v>
      </c>
      <c r="W165" s="42">
        <f>IFERROR(SUM(W162:W163),"0")</f>
        <v>0</v>
      </c>
      <c r="X165" s="42">
        <f>IFERROR(SUM(X162:X163),"0")</f>
        <v>0</v>
      </c>
      <c r="Y165" s="41"/>
      <c r="Z165" s="65"/>
      <c r="AA165" s="65"/>
    </row>
    <row r="166" spans="1:67" ht="14.25" hidden="1" customHeight="1" x14ac:dyDescent="0.25">
      <c r="A166" s="454" t="s">
        <v>110</v>
      </c>
      <c r="B166" s="454"/>
      <c r="C166" s="454"/>
      <c r="D166" s="454"/>
      <c r="E166" s="454"/>
      <c r="F166" s="454"/>
      <c r="G166" s="454"/>
      <c r="H166" s="454"/>
      <c r="I166" s="454"/>
      <c r="J166" s="454"/>
      <c r="K166" s="454"/>
      <c r="L166" s="454"/>
      <c r="M166" s="454"/>
      <c r="N166" s="454"/>
      <c r="O166" s="454"/>
      <c r="P166" s="454"/>
      <c r="Q166" s="454"/>
      <c r="R166" s="454"/>
      <c r="S166" s="454"/>
      <c r="T166" s="454"/>
      <c r="U166" s="454"/>
      <c r="V166" s="454"/>
      <c r="W166" s="454"/>
      <c r="X166" s="454"/>
      <c r="Y166" s="454"/>
      <c r="Z166" s="64"/>
      <c r="AA166" s="64"/>
    </row>
    <row r="167" spans="1:67" ht="16.5" hidden="1" customHeight="1" x14ac:dyDescent="0.25">
      <c r="A167" s="61" t="s">
        <v>278</v>
      </c>
      <c r="B167" s="61" t="s">
        <v>279</v>
      </c>
      <c r="C167" s="35">
        <v>4301020262</v>
      </c>
      <c r="D167" s="455">
        <v>4680115882935</v>
      </c>
      <c r="E167" s="455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114</v>
      </c>
      <c r="L167" s="37" t="s">
        <v>132</v>
      </c>
      <c r="M167" s="37"/>
      <c r="N167" s="36">
        <v>50</v>
      </c>
      <c r="O167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57"/>
      <c r="Q167" s="457"/>
      <c r="R167" s="457"/>
      <c r="S167" s="458"/>
      <c r="T167" s="38" t="s">
        <v>48</v>
      </c>
      <c r="U167" s="38" t="s">
        <v>48</v>
      </c>
      <c r="V167" s="39" t="s">
        <v>0</v>
      </c>
      <c r="W167" s="57">
        <v>0</v>
      </c>
      <c r="X167" s="54">
        <f>IFERROR(IF(W167="",0,CEILING((W167/$H167),1)*$H167),"")</f>
        <v>0</v>
      </c>
      <c r="Y167" s="40" t="str">
        <f>IFERROR(IF(X167=0,"",ROUNDUP(X167/H167,0)*0.02175),"")</f>
        <v/>
      </c>
      <c r="Z167" s="66" t="s">
        <v>48</v>
      </c>
      <c r="AA167" s="67" t="s">
        <v>48</v>
      </c>
      <c r="AE167" s="77"/>
      <c r="BB167" s="169" t="s">
        <v>67</v>
      </c>
      <c r="BL167" s="77">
        <f>IFERROR(W167*I167/H167,"0")</f>
        <v>0</v>
      </c>
      <c r="BM167" s="77">
        <f>IFERROR(X167*I167/H167,"0")</f>
        <v>0</v>
      </c>
      <c r="BN167" s="77">
        <f>IFERROR(1/J167*(W167/H167),"0")</f>
        <v>0</v>
      </c>
      <c r="BO167" s="77">
        <f>IFERROR(1/J167*(X167/H167),"0")</f>
        <v>0</v>
      </c>
    </row>
    <row r="168" spans="1:67" ht="16.5" hidden="1" customHeight="1" x14ac:dyDescent="0.25">
      <c r="A168" s="61" t="s">
        <v>280</v>
      </c>
      <c r="B168" s="61" t="s">
        <v>281</v>
      </c>
      <c r="C168" s="35">
        <v>4301020220</v>
      </c>
      <c r="D168" s="455">
        <v>4680115880764</v>
      </c>
      <c r="E168" s="455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81</v>
      </c>
      <c r="L168" s="37" t="s">
        <v>113</v>
      </c>
      <c r="M168" s="37"/>
      <c r="N168" s="36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57"/>
      <c r="Q168" s="457"/>
      <c r="R168" s="457"/>
      <c r="S168" s="458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IFERROR(IF(X168=0,"",ROUNDUP(X168/H168,0)*0.00753),"")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idden="1" x14ac:dyDescent="0.2">
      <c r="A169" s="463"/>
      <c r="B169" s="463"/>
      <c r="C169" s="463"/>
      <c r="D169" s="463"/>
      <c r="E169" s="463"/>
      <c r="F169" s="463"/>
      <c r="G169" s="463"/>
      <c r="H169" s="463"/>
      <c r="I169" s="463"/>
      <c r="J169" s="463"/>
      <c r="K169" s="463"/>
      <c r="L169" s="463"/>
      <c r="M169" s="463"/>
      <c r="N169" s="464"/>
      <c r="O169" s="460" t="s">
        <v>43</v>
      </c>
      <c r="P169" s="461"/>
      <c r="Q169" s="461"/>
      <c r="R169" s="461"/>
      <c r="S169" s="461"/>
      <c r="T169" s="461"/>
      <c r="U169" s="462"/>
      <c r="V169" s="41" t="s">
        <v>42</v>
      </c>
      <c r="W169" s="42">
        <f>IFERROR(W167/H167,"0")+IFERROR(W168/H168,"0")</f>
        <v>0</v>
      </c>
      <c r="X169" s="42">
        <f>IFERROR(X167/H167,"0")+IFERROR(X168/H168,"0")</f>
        <v>0</v>
      </c>
      <c r="Y169" s="42">
        <f>IFERROR(IF(Y167="",0,Y167),"0")+IFERROR(IF(Y168="",0,Y168),"0")</f>
        <v>0</v>
      </c>
      <c r="Z169" s="65"/>
      <c r="AA169" s="65"/>
    </row>
    <row r="170" spans="1:67" hidden="1" x14ac:dyDescent="0.2">
      <c r="A170" s="463"/>
      <c r="B170" s="463"/>
      <c r="C170" s="463"/>
      <c r="D170" s="463"/>
      <c r="E170" s="463"/>
      <c r="F170" s="463"/>
      <c r="G170" s="463"/>
      <c r="H170" s="463"/>
      <c r="I170" s="463"/>
      <c r="J170" s="463"/>
      <c r="K170" s="463"/>
      <c r="L170" s="463"/>
      <c r="M170" s="463"/>
      <c r="N170" s="464"/>
      <c r="O170" s="460" t="s">
        <v>43</v>
      </c>
      <c r="P170" s="461"/>
      <c r="Q170" s="461"/>
      <c r="R170" s="461"/>
      <c r="S170" s="461"/>
      <c r="T170" s="461"/>
      <c r="U170" s="462"/>
      <c r="V170" s="41" t="s">
        <v>0</v>
      </c>
      <c r="W170" s="42">
        <f>IFERROR(SUM(W167:W168),"0")</f>
        <v>0</v>
      </c>
      <c r="X170" s="42">
        <f>IFERROR(SUM(X167:X168),"0")</f>
        <v>0</v>
      </c>
      <c r="Y170" s="41"/>
      <c r="Z170" s="65"/>
      <c r="AA170" s="65"/>
    </row>
    <row r="171" spans="1:67" ht="14.25" hidden="1" customHeight="1" x14ac:dyDescent="0.25">
      <c r="A171" s="454" t="s">
        <v>77</v>
      </c>
      <c r="B171" s="454"/>
      <c r="C171" s="454"/>
      <c r="D171" s="454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64"/>
      <c r="AA171" s="64"/>
    </row>
    <row r="172" spans="1:67" ht="27" hidden="1" customHeight="1" x14ac:dyDescent="0.25">
      <c r="A172" s="61" t="s">
        <v>282</v>
      </c>
      <c r="B172" s="61" t="s">
        <v>283</v>
      </c>
      <c r="C172" s="35">
        <v>4301031223</v>
      </c>
      <c r="D172" s="455">
        <v>4680115884014</v>
      </c>
      <c r="E172" s="455"/>
      <c r="F172" s="60">
        <v>0.3</v>
      </c>
      <c r="G172" s="36">
        <v>6</v>
      </c>
      <c r="H172" s="60">
        <v>1.8</v>
      </c>
      <c r="I172" s="60">
        <v>1.93</v>
      </c>
      <c r="J172" s="36">
        <v>234</v>
      </c>
      <c r="K172" s="36" t="s">
        <v>84</v>
      </c>
      <c r="L172" s="37" t="s">
        <v>80</v>
      </c>
      <c r="M172" s="37"/>
      <c r="N172" s="36">
        <v>40</v>
      </c>
      <c r="O172" s="556" t="s">
        <v>284</v>
      </c>
      <c r="P172" s="457"/>
      <c r="Q172" s="457"/>
      <c r="R172" s="457"/>
      <c r="S172" s="458"/>
      <c r="T172" s="38" t="s">
        <v>48</v>
      </c>
      <c r="U172" s="38" t="s">
        <v>48</v>
      </c>
      <c r="V172" s="39" t="s">
        <v>0</v>
      </c>
      <c r="W172" s="57">
        <v>0</v>
      </c>
      <c r="X172" s="54">
        <f t="shared" ref="X172:X179" si="34">IFERROR(IF(W172="",0,CEILING((W172/$H172),1)*$H172),"")</f>
        <v>0</v>
      </c>
      <c r="Y172" s="40" t="str">
        <f>IFERROR(IF(X172=0,"",ROUNDUP(X172/H172,0)*0.00502),"")</f>
        <v/>
      </c>
      <c r="Z172" s="66" t="s">
        <v>48</v>
      </c>
      <c r="AA172" s="67" t="s">
        <v>193</v>
      </c>
      <c r="AE172" s="77"/>
      <c r="BB172" s="171" t="s">
        <v>67</v>
      </c>
      <c r="BL172" s="77">
        <f t="shared" ref="BL172:BL179" si="35">IFERROR(W172*I172/H172,"0")</f>
        <v>0</v>
      </c>
      <c r="BM172" s="77">
        <f t="shared" ref="BM172:BM179" si="36">IFERROR(X172*I172/H172,"0")</f>
        <v>0</v>
      </c>
      <c r="BN172" s="77">
        <f t="shared" ref="BN172:BN179" si="37">IFERROR(1/J172*(W172/H172),"0")</f>
        <v>0</v>
      </c>
      <c r="BO172" s="77">
        <f t="shared" ref="BO172:BO179" si="38">IFERROR(1/J172*(X172/H172),"0")</f>
        <v>0</v>
      </c>
    </row>
    <row r="173" spans="1:67" ht="27" hidden="1" customHeight="1" x14ac:dyDescent="0.25">
      <c r="A173" s="61" t="s">
        <v>285</v>
      </c>
      <c r="B173" s="61" t="s">
        <v>286</v>
      </c>
      <c r="C173" s="35">
        <v>4301031225</v>
      </c>
      <c r="D173" s="455">
        <v>4680115884021</v>
      </c>
      <c r="E173" s="455"/>
      <c r="F173" s="60">
        <v>0.3</v>
      </c>
      <c r="G173" s="36">
        <v>6</v>
      </c>
      <c r="H173" s="60">
        <v>1.8</v>
      </c>
      <c r="I173" s="60">
        <v>1.9</v>
      </c>
      <c r="J173" s="36">
        <v>234</v>
      </c>
      <c r="K173" s="36" t="s">
        <v>84</v>
      </c>
      <c r="L173" s="37" t="s">
        <v>80</v>
      </c>
      <c r="M173" s="37"/>
      <c r="N173" s="36">
        <v>40</v>
      </c>
      <c r="O173" s="557" t="s">
        <v>287</v>
      </c>
      <c r="P173" s="457"/>
      <c r="Q173" s="457"/>
      <c r="R173" s="457"/>
      <c r="S173" s="458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si="34"/>
        <v>0</v>
      </c>
      <c r="Y173" s="40" t="str">
        <f>IFERROR(IF(X173=0,"",ROUNDUP(X173/H173,0)*0.00502),"")</f>
        <v/>
      </c>
      <c r="Z173" s="66" t="s">
        <v>48</v>
      </c>
      <c r="AA173" s="67" t="s">
        <v>193</v>
      </c>
      <c r="AE173" s="77"/>
      <c r="BB173" s="172" t="s">
        <v>67</v>
      </c>
      <c r="BL173" s="77">
        <f t="shared" si="35"/>
        <v>0</v>
      </c>
      <c r="BM173" s="77">
        <f t="shared" si="36"/>
        <v>0</v>
      </c>
      <c r="BN173" s="77">
        <f t="shared" si="37"/>
        <v>0</v>
      </c>
      <c r="BO173" s="77">
        <f t="shared" si="38"/>
        <v>0</v>
      </c>
    </row>
    <row r="174" spans="1:67" ht="27" hidden="1" customHeight="1" x14ac:dyDescent="0.25">
      <c r="A174" s="61" t="s">
        <v>288</v>
      </c>
      <c r="B174" s="61" t="s">
        <v>289</v>
      </c>
      <c r="C174" s="35">
        <v>4301031224</v>
      </c>
      <c r="D174" s="455">
        <v>4680115882683</v>
      </c>
      <c r="E174" s="455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7"/>
      <c r="Q174" s="457"/>
      <c r="R174" s="457"/>
      <c r="S174" s="458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4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35"/>
        <v>0</v>
      </c>
      <c r="BM174" s="77">
        <f t="shared" si="36"/>
        <v>0</v>
      </c>
      <c r="BN174" s="77">
        <f t="shared" si="37"/>
        <v>0</v>
      </c>
      <c r="BO174" s="77">
        <f t="shared" si="38"/>
        <v>0</v>
      </c>
    </row>
    <row r="175" spans="1:67" ht="27" hidden="1" customHeight="1" x14ac:dyDescent="0.25">
      <c r="A175" s="61" t="s">
        <v>290</v>
      </c>
      <c r="B175" s="61" t="s">
        <v>291</v>
      </c>
      <c r="C175" s="35">
        <v>4301031230</v>
      </c>
      <c r="D175" s="455">
        <v>4680115882690</v>
      </c>
      <c r="E175" s="455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7"/>
      <c r="Q175" s="457"/>
      <c r="R175" s="457"/>
      <c r="S175" s="458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4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35"/>
        <v>0</v>
      </c>
      <c r="BM175" s="77">
        <f t="shared" si="36"/>
        <v>0</v>
      </c>
      <c r="BN175" s="77">
        <f t="shared" si="37"/>
        <v>0</v>
      </c>
      <c r="BO175" s="77">
        <f t="shared" si="38"/>
        <v>0</v>
      </c>
    </row>
    <row r="176" spans="1:67" ht="27" hidden="1" customHeight="1" x14ac:dyDescent="0.25">
      <c r="A176" s="61" t="s">
        <v>292</v>
      </c>
      <c r="B176" s="61" t="s">
        <v>293</v>
      </c>
      <c r="C176" s="35">
        <v>4301031220</v>
      </c>
      <c r="D176" s="455">
        <v>4680115882669</v>
      </c>
      <c r="E176" s="455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7"/>
      <c r="Q176" s="457"/>
      <c r="R176" s="457"/>
      <c r="S176" s="458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4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35"/>
        <v>0</v>
      </c>
      <c r="BM176" s="77">
        <f t="shared" si="36"/>
        <v>0</v>
      </c>
      <c r="BN176" s="77">
        <f t="shared" si="37"/>
        <v>0</v>
      </c>
      <c r="BO176" s="77">
        <f t="shared" si="38"/>
        <v>0</v>
      </c>
    </row>
    <row r="177" spans="1:67" ht="27" hidden="1" customHeight="1" x14ac:dyDescent="0.25">
      <c r="A177" s="61" t="s">
        <v>294</v>
      </c>
      <c r="B177" s="61" t="s">
        <v>295</v>
      </c>
      <c r="C177" s="35">
        <v>4301031221</v>
      </c>
      <c r="D177" s="455">
        <v>4680115882676</v>
      </c>
      <c r="E177" s="455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7"/>
      <c r="Q177" s="457"/>
      <c r="R177" s="457"/>
      <c r="S177" s="458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4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35"/>
        <v>0</v>
      </c>
      <c r="BM177" s="77">
        <f t="shared" si="36"/>
        <v>0</v>
      </c>
      <c r="BN177" s="77">
        <f t="shared" si="37"/>
        <v>0</v>
      </c>
      <c r="BO177" s="77">
        <f t="shared" si="38"/>
        <v>0</v>
      </c>
    </row>
    <row r="178" spans="1:67" ht="27" hidden="1" customHeight="1" x14ac:dyDescent="0.25">
      <c r="A178" s="61" t="s">
        <v>296</v>
      </c>
      <c r="B178" s="61" t="s">
        <v>297</v>
      </c>
      <c r="C178" s="35">
        <v>4301031222</v>
      </c>
      <c r="D178" s="455">
        <v>4680115884007</v>
      </c>
      <c r="E178" s="455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2" t="s">
        <v>298</v>
      </c>
      <c r="P178" s="457"/>
      <c r="Q178" s="457"/>
      <c r="R178" s="457"/>
      <c r="S178" s="458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4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35"/>
        <v>0</v>
      </c>
      <c r="BM178" s="77">
        <f t="shared" si="36"/>
        <v>0</v>
      </c>
      <c r="BN178" s="77">
        <f t="shared" si="37"/>
        <v>0</v>
      </c>
      <c r="BO178" s="77">
        <f t="shared" si="38"/>
        <v>0</v>
      </c>
    </row>
    <row r="179" spans="1:67" ht="27" hidden="1" customHeight="1" x14ac:dyDescent="0.25">
      <c r="A179" s="61" t="s">
        <v>299</v>
      </c>
      <c r="B179" s="61" t="s">
        <v>300</v>
      </c>
      <c r="C179" s="35">
        <v>4301031229</v>
      </c>
      <c r="D179" s="455">
        <v>4680115884038</v>
      </c>
      <c r="E179" s="455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7"/>
      <c r="Q179" s="457"/>
      <c r="R179" s="457"/>
      <c r="S179" s="458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4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35"/>
        <v>0</v>
      </c>
      <c r="BM179" s="77">
        <f t="shared" si="36"/>
        <v>0</v>
      </c>
      <c r="BN179" s="77">
        <f t="shared" si="37"/>
        <v>0</v>
      </c>
      <c r="BO179" s="77">
        <f t="shared" si="38"/>
        <v>0</v>
      </c>
    </row>
    <row r="180" spans="1:67" hidden="1" x14ac:dyDescent="0.2">
      <c r="A180" s="463"/>
      <c r="B180" s="463"/>
      <c r="C180" s="463"/>
      <c r="D180" s="463"/>
      <c r="E180" s="463"/>
      <c r="F180" s="463"/>
      <c r="G180" s="463"/>
      <c r="H180" s="463"/>
      <c r="I180" s="463"/>
      <c r="J180" s="463"/>
      <c r="K180" s="463"/>
      <c r="L180" s="463"/>
      <c r="M180" s="463"/>
      <c r="N180" s="464"/>
      <c r="O180" s="460" t="s">
        <v>43</v>
      </c>
      <c r="P180" s="461"/>
      <c r="Q180" s="461"/>
      <c r="R180" s="461"/>
      <c r="S180" s="461"/>
      <c r="T180" s="461"/>
      <c r="U180" s="462"/>
      <c r="V180" s="41" t="s">
        <v>42</v>
      </c>
      <c r="W180" s="42">
        <f>IFERROR(W172/H172,"0")+IFERROR(W173/H173,"0")+IFERROR(W174/H174,"0")+IFERROR(W175/H175,"0")+IFERROR(W176/H176,"0")+IFERROR(W177/H177,"0")+IFERROR(W178/H178,"0")+IFERROR(W179/H179,"0")</f>
        <v>0</v>
      </c>
      <c r="X180" s="42">
        <f>IFERROR(X172/H172,"0")+IFERROR(X173/H173,"0")+IFERROR(X174/H174,"0")+IFERROR(X175/H175,"0")+IFERROR(X176/H176,"0")+IFERROR(X177/H177,"0")+IFERROR(X178/H178,"0")+IFERROR(X179/H179,"0")</f>
        <v>0</v>
      </c>
      <c r="Y180" s="42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5"/>
      <c r="AA180" s="65"/>
    </row>
    <row r="181" spans="1:67" hidden="1" x14ac:dyDescent="0.2">
      <c r="A181" s="463"/>
      <c r="B181" s="463"/>
      <c r="C181" s="463"/>
      <c r="D181" s="463"/>
      <c r="E181" s="463"/>
      <c r="F181" s="463"/>
      <c r="G181" s="463"/>
      <c r="H181" s="463"/>
      <c r="I181" s="463"/>
      <c r="J181" s="463"/>
      <c r="K181" s="463"/>
      <c r="L181" s="463"/>
      <c r="M181" s="463"/>
      <c r="N181" s="464"/>
      <c r="O181" s="460" t="s">
        <v>43</v>
      </c>
      <c r="P181" s="461"/>
      <c r="Q181" s="461"/>
      <c r="R181" s="461"/>
      <c r="S181" s="461"/>
      <c r="T181" s="461"/>
      <c r="U181" s="462"/>
      <c r="V181" s="41" t="s">
        <v>0</v>
      </c>
      <c r="W181" s="42">
        <f>IFERROR(SUM(W172:W179),"0")</f>
        <v>0</v>
      </c>
      <c r="X181" s="42">
        <f>IFERROR(SUM(X172:X179),"0")</f>
        <v>0</v>
      </c>
      <c r="Y181" s="41"/>
      <c r="Z181" s="65"/>
      <c r="AA181" s="65"/>
    </row>
    <row r="182" spans="1:67" ht="14.25" hidden="1" customHeight="1" x14ac:dyDescent="0.25">
      <c r="A182" s="454" t="s">
        <v>85</v>
      </c>
      <c r="B182" s="454"/>
      <c r="C182" s="454"/>
      <c r="D182" s="454"/>
      <c r="E182" s="454"/>
      <c r="F182" s="454"/>
      <c r="G182" s="454"/>
      <c r="H182" s="454"/>
      <c r="I182" s="454"/>
      <c r="J182" s="454"/>
      <c r="K182" s="454"/>
      <c r="L182" s="454"/>
      <c r="M182" s="454"/>
      <c r="N182" s="454"/>
      <c r="O182" s="454"/>
      <c r="P182" s="454"/>
      <c r="Q182" s="454"/>
      <c r="R182" s="454"/>
      <c r="S182" s="454"/>
      <c r="T182" s="454"/>
      <c r="U182" s="454"/>
      <c r="V182" s="454"/>
      <c r="W182" s="454"/>
      <c r="X182" s="454"/>
      <c r="Y182" s="454"/>
      <c r="Z182" s="64"/>
      <c r="AA182" s="64"/>
    </row>
    <row r="183" spans="1:67" ht="27" hidden="1" customHeight="1" x14ac:dyDescent="0.25">
      <c r="A183" s="61" t="s">
        <v>301</v>
      </c>
      <c r="B183" s="61" t="s">
        <v>302</v>
      </c>
      <c r="C183" s="35">
        <v>4301051409</v>
      </c>
      <c r="D183" s="455">
        <v>4680115881556</v>
      </c>
      <c r="E183" s="455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132</v>
      </c>
      <c r="M183" s="37"/>
      <c r="N183" s="36">
        <v>45</v>
      </c>
      <c r="O183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57"/>
      <c r="Q183" s="457"/>
      <c r="R183" s="457"/>
      <c r="S183" s="458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ref="X183:X201" si="39">IFERROR(IF(W183="",0,CEILING((W183/$H183),1)*$H183),"")</f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ref="BL183:BL201" si="40">IFERROR(W183*I183/H183,"0")</f>
        <v>0</v>
      </c>
      <c r="BM183" s="77">
        <f t="shared" ref="BM183:BM201" si="41">IFERROR(X183*I183/H183,"0")</f>
        <v>0</v>
      </c>
      <c r="BN183" s="77">
        <f t="shared" ref="BN183:BN201" si="42">IFERROR(1/J183*(W183/H183),"0")</f>
        <v>0</v>
      </c>
      <c r="BO183" s="77">
        <f t="shared" ref="BO183:BO201" si="43">IFERROR(1/J183*(X183/H183),"0")</f>
        <v>0</v>
      </c>
    </row>
    <row r="184" spans="1:67" ht="27" hidden="1" customHeight="1" x14ac:dyDescent="0.25">
      <c r="A184" s="61" t="s">
        <v>303</v>
      </c>
      <c r="B184" s="61" t="s">
        <v>304</v>
      </c>
      <c r="C184" s="35">
        <v>4301051408</v>
      </c>
      <c r="D184" s="455">
        <v>4680115881594</v>
      </c>
      <c r="E184" s="455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114</v>
      </c>
      <c r="L184" s="37" t="s">
        <v>132</v>
      </c>
      <c r="M184" s="37"/>
      <c r="N184" s="36">
        <v>40</v>
      </c>
      <c r="O184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57"/>
      <c r="Q184" s="457"/>
      <c r="R184" s="457"/>
      <c r="S184" s="458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40"/>
        <v>0</v>
      </c>
      <c r="BM184" s="77">
        <f t="shared" si="41"/>
        <v>0</v>
      </c>
      <c r="BN184" s="77">
        <f t="shared" si="42"/>
        <v>0</v>
      </c>
      <c r="BO184" s="77">
        <f t="shared" si="43"/>
        <v>0</v>
      </c>
    </row>
    <row r="185" spans="1:67" ht="27" hidden="1" customHeight="1" x14ac:dyDescent="0.25">
      <c r="A185" s="61" t="s">
        <v>305</v>
      </c>
      <c r="B185" s="61" t="s">
        <v>306</v>
      </c>
      <c r="C185" s="35">
        <v>4301051505</v>
      </c>
      <c r="D185" s="455">
        <v>4680115881587</v>
      </c>
      <c r="E185" s="455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114</v>
      </c>
      <c r="L185" s="37" t="s">
        <v>80</v>
      </c>
      <c r="M185" s="37"/>
      <c r="N185" s="36">
        <v>40</v>
      </c>
      <c r="O185" s="56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57"/>
      <c r="Q185" s="457"/>
      <c r="R185" s="457"/>
      <c r="S185" s="458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0"/>
        <v>0</v>
      </c>
      <c r="BM185" s="77">
        <f t="shared" si="41"/>
        <v>0</v>
      </c>
      <c r="BN185" s="77">
        <f t="shared" si="42"/>
        <v>0</v>
      </c>
      <c r="BO185" s="77">
        <f t="shared" si="43"/>
        <v>0</v>
      </c>
    </row>
    <row r="186" spans="1:67" ht="16.5" hidden="1" customHeight="1" x14ac:dyDescent="0.25">
      <c r="A186" s="61" t="s">
        <v>307</v>
      </c>
      <c r="B186" s="61" t="s">
        <v>308</v>
      </c>
      <c r="C186" s="35">
        <v>4301051380</v>
      </c>
      <c r="D186" s="455">
        <v>4680115880962</v>
      </c>
      <c r="E186" s="455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114</v>
      </c>
      <c r="L186" s="37" t="s">
        <v>80</v>
      </c>
      <c r="M186" s="37"/>
      <c r="N186" s="36">
        <v>40</v>
      </c>
      <c r="O186" s="5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57"/>
      <c r="Q186" s="457"/>
      <c r="R186" s="457"/>
      <c r="S186" s="458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0"/>
        <v>0</v>
      </c>
      <c r="BM186" s="77">
        <f t="shared" si="41"/>
        <v>0</v>
      </c>
      <c r="BN186" s="77">
        <f t="shared" si="42"/>
        <v>0</v>
      </c>
      <c r="BO186" s="77">
        <f t="shared" si="43"/>
        <v>0</v>
      </c>
    </row>
    <row r="187" spans="1:67" ht="16.5" hidden="1" customHeight="1" x14ac:dyDescent="0.25">
      <c r="A187" s="61" t="s">
        <v>307</v>
      </c>
      <c r="B187" s="61" t="s">
        <v>309</v>
      </c>
      <c r="C187" s="35">
        <v>4301051754</v>
      </c>
      <c r="D187" s="455">
        <v>4680115880962</v>
      </c>
      <c r="E187" s="455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68" t="s">
        <v>310</v>
      </c>
      <c r="P187" s="457"/>
      <c r="Q187" s="457"/>
      <c r="R187" s="457"/>
      <c r="S187" s="458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0"/>
        <v>0</v>
      </c>
      <c r="BM187" s="77">
        <f t="shared" si="41"/>
        <v>0</v>
      </c>
      <c r="BN187" s="77">
        <f t="shared" si="42"/>
        <v>0</v>
      </c>
      <c r="BO187" s="77">
        <f t="shared" si="43"/>
        <v>0</v>
      </c>
    </row>
    <row r="188" spans="1:67" ht="27" hidden="1" customHeight="1" x14ac:dyDescent="0.25">
      <c r="A188" s="61" t="s">
        <v>311</v>
      </c>
      <c r="B188" s="61" t="s">
        <v>312</v>
      </c>
      <c r="C188" s="35">
        <v>4301051411</v>
      </c>
      <c r="D188" s="455">
        <v>4680115881617</v>
      </c>
      <c r="E188" s="455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132</v>
      </c>
      <c r="M188" s="37"/>
      <c r="N188" s="36">
        <v>40</v>
      </c>
      <c r="O188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7"/>
      <c r="Q188" s="457"/>
      <c r="R188" s="457"/>
      <c r="S188" s="458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9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0"/>
        <v>0</v>
      </c>
      <c r="BM188" s="77">
        <f t="shared" si="41"/>
        <v>0</v>
      </c>
      <c r="BN188" s="77">
        <f t="shared" si="42"/>
        <v>0</v>
      </c>
      <c r="BO188" s="77">
        <f t="shared" si="43"/>
        <v>0</v>
      </c>
    </row>
    <row r="189" spans="1:67" ht="16.5" hidden="1" customHeight="1" x14ac:dyDescent="0.25">
      <c r="A189" s="61" t="s">
        <v>313</v>
      </c>
      <c r="B189" s="61" t="s">
        <v>314</v>
      </c>
      <c r="C189" s="35">
        <v>4301051538</v>
      </c>
      <c r="D189" s="455">
        <v>4680115880573</v>
      </c>
      <c r="E189" s="455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57"/>
      <c r="Q189" s="457"/>
      <c r="R189" s="457"/>
      <c r="S189" s="458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9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0"/>
        <v>0</v>
      </c>
      <c r="BM189" s="77">
        <f t="shared" si="41"/>
        <v>0</v>
      </c>
      <c r="BN189" s="77">
        <f t="shared" si="42"/>
        <v>0</v>
      </c>
      <c r="BO189" s="77">
        <f t="shared" si="43"/>
        <v>0</v>
      </c>
    </row>
    <row r="190" spans="1:67" ht="16.5" hidden="1" customHeight="1" x14ac:dyDescent="0.25">
      <c r="A190" s="61" t="s">
        <v>313</v>
      </c>
      <c r="B190" s="61" t="s">
        <v>315</v>
      </c>
      <c r="C190" s="35">
        <v>4301051632</v>
      </c>
      <c r="D190" s="455">
        <v>4680115880573</v>
      </c>
      <c r="E190" s="455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114</v>
      </c>
      <c r="L190" s="37" t="s">
        <v>80</v>
      </c>
      <c r="M190" s="37"/>
      <c r="N190" s="36">
        <v>45</v>
      </c>
      <c r="O190" s="571" t="s">
        <v>316</v>
      </c>
      <c r="P190" s="457"/>
      <c r="Q190" s="457"/>
      <c r="R190" s="457"/>
      <c r="S190" s="458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9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0"/>
        <v>0</v>
      </c>
      <c r="BM190" s="77">
        <f t="shared" si="41"/>
        <v>0</v>
      </c>
      <c r="BN190" s="77">
        <f t="shared" si="42"/>
        <v>0</v>
      </c>
      <c r="BO190" s="77">
        <f t="shared" si="43"/>
        <v>0</v>
      </c>
    </row>
    <row r="191" spans="1:67" ht="27" hidden="1" customHeight="1" x14ac:dyDescent="0.25">
      <c r="A191" s="61" t="s">
        <v>317</v>
      </c>
      <c r="B191" s="61" t="s">
        <v>318</v>
      </c>
      <c r="C191" s="35">
        <v>4301051487</v>
      </c>
      <c r="D191" s="455">
        <v>4680115881228</v>
      </c>
      <c r="E191" s="455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7"/>
      <c r="Q191" s="457"/>
      <c r="R191" s="457"/>
      <c r="S191" s="458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9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0"/>
        <v>0</v>
      </c>
      <c r="BM191" s="77">
        <f t="shared" si="41"/>
        <v>0</v>
      </c>
      <c r="BN191" s="77">
        <f t="shared" si="42"/>
        <v>0</v>
      </c>
      <c r="BO191" s="77">
        <f t="shared" si="43"/>
        <v>0</v>
      </c>
    </row>
    <row r="192" spans="1:67" ht="27" hidden="1" customHeight="1" x14ac:dyDescent="0.25">
      <c r="A192" s="61" t="s">
        <v>319</v>
      </c>
      <c r="B192" s="61" t="s">
        <v>320</v>
      </c>
      <c r="C192" s="35">
        <v>4301051506</v>
      </c>
      <c r="D192" s="455">
        <v>4680115881037</v>
      </c>
      <c r="E192" s="455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7"/>
      <c r="Q192" s="457"/>
      <c r="R192" s="457"/>
      <c r="S192" s="458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9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0"/>
        <v>0</v>
      </c>
      <c r="BM192" s="77">
        <f t="shared" si="41"/>
        <v>0</v>
      </c>
      <c r="BN192" s="77">
        <f t="shared" si="42"/>
        <v>0</v>
      </c>
      <c r="BO192" s="77">
        <f t="shared" si="43"/>
        <v>0</v>
      </c>
    </row>
    <row r="193" spans="1:67" ht="27" hidden="1" customHeight="1" x14ac:dyDescent="0.25">
      <c r="A193" s="61" t="s">
        <v>321</v>
      </c>
      <c r="B193" s="61" t="s">
        <v>322</v>
      </c>
      <c r="C193" s="35">
        <v>4301051384</v>
      </c>
      <c r="D193" s="455">
        <v>4680115881211</v>
      </c>
      <c r="E193" s="455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7"/>
      <c r="Q193" s="457"/>
      <c r="R193" s="457"/>
      <c r="S193" s="458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9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0"/>
        <v>0</v>
      </c>
      <c r="BM193" s="77">
        <f t="shared" si="41"/>
        <v>0</v>
      </c>
      <c r="BN193" s="77">
        <f t="shared" si="42"/>
        <v>0</v>
      </c>
      <c r="BO193" s="77">
        <f t="shared" si="43"/>
        <v>0</v>
      </c>
    </row>
    <row r="194" spans="1:67" ht="27" hidden="1" customHeight="1" x14ac:dyDescent="0.25">
      <c r="A194" s="61" t="s">
        <v>323</v>
      </c>
      <c r="B194" s="61" t="s">
        <v>324</v>
      </c>
      <c r="C194" s="35">
        <v>4301051378</v>
      </c>
      <c r="D194" s="455">
        <v>4680115881020</v>
      </c>
      <c r="E194" s="455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7"/>
      <c r="Q194" s="457"/>
      <c r="R194" s="457"/>
      <c r="S194" s="458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9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0"/>
        <v>0</v>
      </c>
      <c r="BM194" s="77">
        <f t="shared" si="41"/>
        <v>0</v>
      </c>
      <c r="BN194" s="77">
        <f t="shared" si="42"/>
        <v>0</v>
      </c>
      <c r="BO194" s="77">
        <f t="shared" si="43"/>
        <v>0</v>
      </c>
    </row>
    <row r="195" spans="1:67" ht="27" hidden="1" customHeight="1" x14ac:dyDescent="0.25">
      <c r="A195" s="61" t="s">
        <v>325</v>
      </c>
      <c r="B195" s="61" t="s">
        <v>326</v>
      </c>
      <c r="C195" s="35">
        <v>4301051407</v>
      </c>
      <c r="D195" s="455">
        <v>4680115882195</v>
      </c>
      <c r="E195" s="455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132</v>
      </c>
      <c r="M195" s="37"/>
      <c r="N195" s="36">
        <v>40</v>
      </c>
      <c r="O195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7"/>
      <c r="Q195" s="457"/>
      <c r="R195" s="457"/>
      <c r="S195" s="458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9"/>
        <v>0</v>
      </c>
      <c r="Y195" s="40" t="str">
        <f t="shared" ref="Y195:Y201" si="44"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0"/>
        <v>0</v>
      </c>
      <c r="BM195" s="77">
        <f t="shared" si="41"/>
        <v>0</v>
      </c>
      <c r="BN195" s="77">
        <f t="shared" si="42"/>
        <v>0</v>
      </c>
      <c r="BO195" s="77">
        <f t="shared" si="43"/>
        <v>0</v>
      </c>
    </row>
    <row r="196" spans="1:67" ht="27" hidden="1" customHeight="1" x14ac:dyDescent="0.25">
      <c r="A196" s="61" t="s">
        <v>327</v>
      </c>
      <c r="B196" s="61" t="s">
        <v>328</v>
      </c>
      <c r="C196" s="35">
        <v>4301051468</v>
      </c>
      <c r="D196" s="455">
        <v>4680115880092</v>
      </c>
      <c r="E196" s="455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132</v>
      </c>
      <c r="M196" s="37"/>
      <c r="N196" s="36">
        <v>45</v>
      </c>
      <c r="O196" s="5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57"/>
      <c r="Q196" s="457"/>
      <c r="R196" s="457"/>
      <c r="S196" s="458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9"/>
        <v>0</v>
      </c>
      <c r="Y196" s="40" t="str">
        <f t="shared" si="44"/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0"/>
        <v>0</v>
      </c>
      <c r="BM196" s="77">
        <f t="shared" si="41"/>
        <v>0</v>
      </c>
      <c r="BN196" s="77">
        <f t="shared" si="42"/>
        <v>0</v>
      </c>
      <c r="BO196" s="77">
        <f t="shared" si="43"/>
        <v>0</v>
      </c>
    </row>
    <row r="197" spans="1:67" ht="27" hidden="1" customHeight="1" x14ac:dyDescent="0.25">
      <c r="A197" s="61" t="s">
        <v>327</v>
      </c>
      <c r="B197" s="61" t="s">
        <v>329</v>
      </c>
      <c r="C197" s="35">
        <v>4301051630</v>
      </c>
      <c r="D197" s="455">
        <v>4680115880092</v>
      </c>
      <c r="E197" s="455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78" t="s">
        <v>330</v>
      </c>
      <c r="P197" s="457"/>
      <c r="Q197" s="457"/>
      <c r="R197" s="457"/>
      <c r="S197" s="458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9"/>
        <v>0</v>
      </c>
      <c r="Y197" s="40" t="str">
        <f t="shared" si="44"/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0"/>
        <v>0</v>
      </c>
      <c r="BM197" s="77">
        <f t="shared" si="41"/>
        <v>0</v>
      </c>
      <c r="BN197" s="77">
        <f t="shared" si="42"/>
        <v>0</v>
      </c>
      <c r="BO197" s="77">
        <f t="shared" si="43"/>
        <v>0</v>
      </c>
    </row>
    <row r="198" spans="1:67" ht="27" hidden="1" customHeight="1" x14ac:dyDescent="0.25">
      <c r="A198" s="61" t="s">
        <v>331</v>
      </c>
      <c r="B198" s="61" t="s">
        <v>332</v>
      </c>
      <c r="C198" s="35">
        <v>4301051469</v>
      </c>
      <c r="D198" s="455">
        <v>4680115880221</v>
      </c>
      <c r="E198" s="455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132</v>
      </c>
      <c r="M198" s="37"/>
      <c r="N198" s="36">
        <v>45</v>
      </c>
      <c r="O198" s="5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57"/>
      <c r="Q198" s="457"/>
      <c r="R198" s="457"/>
      <c r="S198" s="458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9"/>
        <v>0</v>
      </c>
      <c r="Y198" s="40" t="str">
        <f t="shared" si="44"/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0"/>
        <v>0</v>
      </c>
      <c r="BM198" s="77">
        <f t="shared" si="41"/>
        <v>0</v>
      </c>
      <c r="BN198" s="77">
        <f t="shared" si="42"/>
        <v>0</v>
      </c>
      <c r="BO198" s="77">
        <f t="shared" si="43"/>
        <v>0</v>
      </c>
    </row>
    <row r="199" spans="1:67" ht="27" hidden="1" customHeight="1" x14ac:dyDescent="0.25">
      <c r="A199" s="61" t="s">
        <v>331</v>
      </c>
      <c r="B199" s="61" t="s">
        <v>333</v>
      </c>
      <c r="C199" s="35">
        <v>4301051631</v>
      </c>
      <c r="D199" s="455">
        <v>4680115880221</v>
      </c>
      <c r="E199" s="455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45</v>
      </c>
      <c r="O199" s="580" t="s">
        <v>334</v>
      </c>
      <c r="P199" s="457"/>
      <c r="Q199" s="457"/>
      <c r="R199" s="457"/>
      <c r="S199" s="458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9"/>
        <v>0</v>
      </c>
      <c r="Y199" s="40" t="str">
        <f t="shared" si="44"/>
        <v/>
      </c>
      <c r="Z199" s="66" t="s">
        <v>48</v>
      </c>
      <c r="AA199" s="67" t="s">
        <v>48</v>
      </c>
      <c r="AE199" s="77"/>
      <c r="BB199" s="195" t="s">
        <v>67</v>
      </c>
      <c r="BL199" s="77">
        <f t="shared" si="40"/>
        <v>0</v>
      </c>
      <c r="BM199" s="77">
        <f t="shared" si="41"/>
        <v>0</v>
      </c>
      <c r="BN199" s="77">
        <f t="shared" si="42"/>
        <v>0</v>
      </c>
      <c r="BO199" s="77">
        <f t="shared" si="43"/>
        <v>0</v>
      </c>
    </row>
    <row r="200" spans="1:67" ht="16.5" hidden="1" customHeight="1" x14ac:dyDescent="0.25">
      <c r="A200" s="61" t="s">
        <v>335</v>
      </c>
      <c r="B200" s="61" t="s">
        <v>336</v>
      </c>
      <c r="C200" s="35">
        <v>4301051753</v>
      </c>
      <c r="D200" s="455">
        <v>4680115880504</v>
      </c>
      <c r="E200" s="455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81" t="s">
        <v>337</v>
      </c>
      <c r="P200" s="457"/>
      <c r="Q200" s="457"/>
      <c r="R200" s="457"/>
      <c r="S200" s="458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9"/>
        <v>0</v>
      </c>
      <c r="Y200" s="40" t="str">
        <f t="shared" si="44"/>
        <v/>
      </c>
      <c r="Z200" s="66" t="s">
        <v>48</v>
      </c>
      <c r="AA200" s="67" t="s">
        <v>48</v>
      </c>
      <c r="AE200" s="77"/>
      <c r="BB200" s="196" t="s">
        <v>67</v>
      </c>
      <c r="BL200" s="77">
        <f t="shared" si="40"/>
        <v>0</v>
      </c>
      <c r="BM200" s="77">
        <f t="shared" si="41"/>
        <v>0</v>
      </c>
      <c r="BN200" s="77">
        <f t="shared" si="42"/>
        <v>0</v>
      </c>
      <c r="BO200" s="77">
        <f t="shared" si="43"/>
        <v>0</v>
      </c>
    </row>
    <row r="201" spans="1:67" ht="27" hidden="1" customHeight="1" x14ac:dyDescent="0.25">
      <c r="A201" s="61" t="s">
        <v>338</v>
      </c>
      <c r="B201" s="61" t="s">
        <v>339</v>
      </c>
      <c r="C201" s="35">
        <v>4301051410</v>
      </c>
      <c r="D201" s="455">
        <v>4680115882164</v>
      </c>
      <c r="E201" s="455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132</v>
      </c>
      <c r="M201" s="37"/>
      <c r="N201" s="36">
        <v>40</v>
      </c>
      <c r="O201" s="5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7"/>
      <c r="Q201" s="457"/>
      <c r="R201" s="457"/>
      <c r="S201" s="458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9"/>
        <v>0</v>
      </c>
      <c r="Y201" s="40" t="str">
        <f t="shared" si="44"/>
        <v/>
      </c>
      <c r="Z201" s="66" t="s">
        <v>48</v>
      </c>
      <c r="AA201" s="67" t="s">
        <v>48</v>
      </c>
      <c r="AE201" s="77"/>
      <c r="BB201" s="197" t="s">
        <v>67</v>
      </c>
      <c r="BL201" s="77">
        <f t="shared" si="40"/>
        <v>0</v>
      </c>
      <c r="BM201" s="77">
        <f t="shared" si="41"/>
        <v>0</v>
      </c>
      <c r="BN201" s="77">
        <f t="shared" si="42"/>
        <v>0</v>
      </c>
      <c r="BO201" s="77">
        <f t="shared" si="43"/>
        <v>0</v>
      </c>
    </row>
    <row r="202" spans="1:67" hidden="1" x14ac:dyDescent="0.2">
      <c r="A202" s="463"/>
      <c r="B202" s="463"/>
      <c r="C202" s="463"/>
      <c r="D202" s="463"/>
      <c r="E202" s="463"/>
      <c r="F202" s="463"/>
      <c r="G202" s="463"/>
      <c r="H202" s="463"/>
      <c r="I202" s="463"/>
      <c r="J202" s="463"/>
      <c r="K202" s="463"/>
      <c r="L202" s="463"/>
      <c r="M202" s="463"/>
      <c r="N202" s="464"/>
      <c r="O202" s="460" t="s">
        <v>43</v>
      </c>
      <c r="P202" s="461"/>
      <c r="Q202" s="461"/>
      <c r="R202" s="461"/>
      <c r="S202" s="461"/>
      <c r="T202" s="461"/>
      <c r="U202" s="462"/>
      <c r="V202" s="41" t="s">
        <v>42</v>
      </c>
      <c r="W202" s="42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hidden="1" x14ac:dyDescent="0.2">
      <c r="A203" s="463"/>
      <c r="B203" s="463"/>
      <c r="C203" s="463"/>
      <c r="D203" s="463"/>
      <c r="E203" s="463"/>
      <c r="F203" s="463"/>
      <c r="G203" s="463"/>
      <c r="H203" s="463"/>
      <c r="I203" s="463"/>
      <c r="J203" s="463"/>
      <c r="K203" s="463"/>
      <c r="L203" s="463"/>
      <c r="M203" s="463"/>
      <c r="N203" s="464"/>
      <c r="O203" s="460" t="s">
        <v>43</v>
      </c>
      <c r="P203" s="461"/>
      <c r="Q203" s="461"/>
      <c r="R203" s="461"/>
      <c r="S203" s="461"/>
      <c r="T203" s="461"/>
      <c r="U203" s="462"/>
      <c r="V203" s="41" t="s">
        <v>0</v>
      </c>
      <c r="W203" s="42">
        <f>IFERROR(SUM(W183:W201),"0")</f>
        <v>0</v>
      </c>
      <c r="X203" s="42">
        <f>IFERROR(SUM(X183:X201),"0")</f>
        <v>0</v>
      </c>
      <c r="Y203" s="41"/>
      <c r="Z203" s="65"/>
      <c r="AA203" s="65"/>
    </row>
    <row r="204" spans="1:67" ht="14.25" hidden="1" customHeight="1" x14ac:dyDescent="0.25">
      <c r="A204" s="454" t="s">
        <v>220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64"/>
      <c r="AA204" s="64"/>
    </row>
    <row r="205" spans="1:67" ht="16.5" hidden="1" customHeight="1" x14ac:dyDescent="0.25">
      <c r="A205" s="61" t="s">
        <v>340</v>
      </c>
      <c r="B205" s="61" t="s">
        <v>341</v>
      </c>
      <c r="C205" s="35">
        <v>4301060360</v>
      </c>
      <c r="D205" s="455">
        <v>4680115882874</v>
      </c>
      <c r="E205" s="455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7"/>
      <c r="Q205" s="457"/>
      <c r="R205" s="457"/>
      <c r="S205" s="458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27" hidden="1" customHeight="1" x14ac:dyDescent="0.25">
      <c r="A206" s="61" t="s">
        <v>342</v>
      </c>
      <c r="B206" s="61" t="s">
        <v>343</v>
      </c>
      <c r="C206" s="35">
        <v>4301060359</v>
      </c>
      <c r="D206" s="455">
        <v>4680115884434</v>
      </c>
      <c r="E206" s="455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5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57"/>
      <c r="Q206" s="457"/>
      <c r="R206" s="457"/>
      <c r="S206" s="458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9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hidden="1" customHeight="1" x14ac:dyDescent="0.25">
      <c r="A207" s="61" t="s">
        <v>344</v>
      </c>
      <c r="B207" s="61" t="s">
        <v>345</v>
      </c>
      <c r="C207" s="35">
        <v>4301060375</v>
      </c>
      <c r="D207" s="455">
        <v>4680115880818</v>
      </c>
      <c r="E207" s="455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85" t="s">
        <v>346</v>
      </c>
      <c r="P207" s="457"/>
      <c r="Q207" s="457"/>
      <c r="R207" s="457"/>
      <c r="S207" s="458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200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16.5" hidden="1" customHeight="1" x14ac:dyDescent="0.25">
      <c r="A208" s="61" t="s">
        <v>347</v>
      </c>
      <c r="B208" s="61" t="s">
        <v>348</v>
      </c>
      <c r="C208" s="35">
        <v>4301060389</v>
      </c>
      <c r="D208" s="455">
        <v>4680115880801</v>
      </c>
      <c r="E208" s="455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132</v>
      </c>
      <c r="M208" s="37"/>
      <c r="N208" s="36">
        <v>40</v>
      </c>
      <c r="O208" s="586" t="s">
        <v>349</v>
      </c>
      <c r="P208" s="457"/>
      <c r="Q208" s="457"/>
      <c r="R208" s="457"/>
      <c r="S208" s="458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201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idden="1" x14ac:dyDescent="0.2">
      <c r="A209" s="463"/>
      <c r="B209" s="463"/>
      <c r="C209" s="463"/>
      <c r="D209" s="463"/>
      <c r="E209" s="463"/>
      <c r="F209" s="463"/>
      <c r="G209" s="463"/>
      <c r="H209" s="463"/>
      <c r="I209" s="463"/>
      <c r="J209" s="463"/>
      <c r="K209" s="463"/>
      <c r="L209" s="463"/>
      <c r="M209" s="463"/>
      <c r="N209" s="464"/>
      <c r="O209" s="460" t="s">
        <v>43</v>
      </c>
      <c r="P209" s="461"/>
      <c r="Q209" s="461"/>
      <c r="R209" s="461"/>
      <c r="S209" s="461"/>
      <c r="T209" s="461"/>
      <c r="U209" s="462"/>
      <c r="V209" s="41" t="s">
        <v>42</v>
      </c>
      <c r="W209" s="42">
        <f>IFERROR(W205/H205,"0")+IFERROR(W206/H206,"0")+IFERROR(W207/H207,"0")+IFERROR(W208/H208,"0")</f>
        <v>0</v>
      </c>
      <c r="X209" s="42">
        <f>IFERROR(X205/H205,"0")+IFERROR(X206/H206,"0")+IFERROR(X207/H207,"0")+IFERROR(X208/H208,"0")</f>
        <v>0</v>
      </c>
      <c r="Y209" s="42">
        <f>IFERROR(IF(Y205="",0,Y205),"0")+IFERROR(IF(Y206="",0,Y206),"0")+IFERROR(IF(Y207="",0,Y207),"0")+IFERROR(IF(Y208="",0,Y208),"0")</f>
        <v>0</v>
      </c>
      <c r="Z209" s="65"/>
      <c r="AA209" s="65"/>
    </row>
    <row r="210" spans="1:67" hidden="1" x14ac:dyDescent="0.2">
      <c r="A210" s="463"/>
      <c r="B210" s="463"/>
      <c r="C210" s="463"/>
      <c r="D210" s="463"/>
      <c r="E210" s="463"/>
      <c r="F210" s="463"/>
      <c r="G210" s="463"/>
      <c r="H210" s="463"/>
      <c r="I210" s="463"/>
      <c r="J210" s="463"/>
      <c r="K210" s="463"/>
      <c r="L210" s="463"/>
      <c r="M210" s="463"/>
      <c r="N210" s="464"/>
      <c r="O210" s="460" t="s">
        <v>43</v>
      </c>
      <c r="P210" s="461"/>
      <c r="Q210" s="461"/>
      <c r="R210" s="461"/>
      <c r="S210" s="461"/>
      <c r="T210" s="461"/>
      <c r="U210" s="462"/>
      <c r="V210" s="41" t="s">
        <v>0</v>
      </c>
      <c r="W210" s="42">
        <f>IFERROR(SUM(W205:W208),"0")</f>
        <v>0</v>
      </c>
      <c r="X210" s="42">
        <f>IFERROR(SUM(X205:X208),"0")</f>
        <v>0</v>
      </c>
      <c r="Y210" s="41"/>
      <c r="Z210" s="65"/>
      <c r="AA210" s="65"/>
    </row>
    <row r="211" spans="1:67" ht="16.5" hidden="1" customHeight="1" x14ac:dyDescent="0.25">
      <c r="A211" s="453" t="s">
        <v>350</v>
      </c>
      <c r="B211" s="453"/>
      <c r="C211" s="453"/>
      <c r="D211" s="453"/>
      <c r="E211" s="453"/>
      <c r="F211" s="453"/>
      <c r="G211" s="453"/>
      <c r="H211" s="453"/>
      <c r="I211" s="453"/>
      <c r="J211" s="453"/>
      <c r="K211" s="453"/>
      <c r="L211" s="453"/>
      <c r="M211" s="453"/>
      <c r="N211" s="453"/>
      <c r="O211" s="453"/>
      <c r="P211" s="453"/>
      <c r="Q211" s="453"/>
      <c r="R211" s="453"/>
      <c r="S211" s="453"/>
      <c r="T211" s="453"/>
      <c r="U211" s="453"/>
      <c r="V211" s="453"/>
      <c r="W211" s="453"/>
      <c r="X211" s="453"/>
      <c r="Y211" s="453"/>
      <c r="Z211" s="63"/>
      <c r="AA211" s="63"/>
    </row>
    <row r="212" spans="1:67" ht="14.25" hidden="1" customHeight="1" x14ac:dyDescent="0.25">
      <c r="A212" s="454" t="s">
        <v>118</v>
      </c>
      <c r="B212" s="454"/>
      <c r="C212" s="454"/>
      <c r="D212" s="454"/>
      <c r="E212" s="454"/>
      <c r="F212" s="454"/>
      <c r="G212" s="454"/>
      <c r="H212" s="454"/>
      <c r="I212" s="454"/>
      <c r="J212" s="454"/>
      <c r="K212" s="454"/>
      <c r="L212" s="454"/>
      <c r="M212" s="454"/>
      <c r="N212" s="454"/>
      <c r="O212" s="454"/>
      <c r="P212" s="454"/>
      <c r="Q212" s="454"/>
      <c r="R212" s="454"/>
      <c r="S212" s="454"/>
      <c r="T212" s="454"/>
      <c r="U212" s="454"/>
      <c r="V212" s="454"/>
      <c r="W212" s="454"/>
      <c r="X212" s="454"/>
      <c r="Y212" s="454"/>
      <c r="Z212" s="64"/>
      <c r="AA212" s="64"/>
    </row>
    <row r="213" spans="1:67" ht="27" hidden="1" customHeight="1" x14ac:dyDescent="0.25">
      <c r="A213" s="61" t="s">
        <v>351</v>
      </c>
      <c r="B213" s="61" t="s">
        <v>352</v>
      </c>
      <c r="C213" s="35">
        <v>4301011717</v>
      </c>
      <c r="D213" s="455">
        <v>4680115884274</v>
      </c>
      <c r="E213" s="455"/>
      <c r="F213" s="60">
        <v>1.45</v>
      </c>
      <c r="G213" s="36">
        <v>8</v>
      </c>
      <c r="H213" s="60">
        <v>11.6</v>
      </c>
      <c r="I213" s="60">
        <v>12.08</v>
      </c>
      <c r="J213" s="36">
        <v>56</v>
      </c>
      <c r="K213" s="36" t="s">
        <v>114</v>
      </c>
      <c r="L213" s="37" t="s">
        <v>113</v>
      </c>
      <c r="M213" s="37"/>
      <c r="N213" s="36">
        <v>55</v>
      </c>
      <c r="O213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57"/>
      <c r="Q213" s="457"/>
      <c r="R213" s="457"/>
      <c r="S213" s="458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ref="X213:X219" si="45">IFERROR(IF(W213="",0,CEILING((W213/$H213),1)*$H213),"")</f>
        <v>0</v>
      </c>
      <c r="Y213" s="40" t="str">
        <f>IFERROR(IF(X213=0,"",ROUNDUP(X213/H213,0)*0.02175),"")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ref="BL213:BL219" si="46">IFERROR(W213*I213/H213,"0")</f>
        <v>0</v>
      </c>
      <c r="BM213" s="77">
        <f t="shared" ref="BM213:BM219" si="47">IFERROR(X213*I213/H213,"0")</f>
        <v>0</v>
      </c>
      <c r="BN213" s="77">
        <f t="shared" ref="BN213:BN219" si="48">IFERROR(1/J213*(W213/H213),"0")</f>
        <v>0</v>
      </c>
      <c r="BO213" s="77">
        <f t="shared" ref="BO213:BO219" si="49">IFERROR(1/J213*(X213/H213),"0")</f>
        <v>0</v>
      </c>
    </row>
    <row r="214" spans="1:67" ht="27" hidden="1" customHeight="1" x14ac:dyDescent="0.25">
      <c r="A214" s="61" t="s">
        <v>353</v>
      </c>
      <c r="B214" s="61" t="s">
        <v>354</v>
      </c>
      <c r="C214" s="35">
        <v>4301011719</v>
      </c>
      <c r="D214" s="455">
        <v>4680115884298</v>
      </c>
      <c r="E214" s="455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114</v>
      </c>
      <c r="L214" s="37" t="s">
        <v>113</v>
      </c>
      <c r="M214" s="37"/>
      <c r="N214" s="36">
        <v>55</v>
      </c>
      <c r="O214" s="5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57"/>
      <c r="Q214" s="457"/>
      <c r="R214" s="457"/>
      <c r="S214" s="458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5"/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46"/>
        <v>0</v>
      </c>
      <c r="BM214" s="77">
        <f t="shared" si="47"/>
        <v>0</v>
      </c>
      <c r="BN214" s="77">
        <f t="shared" si="48"/>
        <v>0</v>
      </c>
      <c r="BO214" s="77">
        <f t="shared" si="49"/>
        <v>0</v>
      </c>
    </row>
    <row r="215" spans="1:67" ht="27" hidden="1" customHeight="1" x14ac:dyDescent="0.25">
      <c r="A215" s="61" t="s">
        <v>355</v>
      </c>
      <c r="B215" s="61" t="s">
        <v>356</v>
      </c>
      <c r="C215" s="35">
        <v>4301011733</v>
      </c>
      <c r="D215" s="455">
        <v>4680115884250</v>
      </c>
      <c r="E215" s="455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114</v>
      </c>
      <c r="L215" s="37" t="s">
        <v>132</v>
      </c>
      <c r="M215" s="37"/>
      <c r="N215" s="36">
        <v>55</v>
      </c>
      <c r="O21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57"/>
      <c r="Q215" s="457"/>
      <c r="R215" s="457"/>
      <c r="S215" s="458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hidden="1" customHeight="1" x14ac:dyDescent="0.25">
      <c r="A216" s="61" t="s">
        <v>357</v>
      </c>
      <c r="B216" s="61" t="s">
        <v>358</v>
      </c>
      <c r="C216" s="35">
        <v>4301011718</v>
      </c>
      <c r="D216" s="455">
        <v>4680115884281</v>
      </c>
      <c r="E216" s="455"/>
      <c r="F216" s="60">
        <v>0.4</v>
      </c>
      <c r="G216" s="36">
        <v>10</v>
      </c>
      <c r="H216" s="60">
        <v>4</v>
      </c>
      <c r="I216" s="60">
        <v>4.24</v>
      </c>
      <c r="J216" s="36">
        <v>120</v>
      </c>
      <c r="K216" s="36" t="s">
        <v>81</v>
      </c>
      <c r="L216" s="37" t="s">
        <v>113</v>
      </c>
      <c r="M216" s="37"/>
      <c r="N216" s="36">
        <v>55</v>
      </c>
      <c r="O216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57"/>
      <c r="Q216" s="457"/>
      <c r="R216" s="457"/>
      <c r="S216" s="458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IFERROR(IF(X216=0,"",ROUNDUP(X216/H216,0)*0.00937),"")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hidden="1" customHeight="1" x14ac:dyDescent="0.25">
      <c r="A217" s="61" t="s">
        <v>359</v>
      </c>
      <c r="B217" s="61" t="s">
        <v>360</v>
      </c>
      <c r="C217" s="35">
        <v>4301011720</v>
      </c>
      <c r="D217" s="455">
        <v>4680115884199</v>
      </c>
      <c r="E217" s="455"/>
      <c r="F217" s="60">
        <v>0.37</v>
      </c>
      <c r="G217" s="36">
        <v>10</v>
      </c>
      <c r="H217" s="60">
        <v>3.7</v>
      </c>
      <c r="I217" s="60">
        <v>3.94</v>
      </c>
      <c r="J217" s="36">
        <v>120</v>
      </c>
      <c r="K217" s="36" t="s">
        <v>81</v>
      </c>
      <c r="L217" s="37" t="s">
        <v>113</v>
      </c>
      <c r="M217" s="37"/>
      <c r="N217" s="36">
        <v>55</v>
      </c>
      <c r="O217" s="5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57"/>
      <c r="Q217" s="457"/>
      <c r="R217" s="457"/>
      <c r="S217" s="458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6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hidden="1" customHeight="1" x14ac:dyDescent="0.25">
      <c r="A218" s="61" t="s">
        <v>361</v>
      </c>
      <c r="B218" s="61" t="s">
        <v>362</v>
      </c>
      <c r="C218" s="35">
        <v>4301011716</v>
      </c>
      <c r="D218" s="455">
        <v>4680115884267</v>
      </c>
      <c r="E218" s="455"/>
      <c r="F218" s="60">
        <v>0.4</v>
      </c>
      <c r="G218" s="36">
        <v>10</v>
      </c>
      <c r="H218" s="60">
        <v>4</v>
      </c>
      <c r="I218" s="60">
        <v>4.24</v>
      </c>
      <c r="J218" s="36">
        <v>120</v>
      </c>
      <c r="K218" s="36" t="s">
        <v>81</v>
      </c>
      <c r="L218" s="37" t="s">
        <v>113</v>
      </c>
      <c r="M218" s="37"/>
      <c r="N218" s="36">
        <v>55</v>
      </c>
      <c r="O218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57"/>
      <c r="Q218" s="457"/>
      <c r="R218" s="457"/>
      <c r="S218" s="458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7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hidden="1" customHeight="1" x14ac:dyDescent="0.25">
      <c r="A219" s="61" t="s">
        <v>363</v>
      </c>
      <c r="B219" s="61" t="s">
        <v>364</v>
      </c>
      <c r="C219" s="35">
        <v>4301011593</v>
      </c>
      <c r="D219" s="455">
        <v>4680115882973</v>
      </c>
      <c r="E219" s="455"/>
      <c r="F219" s="60">
        <v>0.7</v>
      </c>
      <c r="G219" s="36">
        <v>6</v>
      </c>
      <c r="H219" s="60">
        <v>4.2</v>
      </c>
      <c r="I219" s="60">
        <v>4.5599999999999996</v>
      </c>
      <c r="J219" s="36">
        <v>104</v>
      </c>
      <c r="K219" s="36" t="s">
        <v>114</v>
      </c>
      <c r="L219" s="37" t="s">
        <v>113</v>
      </c>
      <c r="M219" s="37"/>
      <c r="N219" s="36">
        <v>55</v>
      </c>
      <c r="O219" s="59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57"/>
      <c r="Q219" s="457"/>
      <c r="R219" s="457"/>
      <c r="S219" s="458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IFERROR(IF(X219=0,"",ROUNDUP(X219/H219,0)*0.01196),"")</f>
        <v/>
      </c>
      <c r="Z219" s="66" t="s">
        <v>48</v>
      </c>
      <c r="AA219" s="67" t="s">
        <v>48</v>
      </c>
      <c r="AE219" s="77"/>
      <c r="BB219" s="208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hidden="1" x14ac:dyDescent="0.2">
      <c r="A220" s="463"/>
      <c r="B220" s="463"/>
      <c r="C220" s="463"/>
      <c r="D220" s="463"/>
      <c r="E220" s="463"/>
      <c r="F220" s="463"/>
      <c r="G220" s="463"/>
      <c r="H220" s="463"/>
      <c r="I220" s="463"/>
      <c r="J220" s="463"/>
      <c r="K220" s="463"/>
      <c r="L220" s="463"/>
      <c r="M220" s="463"/>
      <c r="N220" s="464"/>
      <c r="O220" s="460" t="s">
        <v>43</v>
      </c>
      <c r="P220" s="461"/>
      <c r="Q220" s="461"/>
      <c r="R220" s="461"/>
      <c r="S220" s="461"/>
      <c r="T220" s="461"/>
      <c r="U220" s="462"/>
      <c r="V220" s="41" t="s">
        <v>42</v>
      </c>
      <c r="W220" s="42">
        <f>IFERROR(W213/H213,"0")+IFERROR(W214/H214,"0")+IFERROR(W215/H215,"0")+IFERROR(W216/H216,"0")+IFERROR(W217/H217,"0")+IFERROR(W218/H218,"0")+IFERROR(W219/H219,"0")</f>
        <v>0</v>
      </c>
      <c r="X220" s="42">
        <f>IFERROR(X213/H213,"0")+IFERROR(X214/H214,"0")+IFERROR(X215/H215,"0")+IFERROR(X216/H216,"0")+IFERROR(X217/H217,"0")+IFERROR(X218/H218,"0")+IFERROR(X219/H219,"0")</f>
        <v>0</v>
      </c>
      <c r="Y220" s="42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hidden="1" x14ac:dyDescent="0.2">
      <c r="A221" s="463"/>
      <c r="B221" s="463"/>
      <c r="C221" s="463"/>
      <c r="D221" s="463"/>
      <c r="E221" s="463"/>
      <c r="F221" s="463"/>
      <c r="G221" s="463"/>
      <c r="H221" s="463"/>
      <c r="I221" s="463"/>
      <c r="J221" s="463"/>
      <c r="K221" s="463"/>
      <c r="L221" s="463"/>
      <c r="M221" s="463"/>
      <c r="N221" s="464"/>
      <c r="O221" s="460" t="s">
        <v>43</v>
      </c>
      <c r="P221" s="461"/>
      <c r="Q221" s="461"/>
      <c r="R221" s="461"/>
      <c r="S221" s="461"/>
      <c r="T221" s="461"/>
      <c r="U221" s="462"/>
      <c r="V221" s="41" t="s">
        <v>0</v>
      </c>
      <c r="W221" s="42">
        <f>IFERROR(SUM(W213:W219),"0")</f>
        <v>0</v>
      </c>
      <c r="X221" s="42">
        <f>IFERROR(SUM(X213:X219),"0")</f>
        <v>0</v>
      </c>
      <c r="Y221" s="41"/>
      <c r="Z221" s="65"/>
      <c r="AA221" s="65"/>
    </row>
    <row r="222" spans="1:67" ht="14.25" hidden="1" customHeight="1" x14ac:dyDescent="0.25">
      <c r="A222" s="454" t="s">
        <v>77</v>
      </c>
      <c r="B222" s="454"/>
      <c r="C222" s="454"/>
      <c r="D222" s="454"/>
      <c r="E222" s="454"/>
      <c r="F222" s="454"/>
      <c r="G222" s="454"/>
      <c r="H222" s="454"/>
      <c r="I222" s="454"/>
      <c r="J222" s="454"/>
      <c r="K222" s="454"/>
      <c r="L222" s="454"/>
      <c r="M222" s="454"/>
      <c r="N222" s="454"/>
      <c r="O222" s="454"/>
      <c r="P222" s="454"/>
      <c r="Q222" s="454"/>
      <c r="R222" s="454"/>
      <c r="S222" s="454"/>
      <c r="T222" s="454"/>
      <c r="U222" s="454"/>
      <c r="V222" s="454"/>
      <c r="W222" s="454"/>
      <c r="X222" s="454"/>
      <c r="Y222" s="454"/>
      <c r="Z222" s="64"/>
      <c r="AA222" s="64"/>
    </row>
    <row r="223" spans="1:67" ht="27" hidden="1" customHeight="1" x14ac:dyDescent="0.25">
      <c r="A223" s="61" t="s">
        <v>365</v>
      </c>
      <c r="B223" s="61" t="s">
        <v>366</v>
      </c>
      <c r="C223" s="35">
        <v>4301031305</v>
      </c>
      <c r="D223" s="455">
        <v>4607091389845</v>
      </c>
      <c r="E223" s="455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94" t="s">
        <v>367</v>
      </c>
      <c r="P223" s="457"/>
      <c r="Q223" s="457"/>
      <c r="R223" s="457"/>
      <c r="S223" s="458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hidden="1" customHeight="1" x14ac:dyDescent="0.25">
      <c r="A224" s="61" t="s">
        <v>365</v>
      </c>
      <c r="B224" s="61" t="s">
        <v>368</v>
      </c>
      <c r="C224" s="35">
        <v>4301031151</v>
      </c>
      <c r="D224" s="455">
        <v>4607091389845</v>
      </c>
      <c r="E224" s="455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57"/>
      <c r="Q224" s="457"/>
      <c r="R224" s="457"/>
      <c r="S224" s="458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hidden="1" customHeight="1" x14ac:dyDescent="0.25">
      <c r="A225" s="61" t="s">
        <v>369</v>
      </c>
      <c r="B225" s="61" t="s">
        <v>370</v>
      </c>
      <c r="C225" s="35">
        <v>4301031259</v>
      </c>
      <c r="D225" s="455">
        <v>4680115882881</v>
      </c>
      <c r="E225" s="455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57"/>
      <c r="Q225" s="457"/>
      <c r="R225" s="457"/>
      <c r="S225" s="458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11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hidden="1" x14ac:dyDescent="0.2">
      <c r="A226" s="463"/>
      <c r="B226" s="463"/>
      <c r="C226" s="463"/>
      <c r="D226" s="463"/>
      <c r="E226" s="463"/>
      <c r="F226" s="463"/>
      <c r="G226" s="463"/>
      <c r="H226" s="463"/>
      <c r="I226" s="463"/>
      <c r="J226" s="463"/>
      <c r="K226" s="463"/>
      <c r="L226" s="463"/>
      <c r="M226" s="463"/>
      <c r="N226" s="464"/>
      <c r="O226" s="460" t="s">
        <v>43</v>
      </c>
      <c r="P226" s="461"/>
      <c r="Q226" s="461"/>
      <c r="R226" s="461"/>
      <c r="S226" s="461"/>
      <c r="T226" s="461"/>
      <c r="U226" s="462"/>
      <c r="V226" s="41" t="s">
        <v>42</v>
      </c>
      <c r="W226" s="42">
        <f>IFERROR(W223/H223,"0")+IFERROR(W224/H224,"0")+IFERROR(W225/H225,"0")</f>
        <v>0</v>
      </c>
      <c r="X226" s="42">
        <f>IFERROR(X223/H223,"0")+IFERROR(X224/H224,"0")+IFERROR(X225/H225,"0")</f>
        <v>0</v>
      </c>
      <c r="Y226" s="42">
        <f>IFERROR(IF(Y223="",0,Y223),"0")+IFERROR(IF(Y224="",0,Y224),"0")+IFERROR(IF(Y225="",0,Y225),"0")</f>
        <v>0</v>
      </c>
      <c r="Z226" s="65"/>
      <c r="AA226" s="65"/>
    </row>
    <row r="227" spans="1:67" hidden="1" x14ac:dyDescent="0.2">
      <c r="A227" s="463"/>
      <c r="B227" s="463"/>
      <c r="C227" s="463"/>
      <c r="D227" s="463"/>
      <c r="E227" s="463"/>
      <c r="F227" s="463"/>
      <c r="G227" s="463"/>
      <c r="H227" s="463"/>
      <c r="I227" s="463"/>
      <c r="J227" s="463"/>
      <c r="K227" s="463"/>
      <c r="L227" s="463"/>
      <c r="M227" s="463"/>
      <c r="N227" s="464"/>
      <c r="O227" s="460" t="s">
        <v>43</v>
      </c>
      <c r="P227" s="461"/>
      <c r="Q227" s="461"/>
      <c r="R227" s="461"/>
      <c r="S227" s="461"/>
      <c r="T227" s="461"/>
      <c r="U227" s="462"/>
      <c r="V227" s="41" t="s">
        <v>0</v>
      </c>
      <c r="W227" s="42">
        <f>IFERROR(SUM(W223:W225),"0")</f>
        <v>0</v>
      </c>
      <c r="X227" s="42">
        <f>IFERROR(SUM(X223:X225),"0")</f>
        <v>0</v>
      </c>
      <c r="Y227" s="41"/>
      <c r="Z227" s="65"/>
      <c r="AA227" s="65"/>
    </row>
    <row r="228" spans="1:67" ht="16.5" hidden="1" customHeight="1" x14ac:dyDescent="0.25">
      <c r="A228" s="453" t="s">
        <v>371</v>
      </c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3"/>
      <c r="P228" s="453"/>
      <c r="Q228" s="453"/>
      <c r="R228" s="453"/>
      <c r="S228" s="453"/>
      <c r="T228" s="453"/>
      <c r="U228" s="453"/>
      <c r="V228" s="453"/>
      <c r="W228" s="453"/>
      <c r="X228" s="453"/>
      <c r="Y228" s="453"/>
      <c r="Z228" s="63"/>
      <c r="AA228" s="63"/>
    </row>
    <row r="229" spans="1:67" ht="14.25" hidden="1" customHeight="1" x14ac:dyDescent="0.25">
      <c r="A229" s="454" t="s">
        <v>118</v>
      </c>
      <c r="B229" s="454"/>
      <c r="C229" s="454"/>
      <c r="D229" s="454"/>
      <c r="E229" s="454"/>
      <c r="F229" s="454"/>
      <c r="G229" s="454"/>
      <c r="H229" s="454"/>
      <c r="I229" s="454"/>
      <c r="J229" s="454"/>
      <c r="K229" s="454"/>
      <c r="L229" s="454"/>
      <c r="M229" s="454"/>
      <c r="N229" s="454"/>
      <c r="O229" s="454"/>
      <c r="P229" s="454"/>
      <c r="Q229" s="454"/>
      <c r="R229" s="454"/>
      <c r="S229" s="454"/>
      <c r="T229" s="454"/>
      <c r="U229" s="454"/>
      <c r="V229" s="454"/>
      <c r="W229" s="454"/>
      <c r="X229" s="454"/>
      <c r="Y229" s="454"/>
      <c r="Z229" s="64"/>
      <c r="AA229" s="64"/>
    </row>
    <row r="230" spans="1:67" ht="27" hidden="1" customHeight="1" x14ac:dyDescent="0.25">
      <c r="A230" s="61" t="s">
        <v>372</v>
      </c>
      <c r="B230" s="61" t="s">
        <v>373</v>
      </c>
      <c r="C230" s="35">
        <v>4301011826</v>
      </c>
      <c r="D230" s="455">
        <v>4680115884137</v>
      </c>
      <c r="E230" s="455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114</v>
      </c>
      <c r="L230" s="37" t="s">
        <v>113</v>
      </c>
      <c r="M230" s="37"/>
      <c r="N230" s="36">
        <v>55</v>
      </c>
      <c r="O23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57"/>
      <c r="Q230" s="457"/>
      <c r="R230" s="457"/>
      <c r="S230" s="458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5" si="50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ref="BL230:BL235" si="51">IFERROR(W230*I230/H230,"0")</f>
        <v>0</v>
      </c>
      <c r="BM230" s="77">
        <f t="shared" ref="BM230:BM235" si="52">IFERROR(X230*I230/H230,"0")</f>
        <v>0</v>
      </c>
      <c r="BN230" s="77">
        <f t="shared" ref="BN230:BN235" si="53">IFERROR(1/J230*(W230/H230),"0")</f>
        <v>0</v>
      </c>
      <c r="BO230" s="77">
        <f t="shared" ref="BO230:BO235" si="54">IFERROR(1/J230*(X230/H230),"0")</f>
        <v>0</v>
      </c>
    </row>
    <row r="231" spans="1:67" ht="27" hidden="1" customHeight="1" x14ac:dyDescent="0.25">
      <c r="A231" s="61" t="s">
        <v>374</v>
      </c>
      <c r="B231" s="61" t="s">
        <v>375</v>
      </c>
      <c r="C231" s="35">
        <v>4301011724</v>
      </c>
      <c r="D231" s="455">
        <v>4680115884236</v>
      </c>
      <c r="E231" s="455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114</v>
      </c>
      <c r="L231" s="37" t="s">
        <v>113</v>
      </c>
      <c r="M231" s="37"/>
      <c r="N231" s="36">
        <v>55</v>
      </c>
      <c r="O231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57"/>
      <c r="Q231" s="457"/>
      <c r="R231" s="457"/>
      <c r="S231" s="458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hidden="1" customHeight="1" x14ac:dyDescent="0.25">
      <c r="A232" s="61" t="s">
        <v>376</v>
      </c>
      <c r="B232" s="61" t="s">
        <v>377</v>
      </c>
      <c r="C232" s="35">
        <v>4301011721</v>
      </c>
      <c r="D232" s="455">
        <v>4680115884175</v>
      </c>
      <c r="E232" s="455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114</v>
      </c>
      <c r="L232" s="37" t="s">
        <v>113</v>
      </c>
      <c r="M232" s="37"/>
      <c r="N232" s="36">
        <v>55</v>
      </c>
      <c r="O232" s="5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57"/>
      <c r="Q232" s="457"/>
      <c r="R232" s="457"/>
      <c r="S232" s="458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hidden="1" customHeight="1" x14ac:dyDescent="0.25">
      <c r="A233" s="61" t="s">
        <v>378</v>
      </c>
      <c r="B233" s="61" t="s">
        <v>379</v>
      </c>
      <c r="C233" s="35">
        <v>4301011824</v>
      </c>
      <c r="D233" s="455">
        <v>4680115884144</v>
      </c>
      <c r="E233" s="455"/>
      <c r="F233" s="60">
        <v>0.4</v>
      </c>
      <c r="G233" s="36">
        <v>10</v>
      </c>
      <c r="H233" s="60">
        <v>4</v>
      </c>
      <c r="I233" s="60">
        <v>4.24</v>
      </c>
      <c r="J233" s="36">
        <v>120</v>
      </c>
      <c r="K233" s="36" t="s">
        <v>81</v>
      </c>
      <c r="L233" s="37" t="s">
        <v>113</v>
      </c>
      <c r="M233" s="37"/>
      <c r="N233" s="36">
        <v>55</v>
      </c>
      <c r="O233" s="6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57"/>
      <c r="Q233" s="457"/>
      <c r="R233" s="457"/>
      <c r="S233" s="458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5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hidden="1" customHeight="1" x14ac:dyDescent="0.25">
      <c r="A234" s="61" t="s">
        <v>380</v>
      </c>
      <c r="B234" s="61" t="s">
        <v>381</v>
      </c>
      <c r="C234" s="35">
        <v>4301011726</v>
      </c>
      <c r="D234" s="455">
        <v>4680115884182</v>
      </c>
      <c r="E234" s="455"/>
      <c r="F234" s="60">
        <v>0.37</v>
      </c>
      <c r="G234" s="36">
        <v>10</v>
      </c>
      <c r="H234" s="60">
        <v>3.7</v>
      </c>
      <c r="I234" s="60">
        <v>3.94</v>
      </c>
      <c r="J234" s="36">
        <v>120</v>
      </c>
      <c r="K234" s="36" t="s">
        <v>81</v>
      </c>
      <c r="L234" s="37" t="s">
        <v>113</v>
      </c>
      <c r="M234" s="37"/>
      <c r="N234" s="36">
        <v>55</v>
      </c>
      <c r="O234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57"/>
      <c r="Q234" s="457"/>
      <c r="R234" s="457"/>
      <c r="S234" s="458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6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t="27" hidden="1" customHeight="1" x14ac:dyDescent="0.25">
      <c r="A235" s="61" t="s">
        <v>382</v>
      </c>
      <c r="B235" s="61" t="s">
        <v>383</v>
      </c>
      <c r="C235" s="35">
        <v>4301011722</v>
      </c>
      <c r="D235" s="455">
        <v>4680115884205</v>
      </c>
      <c r="E235" s="455"/>
      <c r="F235" s="60">
        <v>0.4</v>
      </c>
      <c r="G235" s="36">
        <v>10</v>
      </c>
      <c r="H235" s="60">
        <v>4</v>
      </c>
      <c r="I235" s="60">
        <v>4.24</v>
      </c>
      <c r="J235" s="36">
        <v>120</v>
      </c>
      <c r="K235" s="36" t="s">
        <v>81</v>
      </c>
      <c r="L235" s="37" t="s">
        <v>113</v>
      </c>
      <c r="M235" s="37"/>
      <c r="N235" s="36">
        <v>55</v>
      </c>
      <c r="O235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57"/>
      <c r="Q235" s="457"/>
      <c r="R235" s="457"/>
      <c r="S235" s="458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50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7" t="s">
        <v>67</v>
      </c>
      <c r="BL235" s="77">
        <f t="shared" si="51"/>
        <v>0</v>
      </c>
      <c r="BM235" s="77">
        <f t="shared" si="52"/>
        <v>0</v>
      </c>
      <c r="BN235" s="77">
        <f t="shared" si="53"/>
        <v>0</v>
      </c>
      <c r="BO235" s="77">
        <f t="shared" si="54"/>
        <v>0</v>
      </c>
    </row>
    <row r="236" spans="1:67" hidden="1" x14ac:dyDescent="0.2">
      <c r="A236" s="463"/>
      <c r="B236" s="463"/>
      <c r="C236" s="463"/>
      <c r="D236" s="463"/>
      <c r="E236" s="463"/>
      <c r="F236" s="463"/>
      <c r="G236" s="463"/>
      <c r="H236" s="463"/>
      <c r="I236" s="463"/>
      <c r="J236" s="463"/>
      <c r="K236" s="463"/>
      <c r="L236" s="463"/>
      <c r="M236" s="463"/>
      <c r="N236" s="464"/>
      <c r="O236" s="460" t="s">
        <v>43</v>
      </c>
      <c r="P236" s="461"/>
      <c r="Q236" s="461"/>
      <c r="R236" s="461"/>
      <c r="S236" s="461"/>
      <c r="T236" s="461"/>
      <c r="U236" s="462"/>
      <c r="V236" s="41" t="s">
        <v>42</v>
      </c>
      <c r="W236" s="42">
        <f>IFERROR(W230/H230,"0")+IFERROR(W231/H231,"0")+IFERROR(W232/H232,"0")+IFERROR(W233/H233,"0")+IFERROR(W234/H234,"0")+IFERROR(W235/H235,"0")</f>
        <v>0</v>
      </c>
      <c r="X236" s="42">
        <f>IFERROR(X230/H230,"0")+IFERROR(X231/H231,"0")+IFERROR(X232/H232,"0")+IFERROR(X233/H233,"0")+IFERROR(X234/H234,"0")+IFERROR(X235/H235,"0")</f>
        <v>0</v>
      </c>
      <c r="Y236" s="42">
        <f>IFERROR(IF(Y230="",0,Y230),"0")+IFERROR(IF(Y231="",0,Y231),"0")+IFERROR(IF(Y232="",0,Y232),"0")+IFERROR(IF(Y233="",0,Y233),"0")+IFERROR(IF(Y234="",0,Y234),"0")+IFERROR(IF(Y235="",0,Y235),"0")</f>
        <v>0</v>
      </c>
      <c r="Z236" s="65"/>
      <c r="AA236" s="65"/>
    </row>
    <row r="237" spans="1:67" hidden="1" x14ac:dyDescent="0.2">
      <c r="A237" s="463"/>
      <c r="B237" s="463"/>
      <c r="C237" s="463"/>
      <c r="D237" s="463"/>
      <c r="E237" s="463"/>
      <c r="F237" s="463"/>
      <c r="G237" s="463"/>
      <c r="H237" s="463"/>
      <c r="I237" s="463"/>
      <c r="J237" s="463"/>
      <c r="K237" s="463"/>
      <c r="L237" s="463"/>
      <c r="M237" s="463"/>
      <c r="N237" s="464"/>
      <c r="O237" s="460" t="s">
        <v>43</v>
      </c>
      <c r="P237" s="461"/>
      <c r="Q237" s="461"/>
      <c r="R237" s="461"/>
      <c r="S237" s="461"/>
      <c r="T237" s="461"/>
      <c r="U237" s="462"/>
      <c r="V237" s="41" t="s">
        <v>0</v>
      </c>
      <c r="W237" s="42">
        <f>IFERROR(SUM(W230:W235),"0")</f>
        <v>0</v>
      </c>
      <c r="X237" s="42">
        <f>IFERROR(SUM(X230:X235),"0")</f>
        <v>0</v>
      </c>
      <c r="Y237" s="41"/>
      <c r="Z237" s="65"/>
      <c r="AA237" s="65"/>
    </row>
    <row r="238" spans="1:67" ht="16.5" hidden="1" customHeight="1" x14ac:dyDescent="0.25">
      <c r="A238" s="453" t="s">
        <v>384</v>
      </c>
      <c r="B238" s="453"/>
      <c r="C238" s="453"/>
      <c r="D238" s="453"/>
      <c r="E238" s="453"/>
      <c r="F238" s="453"/>
      <c r="G238" s="453"/>
      <c r="H238" s="453"/>
      <c r="I238" s="453"/>
      <c r="J238" s="453"/>
      <c r="K238" s="453"/>
      <c r="L238" s="453"/>
      <c r="M238" s="453"/>
      <c r="N238" s="453"/>
      <c r="O238" s="453"/>
      <c r="P238" s="453"/>
      <c r="Q238" s="453"/>
      <c r="R238" s="453"/>
      <c r="S238" s="453"/>
      <c r="T238" s="453"/>
      <c r="U238" s="453"/>
      <c r="V238" s="453"/>
      <c r="W238" s="453"/>
      <c r="X238" s="453"/>
      <c r="Y238" s="453"/>
      <c r="Z238" s="63"/>
      <c r="AA238" s="63"/>
    </row>
    <row r="239" spans="1:67" ht="14.25" hidden="1" customHeight="1" x14ac:dyDescent="0.25">
      <c r="A239" s="454" t="s">
        <v>118</v>
      </c>
      <c r="B239" s="454"/>
      <c r="C239" s="454"/>
      <c r="D239" s="454"/>
      <c r="E239" s="454"/>
      <c r="F239" s="454"/>
      <c r="G239" s="454"/>
      <c r="H239" s="454"/>
      <c r="I239" s="454"/>
      <c r="J239" s="454"/>
      <c r="K239" s="454"/>
      <c r="L239" s="454"/>
      <c r="M239" s="454"/>
      <c r="N239" s="454"/>
      <c r="O239" s="454"/>
      <c r="P239" s="454"/>
      <c r="Q239" s="454"/>
      <c r="R239" s="454"/>
      <c r="S239" s="454"/>
      <c r="T239" s="454"/>
      <c r="U239" s="454"/>
      <c r="V239" s="454"/>
      <c r="W239" s="454"/>
      <c r="X239" s="454"/>
      <c r="Y239" s="454"/>
      <c r="Z239" s="64"/>
      <c r="AA239" s="64"/>
    </row>
    <row r="240" spans="1:67" ht="27" hidden="1" customHeight="1" x14ac:dyDescent="0.25">
      <c r="A240" s="61" t="s">
        <v>385</v>
      </c>
      <c r="B240" s="61" t="s">
        <v>386</v>
      </c>
      <c r="C240" s="35">
        <v>4301011346</v>
      </c>
      <c r="D240" s="455">
        <v>4607091387445</v>
      </c>
      <c r="E240" s="455"/>
      <c r="F240" s="60">
        <v>0.9</v>
      </c>
      <c r="G240" s="36">
        <v>10</v>
      </c>
      <c r="H240" s="60">
        <v>9</v>
      </c>
      <c r="I240" s="60">
        <v>9.6300000000000008</v>
      </c>
      <c r="J240" s="36">
        <v>56</v>
      </c>
      <c r="K240" s="36" t="s">
        <v>114</v>
      </c>
      <c r="L240" s="37" t="s">
        <v>113</v>
      </c>
      <c r="M240" s="37"/>
      <c r="N240" s="36">
        <v>31</v>
      </c>
      <c r="O240" s="6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57"/>
      <c r="Q240" s="457"/>
      <c r="R240" s="457"/>
      <c r="S240" s="458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ref="X240:X252" si="55">IFERROR(IF(W240="",0,CEILING((W240/$H240),1)*$H240),"")</f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ref="BL240:BL252" si="56">IFERROR(W240*I240/H240,"0")</f>
        <v>0</v>
      </c>
      <c r="BM240" s="77">
        <f t="shared" ref="BM240:BM252" si="57">IFERROR(X240*I240/H240,"0")</f>
        <v>0</v>
      </c>
      <c r="BN240" s="77">
        <f t="shared" ref="BN240:BN252" si="58">IFERROR(1/J240*(W240/H240),"0")</f>
        <v>0</v>
      </c>
      <c r="BO240" s="77">
        <f t="shared" ref="BO240:BO252" si="59">IFERROR(1/J240*(X240/H240),"0")</f>
        <v>0</v>
      </c>
    </row>
    <row r="241" spans="1:67" ht="27" hidden="1" customHeight="1" x14ac:dyDescent="0.25">
      <c r="A241" s="61" t="s">
        <v>387</v>
      </c>
      <c r="B241" s="61" t="s">
        <v>388</v>
      </c>
      <c r="C241" s="35">
        <v>4301011308</v>
      </c>
      <c r="D241" s="455">
        <v>4607091386004</v>
      </c>
      <c r="E241" s="455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114</v>
      </c>
      <c r="L241" s="37" t="s">
        <v>113</v>
      </c>
      <c r="M241" s="37"/>
      <c r="N241" s="36">
        <v>55</v>
      </c>
      <c r="O241" s="60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57"/>
      <c r="Q241" s="457"/>
      <c r="R241" s="457"/>
      <c r="S241" s="458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hidden="1" customHeight="1" x14ac:dyDescent="0.25">
      <c r="A242" s="61" t="s">
        <v>387</v>
      </c>
      <c r="B242" s="61" t="s">
        <v>389</v>
      </c>
      <c r="C242" s="35">
        <v>4301011362</v>
      </c>
      <c r="D242" s="455">
        <v>4607091386004</v>
      </c>
      <c r="E242" s="455"/>
      <c r="F242" s="60">
        <v>1.35</v>
      </c>
      <c r="G242" s="36">
        <v>8</v>
      </c>
      <c r="H242" s="60">
        <v>10.8</v>
      </c>
      <c r="I242" s="60">
        <v>11.28</v>
      </c>
      <c r="J242" s="36">
        <v>48</v>
      </c>
      <c r="K242" s="36" t="s">
        <v>114</v>
      </c>
      <c r="L242" s="37" t="s">
        <v>122</v>
      </c>
      <c r="M242" s="37"/>
      <c r="N242" s="36">
        <v>55</v>
      </c>
      <c r="O242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57"/>
      <c r="Q242" s="457"/>
      <c r="R242" s="457"/>
      <c r="S242" s="458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IFERROR(IF(X242=0,"",ROUNDUP(X242/H242,0)*0.02039),"")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hidden="1" customHeight="1" x14ac:dyDescent="0.25">
      <c r="A243" s="61" t="s">
        <v>390</v>
      </c>
      <c r="B243" s="61" t="s">
        <v>391</v>
      </c>
      <c r="C243" s="35">
        <v>4301011347</v>
      </c>
      <c r="D243" s="455">
        <v>4607091386073</v>
      </c>
      <c r="E243" s="455"/>
      <c r="F243" s="60">
        <v>0.9</v>
      </c>
      <c r="G243" s="36">
        <v>10</v>
      </c>
      <c r="H243" s="60">
        <v>9</v>
      </c>
      <c r="I243" s="60">
        <v>9.6300000000000008</v>
      </c>
      <c r="J243" s="36">
        <v>56</v>
      </c>
      <c r="K243" s="36" t="s">
        <v>114</v>
      </c>
      <c r="L243" s="37" t="s">
        <v>113</v>
      </c>
      <c r="M243" s="37"/>
      <c r="N243" s="36">
        <v>31</v>
      </c>
      <c r="O243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57"/>
      <c r="Q243" s="457"/>
      <c r="R243" s="457"/>
      <c r="S243" s="458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hidden="1" customHeight="1" x14ac:dyDescent="0.25">
      <c r="A244" s="61" t="s">
        <v>392</v>
      </c>
      <c r="B244" s="61" t="s">
        <v>393</v>
      </c>
      <c r="C244" s="35">
        <v>4301010928</v>
      </c>
      <c r="D244" s="455">
        <v>4607091387322</v>
      </c>
      <c r="E244" s="455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114</v>
      </c>
      <c r="L244" s="37" t="s">
        <v>113</v>
      </c>
      <c r="M244" s="37"/>
      <c r="N244" s="36">
        <v>55</v>
      </c>
      <c r="O244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57"/>
      <c r="Q244" s="457"/>
      <c r="R244" s="457"/>
      <c r="S244" s="458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hidden="1" customHeight="1" x14ac:dyDescent="0.25">
      <c r="A245" s="61" t="s">
        <v>394</v>
      </c>
      <c r="B245" s="61" t="s">
        <v>395</v>
      </c>
      <c r="C245" s="35">
        <v>4301011311</v>
      </c>
      <c r="D245" s="455">
        <v>4607091387377</v>
      </c>
      <c r="E245" s="455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114</v>
      </c>
      <c r="L245" s="37" t="s">
        <v>113</v>
      </c>
      <c r="M245" s="37"/>
      <c r="N245" s="36">
        <v>55</v>
      </c>
      <c r="O245" s="6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57"/>
      <c r="Q245" s="457"/>
      <c r="R245" s="457"/>
      <c r="S245" s="458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hidden="1" customHeight="1" x14ac:dyDescent="0.25">
      <c r="A246" s="61" t="s">
        <v>396</v>
      </c>
      <c r="B246" s="61" t="s">
        <v>397</v>
      </c>
      <c r="C246" s="35">
        <v>4301010945</v>
      </c>
      <c r="D246" s="455">
        <v>4607091387353</v>
      </c>
      <c r="E246" s="455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114</v>
      </c>
      <c r="L246" s="37" t="s">
        <v>113</v>
      </c>
      <c r="M246" s="37"/>
      <c r="N246" s="36">
        <v>55</v>
      </c>
      <c r="O246" s="60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57"/>
      <c r="Q246" s="457"/>
      <c r="R246" s="457"/>
      <c r="S246" s="458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hidden="1" customHeight="1" x14ac:dyDescent="0.25">
      <c r="A247" s="61" t="s">
        <v>398</v>
      </c>
      <c r="B247" s="61" t="s">
        <v>399</v>
      </c>
      <c r="C247" s="35">
        <v>4301011328</v>
      </c>
      <c r="D247" s="455">
        <v>4607091386011</v>
      </c>
      <c r="E247" s="455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57"/>
      <c r="Q247" s="457"/>
      <c r="R247" s="457"/>
      <c r="S247" s="458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ref="Y247:Y252" si="60">IFERROR(IF(X247=0,"",ROUNDUP(X247/H247,0)*0.00937),"")</f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hidden="1" customHeight="1" x14ac:dyDescent="0.25">
      <c r="A248" s="61" t="s">
        <v>400</v>
      </c>
      <c r="B248" s="61" t="s">
        <v>401</v>
      </c>
      <c r="C248" s="35">
        <v>4301011329</v>
      </c>
      <c r="D248" s="455">
        <v>4607091387308</v>
      </c>
      <c r="E248" s="455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57"/>
      <c r="Q248" s="457"/>
      <c r="R248" s="457"/>
      <c r="S248" s="458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hidden="1" customHeight="1" x14ac:dyDescent="0.25">
      <c r="A249" s="61" t="s">
        <v>402</v>
      </c>
      <c r="B249" s="61" t="s">
        <v>403</v>
      </c>
      <c r="C249" s="35">
        <v>4301011049</v>
      </c>
      <c r="D249" s="455">
        <v>4607091387339</v>
      </c>
      <c r="E249" s="455"/>
      <c r="F249" s="60">
        <v>0.5</v>
      </c>
      <c r="G249" s="36">
        <v>10</v>
      </c>
      <c r="H249" s="60">
        <v>5</v>
      </c>
      <c r="I249" s="60">
        <v>5.24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57"/>
      <c r="Q249" s="457"/>
      <c r="R249" s="457"/>
      <c r="S249" s="458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hidden="1" customHeight="1" x14ac:dyDescent="0.25">
      <c r="A250" s="61" t="s">
        <v>404</v>
      </c>
      <c r="B250" s="61" t="s">
        <v>405</v>
      </c>
      <c r="C250" s="35">
        <v>4301011573</v>
      </c>
      <c r="D250" s="455">
        <v>4680115881938</v>
      </c>
      <c r="E250" s="455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113</v>
      </c>
      <c r="M250" s="37"/>
      <c r="N250" s="36">
        <v>90</v>
      </c>
      <c r="O250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57"/>
      <c r="Q250" s="457"/>
      <c r="R250" s="457"/>
      <c r="S250" s="458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8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hidden="1" customHeight="1" x14ac:dyDescent="0.25">
      <c r="A251" s="61" t="s">
        <v>406</v>
      </c>
      <c r="B251" s="61" t="s">
        <v>407</v>
      </c>
      <c r="C251" s="35">
        <v>4301010944</v>
      </c>
      <c r="D251" s="455">
        <v>4607091387346</v>
      </c>
      <c r="E251" s="455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113</v>
      </c>
      <c r="M251" s="37"/>
      <c r="N251" s="36">
        <v>55</v>
      </c>
      <c r="O251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57"/>
      <c r="Q251" s="457"/>
      <c r="R251" s="457"/>
      <c r="S251" s="458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9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t="27" hidden="1" customHeight="1" x14ac:dyDescent="0.25">
      <c r="A252" s="61" t="s">
        <v>408</v>
      </c>
      <c r="B252" s="61" t="s">
        <v>409</v>
      </c>
      <c r="C252" s="35">
        <v>4301011353</v>
      </c>
      <c r="D252" s="455">
        <v>4607091389807</v>
      </c>
      <c r="E252" s="455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113</v>
      </c>
      <c r="M252" s="37"/>
      <c r="N252" s="36">
        <v>55</v>
      </c>
      <c r="O252" s="6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57"/>
      <c r="Q252" s="457"/>
      <c r="R252" s="457"/>
      <c r="S252" s="458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5"/>
        <v>0</v>
      </c>
      <c r="Y252" s="40" t="str">
        <f t="shared" si="60"/>
        <v/>
      </c>
      <c r="Z252" s="66" t="s">
        <v>48</v>
      </c>
      <c r="AA252" s="67" t="s">
        <v>48</v>
      </c>
      <c r="AE252" s="77"/>
      <c r="BB252" s="230" t="s">
        <v>67</v>
      </c>
      <c r="BL252" s="77">
        <f t="shared" si="56"/>
        <v>0</v>
      </c>
      <c r="BM252" s="77">
        <f t="shared" si="57"/>
        <v>0</v>
      </c>
      <c r="BN252" s="77">
        <f t="shared" si="58"/>
        <v>0</v>
      </c>
      <c r="BO252" s="77">
        <f t="shared" si="59"/>
        <v>0</v>
      </c>
    </row>
    <row r="253" spans="1:67" hidden="1" x14ac:dyDescent="0.2">
      <c r="A253" s="463"/>
      <c r="B253" s="463"/>
      <c r="C253" s="463"/>
      <c r="D253" s="463"/>
      <c r="E253" s="463"/>
      <c r="F253" s="463"/>
      <c r="G253" s="463"/>
      <c r="H253" s="463"/>
      <c r="I253" s="463"/>
      <c r="J253" s="463"/>
      <c r="K253" s="463"/>
      <c r="L253" s="463"/>
      <c r="M253" s="463"/>
      <c r="N253" s="464"/>
      <c r="O253" s="460" t="s">
        <v>43</v>
      </c>
      <c r="P253" s="461"/>
      <c r="Q253" s="461"/>
      <c r="R253" s="461"/>
      <c r="S253" s="461"/>
      <c r="T253" s="461"/>
      <c r="U253" s="462"/>
      <c r="V253" s="41" t="s">
        <v>42</v>
      </c>
      <c r="W253" s="42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2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2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5"/>
      <c r="AA253" s="65"/>
    </row>
    <row r="254" spans="1:67" hidden="1" x14ac:dyDescent="0.2">
      <c r="A254" s="463"/>
      <c r="B254" s="463"/>
      <c r="C254" s="463"/>
      <c r="D254" s="463"/>
      <c r="E254" s="463"/>
      <c r="F254" s="463"/>
      <c r="G254" s="463"/>
      <c r="H254" s="463"/>
      <c r="I254" s="463"/>
      <c r="J254" s="463"/>
      <c r="K254" s="463"/>
      <c r="L254" s="463"/>
      <c r="M254" s="463"/>
      <c r="N254" s="464"/>
      <c r="O254" s="460" t="s">
        <v>43</v>
      </c>
      <c r="P254" s="461"/>
      <c r="Q254" s="461"/>
      <c r="R254" s="461"/>
      <c r="S254" s="461"/>
      <c r="T254" s="461"/>
      <c r="U254" s="462"/>
      <c r="V254" s="41" t="s">
        <v>0</v>
      </c>
      <c r="W254" s="42">
        <f>IFERROR(SUM(W240:W252),"0")</f>
        <v>0</v>
      </c>
      <c r="X254" s="42">
        <f>IFERROR(SUM(X240:X252),"0")</f>
        <v>0</v>
      </c>
      <c r="Y254" s="41"/>
      <c r="Z254" s="65"/>
      <c r="AA254" s="65"/>
    </row>
    <row r="255" spans="1:67" ht="14.25" hidden="1" customHeight="1" x14ac:dyDescent="0.25">
      <c r="A255" s="454" t="s">
        <v>77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64"/>
      <c r="AA255" s="64"/>
    </row>
    <row r="256" spans="1:67" ht="27" hidden="1" customHeight="1" x14ac:dyDescent="0.25">
      <c r="A256" s="61" t="s">
        <v>410</v>
      </c>
      <c r="B256" s="61" t="s">
        <v>411</v>
      </c>
      <c r="C256" s="35">
        <v>4301030878</v>
      </c>
      <c r="D256" s="455">
        <v>4607091387193</v>
      </c>
      <c r="E256" s="455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35</v>
      </c>
      <c r="O256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57"/>
      <c r="Q256" s="457"/>
      <c r="R256" s="457"/>
      <c r="S256" s="458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hidden="1" customHeight="1" x14ac:dyDescent="0.25">
      <c r="A257" s="61" t="s">
        <v>412</v>
      </c>
      <c r="B257" s="61" t="s">
        <v>413</v>
      </c>
      <c r="C257" s="35">
        <v>4301031153</v>
      </c>
      <c r="D257" s="455">
        <v>4607091387230</v>
      </c>
      <c r="E257" s="455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40</v>
      </c>
      <c r="O257" s="6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57"/>
      <c r="Q257" s="457"/>
      <c r="R257" s="457"/>
      <c r="S257" s="458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IFERROR(IF(X257=0,"",ROUNDUP(X257/H257,0)*0.00753),"")</f>
        <v/>
      </c>
      <c r="Z257" s="66" t="s">
        <v>48</v>
      </c>
      <c r="AA257" s="67" t="s">
        <v>48</v>
      </c>
      <c r="AE257" s="77"/>
      <c r="BB257" s="232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hidden="1" customHeight="1" x14ac:dyDescent="0.25">
      <c r="A258" s="61" t="s">
        <v>414</v>
      </c>
      <c r="B258" s="61" t="s">
        <v>415</v>
      </c>
      <c r="C258" s="35">
        <v>4301031152</v>
      </c>
      <c r="D258" s="455">
        <v>4607091387285</v>
      </c>
      <c r="E258" s="455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57"/>
      <c r="Q258" s="457"/>
      <c r="R258" s="457"/>
      <c r="S258" s="458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3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hidden="1" customHeight="1" x14ac:dyDescent="0.25">
      <c r="A259" s="61" t="s">
        <v>416</v>
      </c>
      <c r="B259" s="61" t="s">
        <v>417</v>
      </c>
      <c r="C259" s="35">
        <v>4301031164</v>
      </c>
      <c r="D259" s="455">
        <v>4680115880481</v>
      </c>
      <c r="E259" s="455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57"/>
      <c r="Q259" s="457"/>
      <c r="R259" s="457"/>
      <c r="S259" s="458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4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hidden="1" x14ac:dyDescent="0.2">
      <c r="A260" s="463"/>
      <c r="B260" s="463"/>
      <c r="C260" s="463"/>
      <c r="D260" s="463"/>
      <c r="E260" s="463"/>
      <c r="F260" s="463"/>
      <c r="G260" s="463"/>
      <c r="H260" s="463"/>
      <c r="I260" s="463"/>
      <c r="J260" s="463"/>
      <c r="K260" s="463"/>
      <c r="L260" s="463"/>
      <c r="M260" s="463"/>
      <c r="N260" s="464"/>
      <c r="O260" s="460" t="s">
        <v>43</v>
      </c>
      <c r="P260" s="461"/>
      <c r="Q260" s="461"/>
      <c r="R260" s="461"/>
      <c r="S260" s="461"/>
      <c r="T260" s="461"/>
      <c r="U260" s="462"/>
      <c r="V260" s="41" t="s">
        <v>42</v>
      </c>
      <c r="W260" s="42">
        <f>IFERROR(W256/H256,"0")+IFERROR(W257/H257,"0")+IFERROR(W258/H258,"0")+IFERROR(W259/H259,"0")</f>
        <v>0</v>
      </c>
      <c r="X260" s="42">
        <f>IFERROR(X256/H256,"0")+IFERROR(X257/H257,"0")+IFERROR(X258/H258,"0")+IFERROR(X259/H259,"0")</f>
        <v>0</v>
      </c>
      <c r="Y260" s="42">
        <f>IFERROR(IF(Y256="",0,Y256),"0")+IFERROR(IF(Y257="",0,Y257),"0")+IFERROR(IF(Y258="",0,Y258),"0")+IFERROR(IF(Y259="",0,Y259),"0")</f>
        <v>0</v>
      </c>
      <c r="Z260" s="65"/>
      <c r="AA260" s="65"/>
    </row>
    <row r="261" spans="1:67" hidden="1" x14ac:dyDescent="0.2">
      <c r="A261" s="463"/>
      <c r="B261" s="463"/>
      <c r="C261" s="463"/>
      <c r="D261" s="463"/>
      <c r="E261" s="463"/>
      <c r="F261" s="463"/>
      <c r="G261" s="463"/>
      <c r="H261" s="463"/>
      <c r="I261" s="463"/>
      <c r="J261" s="463"/>
      <c r="K261" s="463"/>
      <c r="L261" s="463"/>
      <c r="M261" s="463"/>
      <c r="N261" s="464"/>
      <c r="O261" s="460" t="s">
        <v>43</v>
      </c>
      <c r="P261" s="461"/>
      <c r="Q261" s="461"/>
      <c r="R261" s="461"/>
      <c r="S261" s="461"/>
      <c r="T261" s="461"/>
      <c r="U261" s="462"/>
      <c r="V261" s="41" t="s">
        <v>0</v>
      </c>
      <c r="W261" s="42">
        <f>IFERROR(SUM(W256:W259),"0")</f>
        <v>0</v>
      </c>
      <c r="X261" s="42">
        <f>IFERROR(SUM(X256:X259),"0")</f>
        <v>0</v>
      </c>
      <c r="Y261" s="41"/>
      <c r="Z261" s="65"/>
      <c r="AA261" s="65"/>
    </row>
    <row r="262" spans="1:67" ht="14.25" hidden="1" customHeight="1" x14ac:dyDescent="0.25">
      <c r="A262" s="454" t="s">
        <v>85</v>
      </c>
      <c r="B262" s="454"/>
      <c r="C262" s="454"/>
      <c r="D262" s="454"/>
      <c r="E262" s="454"/>
      <c r="F262" s="454"/>
      <c r="G262" s="454"/>
      <c r="H262" s="454"/>
      <c r="I262" s="454"/>
      <c r="J262" s="454"/>
      <c r="K262" s="454"/>
      <c r="L262" s="454"/>
      <c r="M262" s="454"/>
      <c r="N262" s="454"/>
      <c r="O262" s="454"/>
      <c r="P262" s="454"/>
      <c r="Q262" s="454"/>
      <c r="R262" s="454"/>
      <c r="S262" s="454"/>
      <c r="T262" s="454"/>
      <c r="U262" s="454"/>
      <c r="V262" s="454"/>
      <c r="W262" s="454"/>
      <c r="X262" s="454"/>
      <c r="Y262" s="454"/>
      <c r="Z262" s="64"/>
      <c r="AA262" s="64"/>
    </row>
    <row r="263" spans="1:67" ht="16.5" customHeight="1" x14ac:dyDescent="0.25">
      <c r="A263" s="61" t="s">
        <v>418</v>
      </c>
      <c r="B263" s="61" t="s">
        <v>419</v>
      </c>
      <c r="C263" s="35">
        <v>4301051100</v>
      </c>
      <c r="D263" s="455">
        <v>4607091387766</v>
      </c>
      <c r="E263" s="455"/>
      <c r="F263" s="60">
        <v>1.3</v>
      </c>
      <c r="G263" s="36">
        <v>7.8</v>
      </c>
      <c r="H263" s="60">
        <v>10.14</v>
      </c>
      <c r="I263" s="60">
        <v>10.721399999999999</v>
      </c>
      <c r="J263" s="36">
        <v>56</v>
      </c>
      <c r="K263" s="36" t="s">
        <v>114</v>
      </c>
      <c r="L263" s="37" t="s">
        <v>132</v>
      </c>
      <c r="M263" s="37"/>
      <c r="N263" s="36">
        <v>40</v>
      </c>
      <c r="O263" s="6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57"/>
      <c r="Q263" s="457"/>
      <c r="R263" s="457"/>
      <c r="S263" s="458"/>
      <c r="T263" s="38" t="s">
        <v>48</v>
      </c>
      <c r="U263" s="38" t="s">
        <v>48</v>
      </c>
      <c r="V263" s="39" t="s">
        <v>0</v>
      </c>
      <c r="W263" s="57">
        <v>10000</v>
      </c>
      <c r="X263" s="54">
        <f t="shared" ref="X263:X271" si="61">IFERROR(IF(W263="",0,CEILING((W263/$H263),1)*$H263),"")</f>
        <v>10008.18</v>
      </c>
      <c r="Y263" s="40">
        <f>IFERROR(IF(X263=0,"",ROUNDUP(X263/H263,0)*0.02175),"")</f>
        <v>21.46725</v>
      </c>
      <c r="Z263" s="66" t="s">
        <v>48</v>
      </c>
      <c r="AA263" s="67" t="s">
        <v>48</v>
      </c>
      <c r="AE263" s="77"/>
      <c r="BB263" s="235" t="s">
        <v>67</v>
      </c>
      <c r="BL263" s="77">
        <f t="shared" ref="BL263:BL271" si="62">IFERROR(W263*I263/H263,"0")</f>
        <v>10573.372781065087</v>
      </c>
      <c r="BM263" s="77">
        <f t="shared" ref="BM263:BM271" si="63">IFERROR(X263*I263/H263,"0")</f>
        <v>10582.021799999999</v>
      </c>
      <c r="BN263" s="77">
        <f t="shared" ref="BN263:BN271" si="64">IFERROR(1/J263*(W263/H263),"0")</f>
        <v>17.610594533671456</v>
      </c>
      <c r="BO263" s="77">
        <f t="shared" ref="BO263:BO271" si="65">IFERROR(1/J263*(X263/H263),"0")</f>
        <v>17.625</v>
      </c>
    </row>
    <row r="264" spans="1:67" ht="27" hidden="1" customHeight="1" x14ac:dyDescent="0.25">
      <c r="A264" s="61" t="s">
        <v>420</v>
      </c>
      <c r="B264" s="61" t="s">
        <v>421</v>
      </c>
      <c r="C264" s="35">
        <v>4301051116</v>
      </c>
      <c r="D264" s="455">
        <v>4607091387957</v>
      </c>
      <c r="E264" s="455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80</v>
      </c>
      <c r="M264" s="37"/>
      <c r="N264" s="36">
        <v>40</v>
      </c>
      <c r="O264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57"/>
      <c r="Q264" s="457"/>
      <c r="R264" s="457"/>
      <c r="S264" s="458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27" hidden="1" customHeight="1" x14ac:dyDescent="0.25">
      <c r="A265" s="61" t="s">
        <v>422</v>
      </c>
      <c r="B265" s="61" t="s">
        <v>423</v>
      </c>
      <c r="C265" s="35">
        <v>4301051115</v>
      </c>
      <c r="D265" s="455">
        <v>4607091387964</v>
      </c>
      <c r="E265" s="455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80</v>
      </c>
      <c r="M265" s="37"/>
      <c r="N265" s="36">
        <v>40</v>
      </c>
      <c r="O265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57"/>
      <c r="Q265" s="457"/>
      <c r="R265" s="457"/>
      <c r="S265" s="458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16.5" hidden="1" customHeight="1" x14ac:dyDescent="0.25">
      <c r="A266" s="61" t="s">
        <v>424</v>
      </c>
      <c r="B266" s="61" t="s">
        <v>425</v>
      </c>
      <c r="C266" s="35">
        <v>4301051731</v>
      </c>
      <c r="D266" s="455">
        <v>4680115884618</v>
      </c>
      <c r="E266" s="455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81</v>
      </c>
      <c r="L266" s="37" t="s">
        <v>80</v>
      </c>
      <c r="M266" s="37"/>
      <c r="N266" s="36">
        <v>45</v>
      </c>
      <c r="O266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57"/>
      <c r="Q266" s="457"/>
      <c r="R266" s="457"/>
      <c r="S266" s="458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hidden="1" customHeight="1" x14ac:dyDescent="0.25">
      <c r="A267" s="61" t="s">
        <v>426</v>
      </c>
      <c r="B267" s="61" t="s">
        <v>427</v>
      </c>
      <c r="C267" s="35">
        <v>4301051134</v>
      </c>
      <c r="D267" s="455">
        <v>4607091381672</v>
      </c>
      <c r="E267" s="455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81</v>
      </c>
      <c r="L267" s="37" t="s">
        <v>80</v>
      </c>
      <c r="M267" s="37"/>
      <c r="N267" s="36">
        <v>40</v>
      </c>
      <c r="O267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57"/>
      <c r="Q267" s="457"/>
      <c r="R267" s="457"/>
      <c r="S267" s="458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hidden="1" customHeight="1" x14ac:dyDescent="0.25">
      <c r="A268" s="61" t="s">
        <v>428</v>
      </c>
      <c r="B268" s="61" t="s">
        <v>429</v>
      </c>
      <c r="C268" s="35">
        <v>4301051130</v>
      </c>
      <c r="D268" s="455">
        <v>4607091387537</v>
      </c>
      <c r="E268" s="455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57"/>
      <c r="Q268" s="457"/>
      <c r="R268" s="457"/>
      <c r="S268" s="458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hidden="1" customHeight="1" x14ac:dyDescent="0.25">
      <c r="A269" s="61" t="s">
        <v>430</v>
      </c>
      <c r="B269" s="61" t="s">
        <v>431</v>
      </c>
      <c r="C269" s="35">
        <v>4301051132</v>
      </c>
      <c r="D269" s="455">
        <v>4607091387513</v>
      </c>
      <c r="E269" s="455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81</v>
      </c>
      <c r="L269" s="37" t="s">
        <v>80</v>
      </c>
      <c r="M269" s="37"/>
      <c r="N269" s="36">
        <v>40</v>
      </c>
      <c r="O269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57"/>
      <c r="Q269" s="457"/>
      <c r="R269" s="457"/>
      <c r="S269" s="458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hidden="1" customHeight="1" x14ac:dyDescent="0.25">
      <c r="A270" s="61" t="s">
        <v>432</v>
      </c>
      <c r="B270" s="61" t="s">
        <v>433</v>
      </c>
      <c r="C270" s="35">
        <v>4301051277</v>
      </c>
      <c r="D270" s="455">
        <v>4680115880511</v>
      </c>
      <c r="E270" s="455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81</v>
      </c>
      <c r="L270" s="37" t="s">
        <v>132</v>
      </c>
      <c r="M270" s="37"/>
      <c r="N270" s="36">
        <v>40</v>
      </c>
      <c r="O270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57"/>
      <c r="Q270" s="457"/>
      <c r="R270" s="457"/>
      <c r="S270" s="458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42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ht="27" hidden="1" customHeight="1" x14ac:dyDescent="0.25">
      <c r="A271" s="61" t="s">
        <v>434</v>
      </c>
      <c r="B271" s="61" t="s">
        <v>435</v>
      </c>
      <c r="C271" s="35">
        <v>4301051344</v>
      </c>
      <c r="D271" s="455">
        <v>4680115880412</v>
      </c>
      <c r="E271" s="455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81</v>
      </c>
      <c r="L271" s="37" t="s">
        <v>132</v>
      </c>
      <c r="M271" s="37"/>
      <c r="N271" s="36">
        <v>45</v>
      </c>
      <c r="O271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57"/>
      <c r="Q271" s="457"/>
      <c r="R271" s="457"/>
      <c r="S271" s="458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1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3" t="s">
        <v>67</v>
      </c>
      <c r="BL271" s="77">
        <f t="shared" si="62"/>
        <v>0</v>
      </c>
      <c r="BM271" s="77">
        <f t="shared" si="63"/>
        <v>0</v>
      </c>
      <c r="BN271" s="77">
        <f t="shared" si="64"/>
        <v>0</v>
      </c>
      <c r="BO271" s="77">
        <f t="shared" si="65"/>
        <v>0</v>
      </c>
    </row>
    <row r="272" spans="1:67" x14ac:dyDescent="0.2">
      <c r="A272" s="463"/>
      <c r="B272" s="463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4"/>
      <c r="O272" s="460" t="s">
        <v>43</v>
      </c>
      <c r="P272" s="461"/>
      <c r="Q272" s="461"/>
      <c r="R272" s="461"/>
      <c r="S272" s="461"/>
      <c r="T272" s="461"/>
      <c r="U272" s="462"/>
      <c r="V272" s="41" t="s">
        <v>42</v>
      </c>
      <c r="W272" s="42">
        <f>IFERROR(W263/H263,"0")+IFERROR(W264/H264,"0")+IFERROR(W265/H265,"0")+IFERROR(W266/H266,"0")+IFERROR(W267/H267,"0")+IFERROR(W268/H268,"0")+IFERROR(W269/H269,"0")+IFERROR(W270/H270,"0")+IFERROR(W271/H271,"0")</f>
        <v>986.19329388560152</v>
      </c>
      <c r="X272" s="42">
        <f>IFERROR(X263/H263,"0")+IFERROR(X264/H264,"0")+IFERROR(X265/H265,"0")+IFERROR(X266/H266,"0")+IFERROR(X267/H267,"0")+IFERROR(X268/H268,"0")+IFERROR(X269/H269,"0")+IFERROR(X270/H270,"0")+IFERROR(X271/H271,"0")</f>
        <v>987</v>
      </c>
      <c r="Y272" s="42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21.46725</v>
      </c>
      <c r="Z272" s="65"/>
      <c r="AA272" s="65"/>
    </row>
    <row r="273" spans="1:67" x14ac:dyDescent="0.2">
      <c r="A273" s="463"/>
      <c r="B273" s="463"/>
      <c r="C273" s="463"/>
      <c r="D273" s="463"/>
      <c r="E273" s="463"/>
      <c r="F273" s="463"/>
      <c r="G273" s="463"/>
      <c r="H273" s="463"/>
      <c r="I273" s="463"/>
      <c r="J273" s="463"/>
      <c r="K273" s="463"/>
      <c r="L273" s="463"/>
      <c r="M273" s="463"/>
      <c r="N273" s="464"/>
      <c r="O273" s="460" t="s">
        <v>43</v>
      </c>
      <c r="P273" s="461"/>
      <c r="Q273" s="461"/>
      <c r="R273" s="461"/>
      <c r="S273" s="461"/>
      <c r="T273" s="461"/>
      <c r="U273" s="462"/>
      <c r="V273" s="41" t="s">
        <v>0</v>
      </c>
      <c r="W273" s="42">
        <f>IFERROR(SUM(W263:W271),"0")</f>
        <v>10000</v>
      </c>
      <c r="X273" s="42">
        <f>IFERROR(SUM(X263:X271),"0")</f>
        <v>10008.18</v>
      </c>
      <c r="Y273" s="41"/>
      <c r="Z273" s="65"/>
      <c r="AA273" s="65"/>
    </row>
    <row r="274" spans="1:67" ht="14.25" hidden="1" customHeight="1" x14ac:dyDescent="0.25">
      <c r="A274" s="454" t="s">
        <v>220</v>
      </c>
      <c r="B274" s="454"/>
      <c r="C274" s="454"/>
      <c r="D274" s="454"/>
      <c r="E274" s="454"/>
      <c r="F274" s="454"/>
      <c r="G274" s="454"/>
      <c r="H274" s="454"/>
      <c r="I274" s="454"/>
      <c r="J274" s="454"/>
      <c r="K274" s="454"/>
      <c r="L274" s="454"/>
      <c r="M274" s="454"/>
      <c r="N274" s="454"/>
      <c r="O274" s="454"/>
      <c r="P274" s="454"/>
      <c r="Q274" s="454"/>
      <c r="R274" s="454"/>
      <c r="S274" s="454"/>
      <c r="T274" s="454"/>
      <c r="U274" s="454"/>
      <c r="V274" s="454"/>
      <c r="W274" s="454"/>
      <c r="X274" s="454"/>
      <c r="Y274" s="454"/>
      <c r="Z274" s="64"/>
      <c r="AA274" s="64"/>
    </row>
    <row r="275" spans="1:67" ht="16.5" hidden="1" customHeight="1" x14ac:dyDescent="0.25">
      <c r="A275" s="61" t="s">
        <v>436</v>
      </c>
      <c r="B275" s="61" t="s">
        <v>437</v>
      </c>
      <c r="C275" s="35">
        <v>4301060326</v>
      </c>
      <c r="D275" s="455">
        <v>4607091380880</v>
      </c>
      <c r="E275" s="455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57"/>
      <c r="Q275" s="457"/>
      <c r="R275" s="457"/>
      <c r="S275" s="458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hidden="1" customHeight="1" x14ac:dyDescent="0.25">
      <c r="A276" s="61" t="s">
        <v>436</v>
      </c>
      <c r="B276" s="61" t="s">
        <v>438</v>
      </c>
      <c r="C276" s="35">
        <v>4301060379</v>
      </c>
      <c r="D276" s="455">
        <v>4607091380880</v>
      </c>
      <c r="E276" s="455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0" t="s">
        <v>439</v>
      </c>
      <c r="P276" s="457"/>
      <c r="Q276" s="457"/>
      <c r="R276" s="457"/>
      <c r="S276" s="458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hidden="1" customHeight="1" x14ac:dyDescent="0.25">
      <c r="A277" s="61" t="s">
        <v>440</v>
      </c>
      <c r="B277" s="61" t="s">
        <v>441</v>
      </c>
      <c r="C277" s="35">
        <v>4301060308</v>
      </c>
      <c r="D277" s="455">
        <v>4607091384482</v>
      </c>
      <c r="E277" s="455"/>
      <c r="F277" s="60">
        <v>1.3</v>
      </c>
      <c r="G277" s="36">
        <v>6</v>
      </c>
      <c r="H277" s="60">
        <v>7.8</v>
      </c>
      <c r="I277" s="60">
        <v>8.3640000000000008</v>
      </c>
      <c r="J277" s="36">
        <v>56</v>
      </c>
      <c r="K277" s="36" t="s">
        <v>114</v>
      </c>
      <c r="L277" s="37" t="s">
        <v>80</v>
      </c>
      <c r="M277" s="37"/>
      <c r="N277" s="36">
        <v>30</v>
      </c>
      <c r="O277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57"/>
      <c r="Q277" s="457"/>
      <c r="R277" s="457"/>
      <c r="S277" s="458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77"/>
      <c r="BB277" s="246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t="16.5" hidden="1" customHeight="1" x14ac:dyDescent="0.25">
      <c r="A278" s="61" t="s">
        <v>442</v>
      </c>
      <c r="B278" s="61" t="s">
        <v>443</v>
      </c>
      <c r="C278" s="35">
        <v>4301060325</v>
      </c>
      <c r="D278" s="455">
        <v>4607091380897</v>
      </c>
      <c r="E278" s="455"/>
      <c r="F278" s="60">
        <v>1.4</v>
      </c>
      <c r="G278" s="36">
        <v>6</v>
      </c>
      <c r="H278" s="60">
        <v>8.4</v>
      </c>
      <c r="I278" s="60">
        <v>8.9640000000000004</v>
      </c>
      <c r="J278" s="36">
        <v>56</v>
      </c>
      <c r="K278" s="36" t="s">
        <v>114</v>
      </c>
      <c r="L278" s="37" t="s">
        <v>80</v>
      </c>
      <c r="M278" s="37"/>
      <c r="N278" s="36">
        <v>30</v>
      </c>
      <c r="O278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57"/>
      <c r="Q278" s="457"/>
      <c r="R278" s="457"/>
      <c r="S278" s="458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77"/>
      <c r="BB278" s="247" t="s">
        <v>67</v>
      </c>
      <c r="BL278" s="77">
        <f>IFERROR(W278*I278/H278,"0")</f>
        <v>0</v>
      </c>
      <c r="BM278" s="77">
        <f>IFERROR(X278*I278/H278,"0")</f>
        <v>0</v>
      </c>
      <c r="BN278" s="77">
        <f>IFERROR(1/J278*(W278/H278),"0")</f>
        <v>0</v>
      </c>
      <c r="BO278" s="77">
        <f>IFERROR(1/J278*(X278/H278),"0")</f>
        <v>0</v>
      </c>
    </row>
    <row r="279" spans="1:67" hidden="1" x14ac:dyDescent="0.2">
      <c r="A279" s="463"/>
      <c r="B279" s="463"/>
      <c r="C279" s="463"/>
      <c r="D279" s="463"/>
      <c r="E279" s="463"/>
      <c r="F279" s="463"/>
      <c r="G279" s="463"/>
      <c r="H279" s="463"/>
      <c r="I279" s="463"/>
      <c r="J279" s="463"/>
      <c r="K279" s="463"/>
      <c r="L279" s="463"/>
      <c r="M279" s="463"/>
      <c r="N279" s="464"/>
      <c r="O279" s="460" t="s">
        <v>43</v>
      </c>
      <c r="P279" s="461"/>
      <c r="Q279" s="461"/>
      <c r="R279" s="461"/>
      <c r="S279" s="461"/>
      <c r="T279" s="461"/>
      <c r="U279" s="462"/>
      <c r="V279" s="41" t="s">
        <v>42</v>
      </c>
      <c r="W279" s="42">
        <f>IFERROR(W275/H275,"0")+IFERROR(W276/H276,"0")+IFERROR(W277/H277,"0")+IFERROR(W278/H278,"0")</f>
        <v>0</v>
      </c>
      <c r="X279" s="42">
        <f>IFERROR(X275/H275,"0")+IFERROR(X276/H276,"0")+IFERROR(X277/H277,"0")+IFERROR(X278/H278,"0")</f>
        <v>0</v>
      </c>
      <c r="Y279" s="42">
        <f>IFERROR(IF(Y275="",0,Y275),"0")+IFERROR(IF(Y276="",0,Y276),"0")+IFERROR(IF(Y277="",0,Y277),"0")+IFERROR(IF(Y278="",0,Y278),"0")</f>
        <v>0</v>
      </c>
      <c r="Z279" s="65"/>
      <c r="AA279" s="65"/>
    </row>
    <row r="280" spans="1:67" hidden="1" x14ac:dyDescent="0.2">
      <c r="A280" s="463"/>
      <c r="B280" s="463"/>
      <c r="C280" s="463"/>
      <c r="D280" s="463"/>
      <c r="E280" s="463"/>
      <c r="F280" s="463"/>
      <c r="G280" s="463"/>
      <c r="H280" s="463"/>
      <c r="I280" s="463"/>
      <c r="J280" s="463"/>
      <c r="K280" s="463"/>
      <c r="L280" s="463"/>
      <c r="M280" s="463"/>
      <c r="N280" s="464"/>
      <c r="O280" s="460" t="s">
        <v>43</v>
      </c>
      <c r="P280" s="461"/>
      <c r="Q280" s="461"/>
      <c r="R280" s="461"/>
      <c r="S280" s="461"/>
      <c r="T280" s="461"/>
      <c r="U280" s="462"/>
      <c r="V280" s="41" t="s">
        <v>0</v>
      </c>
      <c r="W280" s="42">
        <f>IFERROR(SUM(W275:W278),"0")</f>
        <v>0</v>
      </c>
      <c r="X280" s="42">
        <f>IFERROR(SUM(X275:X278),"0")</f>
        <v>0</v>
      </c>
      <c r="Y280" s="41"/>
      <c r="Z280" s="65"/>
      <c r="AA280" s="65"/>
    </row>
    <row r="281" spans="1:67" ht="14.25" hidden="1" customHeight="1" x14ac:dyDescent="0.25">
      <c r="A281" s="454" t="s">
        <v>99</v>
      </c>
      <c r="B281" s="454"/>
      <c r="C281" s="454"/>
      <c r="D281" s="454"/>
      <c r="E281" s="454"/>
      <c r="F281" s="454"/>
      <c r="G281" s="454"/>
      <c r="H281" s="454"/>
      <c r="I281" s="454"/>
      <c r="J281" s="454"/>
      <c r="K281" s="454"/>
      <c r="L281" s="454"/>
      <c r="M281" s="454"/>
      <c r="N281" s="454"/>
      <c r="O281" s="454"/>
      <c r="P281" s="454"/>
      <c r="Q281" s="454"/>
      <c r="R281" s="454"/>
      <c r="S281" s="454"/>
      <c r="T281" s="454"/>
      <c r="U281" s="454"/>
      <c r="V281" s="454"/>
      <c r="W281" s="454"/>
      <c r="X281" s="454"/>
      <c r="Y281" s="454"/>
      <c r="Z281" s="64"/>
      <c r="AA281" s="64"/>
    </row>
    <row r="282" spans="1:67" ht="16.5" hidden="1" customHeight="1" x14ac:dyDescent="0.25">
      <c r="A282" s="61" t="s">
        <v>444</v>
      </c>
      <c r="B282" s="61" t="s">
        <v>445</v>
      </c>
      <c r="C282" s="35">
        <v>4301030232</v>
      </c>
      <c r="D282" s="455">
        <v>4607091388374</v>
      </c>
      <c r="E282" s="455"/>
      <c r="F282" s="60">
        <v>0.38</v>
      </c>
      <c r="G282" s="36">
        <v>8</v>
      </c>
      <c r="H282" s="60">
        <v>3.04</v>
      </c>
      <c r="I282" s="60">
        <v>3.28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3" t="s">
        <v>446</v>
      </c>
      <c r="P282" s="457"/>
      <c r="Q282" s="457"/>
      <c r="R282" s="457"/>
      <c r="S282" s="458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hidden="1" customHeight="1" x14ac:dyDescent="0.25">
      <c r="A283" s="61" t="s">
        <v>447</v>
      </c>
      <c r="B283" s="61" t="s">
        <v>448</v>
      </c>
      <c r="C283" s="35">
        <v>4301030235</v>
      </c>
      <c r="D283" s="455">
        <v>4607091388381</v>
      </c>
      <c r="E283" s="455"/>
      <c r="F283" s="60">
        <v>0.38</v>
      </c>
      <c r="G283" s="36">
        <v>8</v>
      </c>
      <c r="H283" s="60">
        <v>3.04</v>
      </c>
      <c r="I283" s="60">
        <v>3.32</v>
      </c>
      <c r="J283" s="36">
        <v>156</v>
      </c>
      <c r="K283" s="36" t="s">
        <v>81</v>
      </c>
      <c r="L283" s="37" t="s">
        <v>103</v>
      </c>
      <c r="M283" s="37"/>
      <c r="N283" s="36">
        <v>180</v>
      </c>
      <c r="O283" s="634" t="s">
        <v>449</v>
      </c>
      <c r="P283" s="457"/>
      <c r="Q283" s="457"/>
      <c r="R283" s="457"/>
      <c r="S283" s="458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9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hidden="1" customHeight="1" x14ac:dyDescent="0.25">
      <c r="A284" s="61" t="s">
        <v>450</v>
      </c>
      <c r="B284" s="61" t="s">
        <v>451</v>
      </c>
      <c r="C284" s="35">
        <v>4301030233</v>
      </c>
      <c r="D284" s="455">
        <v>4607091388404</v>
      </c>
      <c r="E284" s="455"/>
      <c r="F284" s="60">
        <v>0.17</v>
      </c>
      <c r="G284" s="36">
        <v>15</v>
      </c>
      <c r="H284" s="60">
        <v>2.5499999999999998</v>
      </c>
      <c r="I284" s="60">
        <v>2.9</v>
      </c>
      <c r="J284" s="36">
        <v>156</v>
      </c>
      <c r="K284" s="36" t="s">
        <v>81</v>
      </c>
      <c r="L284" s="37" t="s">
        <v>103</v>
      </c>
      <c r="M284" s="37"/>
      <c r="N284" s="36">
        <v>180</v>
      </c>
      <c r="O284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57"/>
      <c r="Q284" s="457"/>
      <c r="R284" s="457"/>
      <c r="S284" s="458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50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idden="1" x14ac:dyDescent="0.2">
      <c r="A285" s="463"/>
      <c r="B285" s="463"/>
      <c r="C285" s="463"/>
      <c r="D285" s="463"/>
      <c r="E285" s="463"/>
      <c r="F285" s="463"/>
      <c r="G285" s="463"/>
      <c r="H285" s="463"/>
      <c r="I285" s="463"/>
      <c r="J285" s="463"/>
      <c r="K285" s="463"/>
      <c r="L285" s="463"/>
      <c r="M285" s="463"/>
      <c r="N285" s="464"/>
      <c r="O285" s="460" t="s">
        <v>43</v>
      </c>
      <c r="P285" s="461"/>
      <c r="Q285" s="461"/>
      <c r="R285" s="461"/>
      <c r="S285" s="461"/>
      <c r="T285" s="461"/>
      <c r="U285" s="462"/>
      <c r="V285" s="41" t="s">
        <v>42</v>
      </c>
      <c r="W285" s="42">
        <f>IFERROR(W282/H282,"0")+IFERROR(W283/H283,"0")+IFERROR(W284/H284,"0")</f>
        <v>0</v>
      </c>
      <c r="X285" s="42">
        <f>IFERROR(X282/H282,"0")+IFERROR(X283/H283,"0")+IFERROR(X284/H284,"0")</f>
        <v>0</v>
      </c>
      <c r="Y285" s="42">
        <f>IFERROR(IF(Y282="",0,Y282),"0")+IFERROR(IF(Y283="",0,Y283),"0")+IFERROR(IF(Y284="",0,Y284),"0")</f>
        <v>0</v>
      </c>
      <c r="Z285" s="65"/>
      <c r="AA285" s="65"/>
    </row>
    <row r="286" spans="1:67" hidden="1" x14ac:dyDescent="0.2">
      <c r="A286" s="463"/>
      <c r="B286" s="463"/>
      <c r="C286" s="463"/>
      <c r="D286" s="463"/>
      <c r="E286" s="463"/>
      <c r="F286" s="463"/>
      <c r="G286" s="463"/>
      <c r="H286" s="463"/>
      <c r="I286" s="463"/>
      <c r="J286" s="463"/>
      <c r="K286" s="463"/>
      <c r="L286" s="463"/>
      <c r="M286" s="463"/>
      <c r="N286" s="464"/>
      <c r="O286" s="460" t="s">
        <v>43</v>
      </c>
      <c r="P286" s="461"/>
      <c r="Q286" s="461"/>
      <c r="R286" s="461"/>
      <c r="S286" s="461"/>
      <c r="T286" s="461"/>
      <c r="U286" s="462"/>
      <c r="V286" s="41" t="s">
        <v>0</v>
      </c>
      <c r="W286" s="42">
        <f>IFERROR(SUM(W282:W284),"0")</f>
        <v>0</v>
      </c>
      <c r="X286" s="42">
        <f>IFERROR(SUM(X282:X284),"0")</f>
        <v>0</v>
      </c>
      <c r="Y286" s="41"/>
      <c r="Z286" s="65"/>
      <c r="AA286" s="65"/>
    </row>
    <row r="287" spans="1:67" ht="14.25" hidden="1" customHeight="1" x14ac:dyDescent="0.25">
      <c r="A287" s="454" t="s">
        <v>452</v>
      </c>
      <c r="B287" s="454"/>
      <c r="C287" s="454"/>
      <c r="D287" s="454"/>
      <c r="E287" s="454"/>
      <c r="F287" s="454"/>
      <c r="G287" s="454"/>
      <c r="H287" s="454"/>
      <c r="I287" s="454"/>
      <c r="J287" s="454"/>
      <c r="K287" s="454"/>
      <c r="L287" s="454"/>
      <c r="M287" s="454"/>
      <c r="N287" s="454"/>
      <c r="O287" s="454"/>
      <c r="P287" s="454"/>
      <c r="Q287" s="454"/>
      <c r="R287" s="454"/>
      <c r="S287" s="454"/>
      <c r="T287" s="454"/>
      <c r="U287" s="454"/>
      <c r="V287" s="454"/>
      <c r="W287" s="454"/>
      <c r="X287" s="454"/>
      <c r="Y287" s="454"/>
      <c r="Z287" s="64"/>
      <c r="AA287" s="64"/>
    </row>
    <row r="288" spans="1:67" ht="16.5" hidden="1" customHeight="1" x14ac:dyDescent="0.25">
      <c r="A288" s="61" t="s">
        <v>453</v>
      </c>
      <c r="B288" s="61" t="s">
        <v>454</v>
      </c>
      <c r="C288" s="35">
        <v>4301180007</v>
      </c>
      <c r="D288" s="455">
        <v>4680115881808</v>
      </c>
      <c r="E288" s="455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456</v>
      </c>
      <c r="L288" s="37" t="s">
        <v>455</v>
      </c>
      <c r="M288" s="37"/>
      <c r="N288" s="36">
        <v>730</v>
      </c>
      <c r="O288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57"/>
      <c r="Q288" s="457"/>
      <c r="R288" s="457"/>
      <c r="S288" s="458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hidden="1" customHeight="1" x14ac:dyDescent="0.25">
      <c r="A289" s="61" t="s">
        <v>457</v>
      </c>
      <c r="B289" s="61" t="s">
        <v>458</v>
      </c>
      <c r="C289" s="35">
        <v>4301180006</v>
      </c>
      <c r="D289" s="455">
        <v>4680115881822</v>
      </c>
      <c r="E289" s="455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456</v>
      </c>
      <c r="L289" s="37" t="s">
        <v>455</v>
      </c>
      <c r="M289" s="37"/>
      <c r="N289" s="36">
        <v>730</v>
      </c>
      <c r="O289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57"/>
      <c r="Q289" s="457"/>
      <c r="R289" s="457"/>
      <c r="S289" s="458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52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hidden="1" customHeight="1" x14ac:dyDescent="0.25">
      <c r="A290" s="61" t="s">
        <v>459</v>
      </c>
      <c r="B290" s="61" t="s">
        <v>460</v>
      </c>
      <c r="C290" s="35">
        <v>4301180001</v>
      </c>
      <c r="D290" s="455">
        <v>4680115880016</v>
      </c>
      <c r="E290" s="455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456</v>
      </c>
      <c r="L290" s="37" t="s">
        <v>455</v>
      </c>
      <c r="M290" s="37"/>
      <c r="N290" s="36">
        <v>730</v>
      </c>
      <c r="O290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57"/>
      <c r="Q290" s="457"/>
      <c r="R290" s="457"/>
      <c r="S290" s="458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3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idden="1" x14ac:dyDescent="0.2">
      <c r="A291" s="463"/>
      <c r="B291" s="463"/>
      <c r="C291" s="463"/>
      <c r="D291" s="463"/>
      <c r="E291" s="463"/>
      <c r="F291" s="463"/>
      <c r="G291" s="463"/>
      <c r="H291" s="463"/>
      <c r="I291" s="463"/>
      <c r="J291" s="463"/>
      <c r="K291" s="463"/>
      <c r="L291" s="463"/>
      <c r="M291" s="463"/>
      <c r="N291" s="464"/>
      <c r="O291" s="460" t="s">
        <v>43</v>
      </c>
      <c r="P291" s="461"/>
      <c r="Q291" s="461"/>
      <c r="R291" s="461"/>
      <c r="S291" s="461"/>
      <c r="T291" s="461"/>
      <c r="U291" s="462"/>
      <c r="V291" s="41" t="s">
        <v>42</v>
      </c>
      <c r="W291" s="42">
        <f>IFERROR(W288/H288,"0")+IFERROR(W289/H289,"0")+IFERROR(W290/H290,"0")</f>
        <v>0</v>
      </c>
      <c r="X291" s="42">
        <f>IFERROR(X288/H288,"0")+IFERROR(X289/H289,"0")+IFERROR(X290/H290,"0")</f>
        <v>0</v>
      </c>
      <c r="Y291" s="42">
        <f>IFERROR(IF(Y288="",0,Y288),"0")+IFERROR(IF(Y289="",0,Y289),"0")+IFERROR(IF(Y290="",0,Y290),"0")</f>
        <v>0</v>
      </c>
      <c r="Z291" s="65"/>
      <c r="AA291" s="65"/>
    </row>
    <row r="292" spans="1:67" hidden="1" x14ac:dyDescent="0.2">
      <c r="A292" s="463"/>
      <c r="B292" s="463"/>
      <c r="C292" s="463"/>
      <c r="D292" s="463"/>
      <c r="E292" s="463"/>
      <c r="F292" s="463"/>
      <c r="G292" s="463"/>
      <c r="H292" s="463"/>
      <c r="I292" s="463"/>
      <c r="J292" s="463"/>
      <c r="K292" s="463"/>
      <c r="L292" s="463"/>
      <c r="M292" s="463"/>
      <c r="N292" s="464"/>
      <c r="O292" s="460" t="s">
        <v>43</v>
      </c>
      <c r="P292" s="461"/>
      <c r="Q292" s="461"/>
      <c r="R292" s="461"/>
      <c r="S292" s="461"/>
      <c r="T292" s="461"/>
      <c r="U292" s="462"/>
      <c r="V292" s="41" t="s">
        <v>0</v>
      </c>
      <c r="W292" s="42">
        <f>IFERROR(SUM(W288:W290),"0")</f>
        <v>0</v>
      </c>
      <c r="X292" s="42">
        <f>IFERROR(SUM(X288:X290),"0")</f>
        <v>0</v>
      </c>
      <c r="Y292" s="41"/>
      <c r="Z292" s="65"/>
      <c r="AA292" s="65"/>
    </row>
    <row r="293" spans="1:67" ht="16.5" hidden="1" customHeight="1" x14ac:dyDescent="0.25">
      <c r="A293" s="453" t="s">
        <v>461</v>
      </c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3"/>
      <c r="P293" s="453"/>
      <c r="Q293" s="453"/>
      <c r="R293" s="453"/>
      <c r="S293" s="453"/>
      <c r="T293" s="453"/>
      <c r="U293" s="453"/>
      <c r="V293" s="453"/>
      <c r="W293" s="453"/>
      <c r="X293" s="453"/>
      <c r="Y293" s="453"/>
      <c r="Z293" s="63"/>
      <c r="AA293" s="63"/>
    </row>
    <row r="294" spans="1:67" ht="14.25" hidden="1" customHeight="1" x14ac:dyDescent="0.25">
      <c r="A294" s="454" t="s">
        <v>118</v>
      </c>
      <c r="B294" s="454"/>
      <c r="C294" s="454"/>
      <c r="D294" s="454"/>
      <c r="E294" s="454"/>
      <c r="F294" s="454"/>
      <c r="G294" s="454"/>
      <c r="H294" s="454"/>
      <c r="I294" s="454"/>
      <c r="J294" s="454"/>
      <c r="K294" s="454"/>
      <c r="L294" s="454"/>
      <c r="M294" s="454"/>
      <c r="N294" s="454"/>
      <c r="O294" s="454"/>
      <c r="P294" s="454"/>
      <c r="Q294" s="454"/>
      <c r="R294" s="454"/>
      <c r="S294" s="454"/>
      <c r="T294" s="454"/>
      <c r="U294" s="454"/>
      <c r="V294" s="454"/>
      <c r="W294" s="454"/>
      <c r="X294" s="454"/>
      <c r="Y294" s="454"/>
      <c r="Z294" s="64"/>
      <c r="AA294" s="64"/>
    </row>
    <row r="295" spans="1:67" ht="27" hidden="1" customHeight="1" x14ac:dyDescent="0.25">
      <c r="A295" s="61" t="s">
        <v>462</v>
      </c>
      <c r="B295" s="61" t="s">
        <v>463</v>
      </c>
      <c r="C295" s="35">
        <v>4301011315</v>
      </c>
      <c r="D295" s="455">
        <v>4607091387421</v>
      </c>
      <c r="E295" s="455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7"/>
      <c r="N295" s="36">
        <v>55</v>
      </c>
      <c r="O295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57"/>
      <c r="Q295" s="457"/>
      <c r="R295" s="457"/>
      <c r="S295" s="458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ref="X295:X301" si="66">IFERROR(IF(W295="",0,CEILING((W295/$H295),1)*$H295),"")</f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ref="BL295:BL301" si="67">IFERROR(W295*I295/H295,"0")</f>
        <v>0</v>
      </c>
      <c r="BM295" s="77">
        <f t="shared" ref="BM295:BM301" si="68">IFERROR(X295*I295/H295,"0")</f>
        <v>0</v>
      </c>
      <c r="BN295" s="77">
        <f t="shared" ref="BN295:BN301" si="69">IFERROR(1/J295*(W295/H295),"0")</f>
        <v>0</v>
      </c>
      <c r="BO295" s="77">
        <f t="shared" ref="BO295:BO301" si="70">IFERROR(1/J295*(X295/H295),"0")</f>
        <v>0</v>
      </c>
    </row>
    <row r="296" spans="1:67" ht="27" hidden="1" customHeight="1" x14ac:dyDescent="0.25">
      <c r="A296" s="61" t="s">
        <v>462</v>
      </c>
      <c r="B296" s="61" t="s">
        <v>464</v>
      </c>
      <c r="C296" s="35">
        <v>4301011121</v>
      </c>
      <c r="D296" s="455">
        <v>4607091387421</v>
      </c>
      <c r="E296" s="455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7"/>
      <c r="N296" s="36">
        <v>55</v>
      </c>
      <c r="O296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57"/>
      <c r="Q296" s="457"/>
      <c r="R296" s="457"/>
      <c r="S296" s="458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IFERROR(IF(X296=0,"",ROUNDUP(X296/H296,0)*0.02039),"")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hidden="1" customHeight="1" x14ac:dyDescent="0.25">
      <c r="A297" s="61" t="s">
        <v>465</v>
      </c>
      <c r="B297" s="61" t="s">
        <v>466</v>
      </c>
      <c r="C297" s="35">
        <v>4301011322</v>
      </c>
      <c r="D297" s="455">
        <v>4607091387452</v>
      </c>
      <c r="E297" s="455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7"/>
      <c r="N297" s="36">
        <v>55</v>
      </c>
      <c r="O297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57"/>
      <c r="Q297" s="457"/>
      <c r="R297" s="457"/>
      <c r="S297" s="458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hidden="1" customHeight="1" x14ac:dyDescent="0.25">
      <c r="A298" s="61" t="s">
        <v>465</v>
      </c>
      <c r="B298" s="61" t="s">
        <v>467</v>
      </c>
      <c r="C298" s="35">
        <v>4301011619</v>
      </c>
      <c r="D298" s="455">
        <v>4607091387452</v>
      </c>
      <c r="E298" s="455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7"/>
      <c r="N298" s="36">
        <v>55</v>
      </c>
      <c r="O298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57"/>
      <c r="Q298" s="457"/>
      <c r="R298" s="457"/>
      <c r="S298" s="458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hidden="1" customHeight="1" x14ac:dyDescent="0.25">
      <c r="A299" s="61" t="s">
        <v>468</v>
      </c>
      <c r="B299" s="61" t="s">
        <v>469</v>
      </c>
      <c r="C299" s="35">
        <v>4301011313</v>
      </c>
      <c r="D299" s="455">
        <v>4607091385984</v>
      </c>
      <c r="E299" s="455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7"/>
      <c r="N299" s="36">
        <v>55</v>
      </c>
      <c r="O299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57"/>
      <c r="Q299" s="457"/>
      <c r="R299" s="457"/>
      <c r="S299" s="458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ht="27" hidden="1" customHeight="1" x14ac:dyDescent="0.25">
      <c r="A300" s="61" t="s">
        <v>470</v>
      </c>
      <c r="B300" s="61" t="s">
        <v>471</v>
      </c>
      <c r="C300" s="35">
        <v>4301011316</v>
      </c>
      <c r="D300" s="455">
        <v>4607091387438</v>
      </c>
      <c r="E300" s="455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81</v>
      </c>
      <c r="L300" s="37" t="s">
        <v>113</v>
      </c>
      <c r="M300" s="37"/>
      <c r="N300" s="36">
        <v>55</v>
      </c>
      <c r="O300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57"/>
      <c r="Q300" s="457"/>
      <c r="R300" s="457"/>
      <c r="S300" s="458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6"/>
        <v>0</v>
      </c>
      <c r="Y300" s="40" t="str">
        <f>IFERROR(IF(X300=0,"",ROUNDUP(X300/H300,0)*0.00937),"")</f>
        <v/>
      </c>
      <c r="Z300" s="66" t="s">
        <v>48</v>
      </c>
      <c r="AA300" s="67" t="s">
        <v>48</v>
      </c>
      <c r="AE300" s="77"/>
      <c r="BB300" s="259" t="s">
        <v>67</v>
      </c>
      <c r="BL300" s="77">
        <f t="shared" si="67"/>
        <v>0</v>
      </c>
      <c r="BM300" s="77">
        <f t="shared" si="68"/>
        <v>0</v>
      </c>
      <c r="BN300" s="77">
        <f t="shared" si="69"/>
        <v>0</v>
      </c>
      <c r="BO300" s="77">
        <f t="shared" si="70"/>
        <v>0</v>
      </c>
    </row>
    <row r="301" spans="1:67" ht="27" hidden="1" customHeight="1" x14ac:dyDescent="0.25">
      <c r="A301" s="61" t="s">
        <v>472</v>
      </c>
      <c r="B301" s="61" t="s">
        <v>473</v>
      </c>
      <c r="C301" s="35">
        <v>4301011319</v>
      </c>
      <c r="D301" s="455">
        <v>4607091387469</v>
      </c>
      <c r="E301" s="455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113</v>
      </c>
      <c r="M301" s="37"/>
      <c r="N301" s="36">
        <v>55</v>
      </c>
      <c r="O301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57"/>
      <c r="Q301" s="457"/>
      <c r="R301" s="457"/>
      <c r="S301" s="458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6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60" t="s">
        <v>67</v>
      </c>
      <c r="BL301" s="77">
        <f t="shared" si="67"/>
        <v>0</v>
      </c>
      <c r="BM301" s="77">
        <f t="shared" si="68"/>
        <v>0</v>
      </c>
      <c r="BN301" s="77">
        <f t="shared" si="69"/>
        <v>0</v>
      </c>
      <c r="BO301" s="77">
        <f t="shared" si="70"/>
        <v>0</v>
      </c>
    </row>
    <row r="302" spans="1:67" hidden="1" x14ac:dyDescent="0.2">
      <c r="A302" s="463"/>
      <c r="B302" s="463"/>
      <c r="C302" s="463"/>
      <c r="D302" s="463"/>
      <c r="E302" s="463"/>
      <c r="F302" s="463"/>
      <c r="G302" s="463"/>
      <c r="H302" s="463"/>
      <c r="I302" s="463"/>
      <c r="J302" s="463"/>
      <c r="K302" s="463"/>
      <c r="L302" s="463"/>
      <c r="M302" s="463"/>
      <c r="N302" s="464"/>
      <c r="O302" s="460" t="s">
        <v>43</v>
      </c>
      <c r="P302" s="461"/>
      <c r="Q302" s="461"/>
      <c r="R302" s="461"/>
      <c r="S302" s="461"/>
      <c r="T302" s="461"/>
      <c r="U302" s="462"/>
      <c r="V302" s="41" t="s">
        <v>42</v>
      </c>
      <c r="W302" s="42">
        <f>IFERROR(W295/H295,"0")+IFERROR(W296/H296,"0")+IFERROR(W297/H297,"0")+IFERROR(W298/H298,"0")+IFERROR(W299/H299,"0")+IFERROR(W300/H300,"0")+IFERROR(W301/H301,"0")</f>
        <v>0</v>
      </c>
      <c r="X302" s="42">
        <f>IFERROR(X295/H295,"0")+IFERROR(X296/H296,"0")+IFERROR(X297/H297,"0")+IFERROR(X298/H298,"0")+IFERROR(X299/H299,"0")+IFERROR(X300/H300,"0")+IFERROR(X301/H301,"0")</f>
        <v>0</v>
      </c>
      <c r="Y302" s="42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5"/>
      <c r="AA302" s="65"/>
    </row>
    <row r="303" spans="1:67" hidden="1" x14ac:dyDescent="0.2">
      <c r="A303" s="463"/>
      <c r="B303" s="463"/>
      <c r="C303" s="463"/>
      <c r="D303" s="463"/>
      <c r="E303" s="463"/>
      <c r="F303" s="463"/>
      <c r="G303" s="463"/>
      <c r="H303" s="463"/>
      <c r="I303" s="463"/>
      <c r="J303" s="463"/>
      <c r="K303" s="463"/>
      <c r="L303" s="463"/>
      <c r="M303" s="463"/>
      <c r="N303" s="464"/>
      <c r="O303" s="460" t="s">
        <v>43</v>
      </c>
      <c r="P303" s="461"/>
      <c r="Q303" s="461"/>
      <c r="R303" s="461"/>
      <c r="S303" s="461"/>
      <c r="T303" s="461"/>
      <c r="U303" s="462"/>
      <c r="V303" s="41" t="s">
        <v>0</v>
      </c>
      <c r="W303" s="42">
        <f>IFERROR(SUM(W295:W301),"0")</f>
        <v>0</v>
      </c>
      <c r="X303" s="42">
        <f>IFERROR(SUM(X295:X301),"0")</f>
        <v>0</v>
      </c>
      <c r="Y303" s="41"/>
      <c r="Z303" s="65"/>
      <c r="AA303" s="65"/>
    </row>
    <row r="304" spans="1:67" ht="14.25" hidden="1" customHeight="1" x14ac:dyDescent="0.25">
      <c r="A304" s="454" t="s">
        <v>77</v>
      </c>
      <c r="B304" s="454"/>
      <c r="C304" s="454"/>
      <c r="D304" s="454"/>
      <c r="E304" s="454"/>
      <c r="F304" s="454"/>
      <c r="G304" s="454"/>
      <c r="H304" s="454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64"/>
      <c r="AA304" s="64"/>
    </row>
    <row r="305" spans="1:67" ht="27" hidden="1" customHeight="1" x14ac:dyDescent="0.25">
      <c r="A305" s="61" t="s">
        <v>474</v>
      </c>
      <c r="B305" s="61" t="s">
        <v>475</v>
      </c>
      <c r="C305" s="35">
        <v>4301031154</v>
      </c>
      <c r="D305" s="455">
        <v>4607091387292</v>
      </c>
      <c r="E305" s="455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7"/>
      <c r="Q305" s="457"/>
      <c r="R305" s="457"/>
      <c r="S305" s="458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61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t="27" hidden="1" customHeight="1" x14ac:dyDescent="0.25">
      <c r="A306" s="61" t="s">
        <v>476</v>
      </c>
      <c r="B306" s="61" t="s">
        <v>477</v>
      </c>
      <c r="C306" s="35">
        <v>4301031155</v>
      </c>
      <c r="D306" s="455">
        <v>4607091387315</v>
      </c>
      <c r="E306" s="455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57"/>
      <c r="Q306" s="457"/>
      <c r="R306" s="457"/>
      <c r="S306" s="458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62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idden="1" x14ac:dyDescent="0.2">
      <c r="A307" s="463"/>
      <c r="B307" s="463"/>
      <c r="C307" s="463"/>
      <c r="D307" s="463"/>
      <c r="E307" s="463"/>
      <c r="F307" s="463"/>
      <c r="G307" s="463"/>
      <c r="H307" s="463"/>
      <c r="I307" s="463"/>
      <c r="J307" s="463"/>
      <c r="K307" s="463"/>
      <c r="L307" s="463"/>
      <c r="M307" s="463"/>
      <c r="N307" s="464"/>
      <c r="O307" s="460" t="s">
        <v>43</v>
      </c>
      <c r="P307" s="461"/>
      <c r="Q307" s="461"/>
      <c r="R307" s="461"/>
      <c r="S307" s="461"/>
      <c r="T307" s="461"/>
      <c r="U307" s="462"/>
      <c r="V307" s="41" t="s">
        <v>42</v>
      </c>
      <c r="W307" s="42">
        <f>IFERROR(W305/H305,"0")+IFERROR(W306/H306,"0")</f>
        <v>0</v>
      </c>
      <c r="X307" s="42">
        <f>IFERROR(X305/H305,"0")+IFERROR(X306/H306,"0")</f>
        <v>0</v>
      </c>
      <c r="Y307" s="42">
        <f>IFERROR(IF(Y305="",0,Y305),"0")+IFERROR(IF(Y306="",0,Y306),"0")</f>
        <v>0</v>
      </c>
      <c r="Z307" s="65"/>
      <c r="AA307" s="65"/>
    </row>
    <row r="308" spans="1:67" hidden="1" x14ac:dyDescent="0.2">
      <c r="A308" s="463"/>
      <c r="B308" s="463"/>
      <c r="C308" s="463"/>
      <c r="D308" s="463"/>
      <c r="E308" s="463"/>
      <c r="F308" s="463"/>
      <c r="G308" s="463"/>
      <c r="H308" s="463"/>
      <c r="I308" s="463"/>
      <c r="J308" s="463"/>
      <c r="K308" s="463"/>
      <c r="L308" s="463"/>
      <c r="M308" s="463"/>
      <c r="N308" s="464"/>
      <c r="O308" s="460" t="s">
        <v>43</v>
      </c>
      <c r="P308" s="461"/>
      <c r="Q308" s="461"/>
      <c r="R308" s="461"/>
      <c r="S308" s="461"/>
      <c r="T308" s="461"/>
      <c r="U308" s="462"/>
      <c r="V308" s="41" t="s">
        <v>0</v>
      </c>
      <c r="W308" s="42">
        <f>IFERROR(SUM(W305:W306),"0")</f>
        <v>0</v>
      </c>
      <c r="X308" s="42">
        <f>IFERROR(SUM(X305:X306),"0")</f>
        <v>0</v>
      </c>
      <c r="Y308" s="41"/>
      <c r="Z308" s="65"/>
      <c r="AA308" s="65"/>
    </row>
    <row r="309" spans="1:67" ht="16.5" hidden="1" customHeight="1" x14ac:dyDescent="0.25">
      <c r="A309" s="453" t="s">
        <v>478</v>
      </c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3"/>
      <c r="P309" s="453"/>
      <c r="Q309" s="453"/>
      <c r="R309" s="453"/>
      <c r="S309" s="453"/>
      <c r="T309" s="453"/>
      <c r="U309" s="453"/>
      <c r="V309" s="453"/>
      <c r="W309" s="453"/>
      <c r="X309" s="453"/>
      <c r="Y309" s="453"/>
      <c r="Z309" s="63"/>
      <c r="AA309" s="63"/>
    </row>
    <row r="310" spans="1:67" ht="14.25" hidden="1" customHeight="1" x14ac:dyDescent="0.25">
      <c r="A310" s="454" t="s">
        <v>77</v>
      </c>
      <c r="B310" s="454"/>
      <c r="C310" s="454"/>
      <c r="D310" s="454"/>
      <c r="E310" s="454"/>
      <c r="F310" s="454"/>
      <c r="G310" s="454"/>
      <c r="H310" s="454"/>
      <c r="I310" s="454"/>
      <c r="J310" s="454"/>
      <c r="K310" s="454"/>
      <c r="L310" s="454"/>
      <c r="M310" s="454"/>
      <c r="N310" s="454"/>
      <c r="O310" s="454"/>
      <c r="P310" s="454"/>
      <c r="Q310" s="454"/>
      <c r="R310" s="454"/>
      <c r="S310" s="454"/>
      <c r="T310" s="454"/>
      <c r="U310" s="454"/>
      <c r="V310" s="454"/>
      <c r="W310" s="454"/>
      <c r="X310" s="454"/>
      <c r="Y310" s="454"/>
      <c r="Z310" s="64"/>
      <c r="AA310" s="64"/>
    </row>
    <row r="311" spans="1:67" ht="27" hidden="1" customHeight="1" x14ac:dyDescent="0.25">
      <c r="A311" s="61" t="s">
        <v>479</v>
      </c>
      <c r="B311" s="61" t="s">
        <v>480</v>
      </c>
      <c r="C311" s="35">
        <v>4301031066</v>
      </c>
      <c r="D311" s="455">
        <v>4607091383836</v>
      </c>
      <c r="E311" s="455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81</v>
      </c>
      <c r="L311" s="37" t="s">
        <v>80</v>
      </c>
      <c r="M311" s="37"/>
      <c r="N311" s="36">
        <v>40</v>
      </c>
      <c r="O311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57"/>
      <c r="Q311" s="457"/>
      <c r="R311" s="457"/>
      <c r="S311" s="458"/>
      <c r="T311" s="38" t="s">
        <v>48</v>
      </c>
      <c r="U311" s="38" t="s">
        <v>48</v>
      </c>
      <c r="V311" s="39" t="s">
        <v>0</v>
      </c>
      <c r="W311" s="57">
        <v>0</v>
      </c>
      <c r="X311" s="54">
        <f>IFERROR(IF(W311="",0,CEILING((W311/$H311),1)*$H311),"")</f>
        <v>0</v>
      </c>
      <c r="Y311" s="40" t="str">
        <f>IFERROR(IF(X311=0,"",ROUNDUP(X311/H311,0)*0.00753),"")</f>
        <v/>
      </c>
      <c r="Z311" s="66" t="s">
        <v>48</v>
      </c>
      <c r="AA311" s="67" t="s">
        <v>48</v>
      </c>
      <c r="AE311" s="77"/>
      <c r="BB311" s="263" t="s">
        <v>67</v>
      </c>
      <c r="BL311" s="77">
        <f>IFERROR(W311*I311/H311,"0")</f>
        <v>0</v>
      </c>
      <c r="BM311" s="77">
        <f>IFERROR(X311*I311/H311,"0")</f>
        <v>0</v>
      </c>
      <c r="BN311" s="77">
        <f>IFERROR(1/J311*(W311/H311),"0")</f>
        <v>0</v>
      </c>
      <c r="BO311" s="77">
        <f>IFERROR(1/J311*(X311/H311),"0")</f>
        <v>0</v>
      </c>
    </row>
    <row r="312" spans="1:67" hidden="1" x14ac:dyDescent="0.2">
      <c r="A312" s="463"/>
      <c r="B312" s="463"/>
      <c r="C312" s="463"/>
      <c r="D312" s="463"/>
      <c r="E312" s="463"/>
      <c r="F312" s="463"/>
      <c r="G312" s="463"/>
      <c r="H312" s="463"/>
      <c r="I312" s="463"/>
      <c r="J312" s="463"/>
      <c r="K312" s="463"/>
      <c r="L312" s="463"/>
      <c r="M312" s="463"/>
      <c r="N312" s="464"/>
      <c r="O312" s="460" t="s">
        <v>43</v>
      </c>
      <c r="P312" s="461"/>
      <c r="Q312" s="461"/>
      <c r="R312" s="461"/>
      <c r="S312" s="461"/>
      <c r="T312" s="461"/>
      <c r="U312" s="462"/>
      <c r="V312" s="41" t="s">
        <v>42</v>
      </c>
      <c r="W312" s="42">
        <f>IFERROR(W311/H311,"0")</f>
        <v>0</v>
      </c>
      <c r="X312" s="42">
        <f>IFERROR(X311/H311,"0")</f>
        <v>0</v>
      </c>
      <c r="Y312" s="42">
        <f>IFERROR(IF(Y311="",0,Y311),"0")</f>
        <v>0</v>
      </c>
      <c r="Z312" s="65"/>
      <c r="AA312" s="65"/>
    </row>
    <row r="313" spans="1:67" hidden="1" x14ac:dyDescent="0.2">
      <c r="A313" s="463"/>
      <c r="B313" s="463"/>
      <c r="C313" s="463"/>
      <c r="D313" s="463"/>
      <c r="E313" s="463"/>
      <c r="F313" s="463"/>
      <c r="G313" s="463"/>
      <c r="H313" s="463"/>
      <c r="I313" s="463"/>
      <c r="J313" s="463"/>
      <c r="K313" s="463"/>
      <c r="L313" s="463"/>
      <c r="M313" s="463"/>
      <c r="N313" s="464"/>
      <c r="O313" s="460" t="s">
        <v>43</v>
      </c>
      <c r="P313" s="461"/>
      <c r="Q313" s="461"/>
      <c r="R313" s="461"/>
      <c r="S313" s="461"/>
      <c r="T313" s="461"/>
      <c r="U313" s="462"/>
      <c r="V313" s="41" t="s">
        <v>0</v>
      </c>
      <c r="W313" s="42">
        <f>IFERROR(SUM(W311:W311),"0")</f>
        <v>0</v>
      </c>
      <c r="X313" s="42">
        <f>IFERROR(SUM(X311:X311),"0")</f>
        <v>0</v>
      </c>
      <c r="Y313" s="41"/>
      <c r="Z313" s="65"/>
      <c r="AA313" s="65"/>
    </row>
    <row r="314" spans="1:67" ht="14.25" hidden="1" customHeight="1" x14ac:dyDescent="0.25">
      <c r="A314" s="454" t="s">
        <v>85</v>
      </c>
      <c r="B314" s="454"/>
      <c r="C314" s="454"/>
      <c r="D314" s="454"/>
      <c r="E314" s="454"/>
      <c r="F314" s="454"/>
      <c r="G314" s="454"/>
      <c r="H314" s="454"/>
      <c r="I314" s="454"/>
      <c r="J314" s="454"/>
      <c r="K314" s="454"/>
      <c r="L314" s="454"/>
      <c r="M314" s="454"/>
      <c r="N314" s="454"/>
      <c r="O314" s="454"/>
      <c r="P314" s="454"/>
      <c r="Q314" s="454"/>
      <c r="R314" s="454"/>
      <c r="S314" s="454"/>
      <c r="T314" s="454"/>
      <c r="U314" s="454"/>
      <c r="V314" s="454"/>
      <c r="W314" s="454"/>
      <c r="X314" s="454"/>
      <c r="Y314" s="454"/>
      <c r="Z314" s="64"/>
      <c r="AA314" s="64"/>
    </row>
    <row r="315" spans="1:67" ht="27" hidden="1" customHeight="1" x14ac:dyDescent="0.25">
      <c r="A315" s="61" t="s">
        <v>481</v>
      </c>
      <c r="B315" s="61" t="s">
        <v>482</v>
      </c>
      <c r="C315" s="35">
        <v>4301051142</v>
      </c>
      <c r="D315" s="455">
        <v>4607091387919</v>
      </c>
      <c r="E315" s="455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80</v>
      </c>
      <c r="M315" s="37"/>
      <c r="N315" s="36">
        <v>45</v>
      </c>
      <c r="O315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57"/>
      <c r="Q315" s="457"/>
      <c r="R315" s="457"/>
      <c r="S315" s="458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IFERROR(IF(X315=0,"",ROUNDUP(X315/H315,0)*0.02175),"")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hidden="1" customHeight="1" x14ac:dyDescent="0.25">
      <c r="A316" s="61" t="s">
        <v>483</v>
      </c>
      <c r="B316" s="61" t="s">
        <v>484</v>
      </c>
      <c r="C316" s="35">
        <v>4301051461</v>
      </c>
      <c r="D316" s="455">
        <v>4680115883604</v>
      </c>
      <c r="E316" s="455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81</v>
      </c>
      <c r="L316" s="37" t="s">
        <v>132</v>
      </c>
      <c r="M316" s="37"/>
      <c r="N316" s="36">
        <v>45</v>
      </c>
      <c r="O316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57"/>
      <c r="Q316" s="457"/>
      <c r="R316" s="457"/>
      <c r="S316" s="458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65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t="27" hidden="1" customHeight="1" x14ac:dyDescent="0.25">
      <c r="A317" s="61" t="s">
        <v>485</v>
      </c>
      <c r="B317" s="61" t="s">
        <v>486</v>
      </c>
      <c r="C317" s="35">
        <v>4301051485</v>
      </c>
      <c r="D317" s="455">
        <v>4680115883567</v>
      </c>
      <c r="E317" s="455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81</v>
      </c>
      <c r="L317" s="37" t="s">
        <v>80</v>
      </c>
      <c r="M317" s="37"/>
      <c r="N317" s="36">
        <v>40</v>
      </c>
      <c r="O317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57"/>
      <c r="Q317" s="457"/>
      <c r="R317" s="457"/>
      <c r="S317" s="458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6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hidden="1" x14ac:dyDescent="0.2">
      <c r="A318" s="463"/>
      <c r="B318" s="463"/>
      <c r="C318" s="463"/>
      <c r="D318" s="463"/>
      <c r="E318" s="463"/>
      <c r="F318" s="463"/>
      <c r="G318" s="463"/>
      <c r="H318" s="463"/>
      <c r="I318" s="463"/>
      <c r="J318" s="463"/>
      <c r="K318" s="463"/>
      <c r="L318" s="463"/>
      <c r="M318" s="463"/>
      <c r="N318" s="464"/>
      <c r="O318" s="460" t="s">
        <v>43</v>
      </c>
      <c r="P318" s="461"/>
      <c r="Q318" s="461"/>
      <c r="R318" s="461"/>
      <c r="S318" s="461"/>
      <c r="T318" s="461"/>
      <c r="U318" s="462"/>
      <c r="V318" s="41" t="s">
        <v>42</v>
      </c>
      <c r="W318" s="42">
        <f>IFERROR(W315/H315,"0")+IFERROR(W316/H316,"0")+IFERROR(W317/H317,"0")</f>
        <v>0</v>
      </c>
      <c r="X318" s="42">
        <f>IFERROR(X315/H315,"0")+IFERROR(X316/H316,"0")+IFERROR(X317/H317,"0")</f>
        <v>0</v>
      </c>
      <c r="Y318" s="42">
        <f>IFERROR(IF(Y315="",0,Y315),"0")+IFERROR(IF(Y316="",0,Y316),"0")+IFERROR(IF(Y317="",0,Y317),"0")</f>
        <v>0</v>
      </c>
      <c r="Z318" s="65"/>
      <c r="AA318" s="65"/>
    </row>
    <row r="319" spans="1:67" hidden="1" x14ac:dyDescent="0.2">
      <c r="A319" s="463"/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4"/>
      <c r="O319" s="460" t="s">
        <v>43</v>
      </c>
      <c r="P319" s="461"/>
      <c r="Q319" s="461"/>
      <c r="R319" s="461"/>
      <c r="S319" s="461"/>
      <c r="T319" s="461"/>
      <c r="U319" s="462"/>
      <c r="V319" s="41" t="s">
        <v>0</v>
      </c>
      <c r="W319" s="42">
        <f>IFERROR(SUM(W315:W317),"0")</f>
        <v>0</v>
      </c>
      <c r="X319" s="42">
        <f>IFERROR(SUM(X315:X317),"0")</f>
        <v>0</v>
      </c>
      <c r="Y319" s="41"/>
      <c r="Z319" s="65"/>
      <c r="AA319" s="65"/>
    </row>
    <row r="320" spans="1:67" ht="14.25" hidden="1" customHeight="1" x14ac:dyDescent="0.25">
      <c r="A320" s="454" t="s">
        <v>220</v>
      </c>
      <c r="B320" s="454"/>
      <c r="C320" s="454"/>
      <c r="D320" s="454"/>
      <c r="E320" s="454"/>
      <c r="F320" s="454"/>
      <c r="G320" s="454"/>
      <c r="H320" s="454"/>
      <c r="I320" s="454"/>
      <c r="J320" s="454"/>
      <c r="K320" s="454"/>
      <c r="L320" s="454"/>
      <c r="M320" s="454"/>
      <c r="N320" s="454"/>
      <c r="O320" s="454"/>
      <c r="P320" s="454"/>
      <c r="Q320" s="454"/>
      <c r="R320" s="454"/>
      <c r="S320" s="454"/>
      <c r="T320" s="454"/>
      <c r="U320" s="454"/>
      <c r="V320" s="454"/>
      <c r="W320" s="454"/>
      <c r="X320" s="454"/>
      <c r="Y320" s="454"/>
      <c r="Z320" s="64"/>
      <c r="AA320" s="64"/>
    </row>
    <row r="321" spans="1:67" ht="27" hidden="1" customHeight="1" x14ac:dyDescent="0.25">
      <c r="A321" s="61" t="s">
        <v>487</v>
      </c>
      <c r="B321" s="61" t="s">
        <v>488</v>
      </c>
      <c r="C321" s="35">
        <v>4301060324</v>
      </c>
      <c r="D321" s="455">
        <v>4607091388831</v>
      </c>
      <c r="E321" s="455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81</v>
      </c>
      <c r="L321" s="37" t="s">
        <v>80</v>
      </c>
      <c r="M321" s="37"/>
      <c r="N321" s="36">
        <v>40</v>
      </c>
      <c r="O321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57"/>
      <c r="Q321" s="457"/>
      <c r="R321" s="457"/>
      <c r="S321" s="458"/>
      <c r="T321" s="38" t="s">
        <v>48</v>
      </c>
      <c r="U321" s="38" t="s">
        <v>48</v>
      </c>
      <c r="V321" s="39" t="s">
        <v>0</v>
      </c>
      <c r="W321" s="57">
        <v>0</v>
      </c>
      <c r="X321" s="54">
        <f>IFERROR(IF(W321="",0,CEILING((W321/$H321),1)*$H321),"")</f>
        <v>0</v>
      </c>
      <c r="Y321" s="40" t="str">
        <f>IFERROR(IF(X321=0,"",ROUNDUP(X321/H321,0)*0.00753),"")</f>
        <v/>
      </c>
      <c r="Z321" s="66" t="s">
        <v>48</v>
      </c>
      <c r="AA321" s="67" t="s">
        <v>48</v>
      </c>
      <c r="AE321" s="77"/>
      <c r="BB321" s="267" t="s">
        <v>67</v>
      </c>
      <c r="BL321" s="77">
        <f>IFERROR(W321*I321/H321,"0")</f>
        <v>0</v>
      </c>
      <c r="BM321" s="77">
        <f>IFERROR(X321*I321/H321,"0")</f>
        <v>0</v>
      </c>
      <c r="BN321" s="77">
        <f>IFERROR(1/J321*(W321/H321),"0")</f>
        <v>0</v>
      </c>
      <c r="BO321" s="77">
        <f>IFERROR(1/J321*(X321/H321),"0")</f>
        <v>0</v>
      </c>
    </row>
    <row r="322" spans="1:67" hidden="1" x14ac:dyDescent="0.2">
      <c r="A322" s="463"/>
      <c r="B322" s="463"/>
      <c r="C322" s="463"/>
      <c r="D322" s="463"/>
      <c r="E322" s="463"/>
      <c r="F322" s="463"/>
      <c r="G322" s="463"/>
      <c r="H322" s="463"/>
      <c r="I322" s="463"/>
      <c r="J322" s="463"/>
      <c r="K322" s="463"/>
      <c r="L322" s="463"/>
      <c r="M322" s="463"/>
      <c r="N322" s="464"/>
      <c r="O322" s="460" t="s">
        <v>43</v>
      </c>
      <c r="P322" s="461"/>
      <c r="Q322" s="461"/>
      <c r="R322" s="461"/>
      <c r="S322" s="461"/>
      <c r="T322" s="461"/>
      <c r="U322" s="462"/>
      <c r="V322" s="41" t="s">
        <v>42</v>
      </c>
      <c r="W322" s="42">
        <f>IFERROR(W321/H321,"0")</f>
        <v>0</v>
      </c>
      <c r="X322" s="42">
        <f>IFERROR(X321/H321,"0")</f>
        <v>0</v>
      </c>
      <c r="Y322" s="42">
        <f>IFERROR(IF(Y321="",0,Y321),"0")</f>
        <v>0</v>
      </c>
      <c r="Z322" s="65"/>
      <c r="AA322" s="65"/>
    </row>
    <row r="323" spans="1:67" hidden="1" x14ac:dyDescent="0.2">
      <c r="A323" s="463"/>
      <c r="B323" s="463"/>
      <c r="C323" s="463"/>
      <c r="D323" s="463"/>
      <c r="E323" s="463"/>
      <c r="F323" s="463"/>
      <c r="G323" s="463"/>
      <c r="H323" s="463"/>
      <c r="I323" s="463"/>
      <c r="J323" s="463"/>
      <c r="K323" s="463"/>
      <c r="L323" s="463"/>
      <c r="M323" s="463"/>
      <c r="N323" s="464"/>
      <c r="O323" s="460" t="s">
        <v>43</v>
      </c>
      <c r="P323" s="461"/>
      <c r="Q323" s="461"/>
      <c r="R323" s="461"/>
      <c r="S323" s="461"/>
      <c r="T323" s="461"/>
      <c r="U323" s="462"/>
      <c r="V323" s="41" t="s">
        <v>0</v>
      </c>
      <c r="W323" s="42">
        <f>IFERROR(SUM(W321:W321),"0")</f>
        <v>0</v>
      </c>
      <c r="X323" s="42">
        <f>IFERROR(SUM(X321:X321),"0")</f>
        <v>0</v>
      </c>
      <c r="Y323" s="41"/>
      <c r="Z323" s="65"/>
      <c r="AA323" s="65"/>
    </row>
    <row r="324" spans="1:67" ht="14.25" hidden="1" customHeight="1" x14ac:dyDescent="0.25">
      <c r="A324" s="454" t="s">
        <v>99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64"/>
      <c r="AA324" s="64"/>
    </row>
    <row r="325" spans="1:67" ht="27" hidden="1" customHeight="1" x14ac:dyDescent="0.25">
      <c r="A325" s="61" t="s">
        <v>489</v>
      </c>
      <c r="B325" s="61" t="s">
        <v>490</v>
      </c>
      <c r="C325" s="35">
        <v>4301032015</v>
      </c>
      <c r="D325" s="455">
        <v>4607091383102</v>
      </c>
      <c r="E325" s="455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81</v>
      </c>
      <c r="L325" s="37" t="s">
        <v>103</v>
      </c>
      <c r="M325" s="37"/>
      <c r="N325" s="36">
        <v>180</v>
      </c>
      <c r="O325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57"/>
      <c r="Q325" s="457"/>
      <c r="R325" s="457"/>
      <c r="S325" s="458"/>
      <c r="T325" s="38" t="s">
        <v>48</v>
      </c>
      <c r="U325" s="38" t="s">
        <v>48</v>
      </c>
      <c r="V325" s="39" t="s">
        <v>0</v>
      </c>
      <c r="W325" s="57">
        <v>0</v>
      </c>
      <c r="X325" s="54">
        <f>IFERROR(IF(W325="",0,CEILING((W325/$H325),1)*$H325),"")</f>
        <v>0</v>
      </c>
      <c r="Y325" s="40" t="str">
        <f>IFERROR(IF(X325=0,"",ROUNDUP(X325/H325,0)*0.00753),"")</f>
        <v/>
      </c>
      <c r="Z325" s="66" t="s">
        <v>48</v>
      </c>
      <c r="AA325" s="67" t="s">
        <v>48</v>
      </c>
      <c r="AE325" s="77"/>
      <c r="BB325" s="268" t="s">
        <v>67</v>
      </c>
      <c r="BL325" s="77">
        <f>IFERROR(W325*I325/H325,"0")</f>
        <v>0</v>
      </c>
      <c r="BM325" s="77">
        <f>IFERROR(X325*I325/H325,"0")</f>
        <v>0</v>
      </c>
      <c r="BN325" s="77">
        <f>IFERROR(1/J325*(W325/H325),"0")</f>
        <v>0</v>
      </c>
      <c r="BO325" s="77">
        <f>IFERROR(1/J325*(X325/H325),"0")</f>
        <v>0</v>
      </c>
    </row>
    <row r="326" spans="1:67" hidden="1" x14ac:dyDescent="0.2">
      <c r="A326" s="463"/>
      <c r="B326" s="463"/>
      <c r="C326" s="463"/>
      <c r="D326" s="463"/>
      <c r="E326" s="463"/>
      <c r="F326" s="463"/>
      <c r="G326" s="463"/>
      <c r="H326" s="463"/>
      <c r="I326" s="463"/>
      <c r="J326" s="463"/>
      <c r="K326" s="463"/>
      <c r="L326" s="463"/>
      <c r="M326" s="463"/>
      <c r="N326" s="464"/>
      <c r="O326" s="460" t="s">
        <v>43</v>
      </c>
      <c r="P326" s="461"/>
      <c r="Q326" s="461"/>
      <c r="R326" s="461"/>
      <c r="S326" s="461"/>
      <c r="T326" s="461"/>
      <c r="U326" s="462"/>
      <c r="V326" s="41" t="s">
        <v>42</v>
      </c>
      <c r="W326" s="42">
        <f>IFERROR(W325/H325,"0")</f>
        <v>0</v>
      </c>
      <c r="X326" s="42">
        <f>IFERROR(X325/H325,"0")</f>
        <v>0</v>
      </c>
      <c r="Y326" s="42">
        <f>IFERROR(IF(Y325="",0,Y325),"0")</f>
        <v>0</v>
      </c>
      <c r="Z326" s="65"/>
      <c r="AA326" s="65"/>
    </row>
    <row r="327" spans="1:67" hidden="1" x14ac:dyDescent="0.2">
      <c r="A327" s="463"/>
      <c r="B327" s="463"/>
      <c r="C327" s="463"/>
      <c r="D327" s="463"/>
      <c r="E327" s="463"/>
      <c r="F327" s="463"/>
      <c r="G327" s="463"/>
      <c r="H327" s="463"/>
      <c r="I327" s="463"/>
      <c r="J327" s="463"/>
      <c r="K327" s="463"/>
      <c r="L327" s="463"/>
      <c r="M327" s="463"/>
      <c r="N327" s="464"/>
      <c r="O327" s="460" t="s">
        <v>43</v>
      </c>
      <c r="P327" s="461"/>
      <c r="Q327" s="461"/>
      <c r="R327" s="461"/>
      <c r="S327" s="461"/>
      <c r="T327" s="461"/>
      <c r="U327" s="462"/>
      <c r="V327" s="41" t="s">
        <v>0</v>
      </c>
      <c r="W327" s="42">
        <f>IFERROR(SUM(W325:W325),"0")</f>
        <v>0</v>
      </c>
      <c r="X327" s="42">
        <f>IFERROR(SUM(X325:X325),"0")</f>
        <v>0</v>
      </c>
      <c r="Y327" s="41"/>
      <c r="Z327" s="65"/>
      <c r="AA327" s="65"/>
    </row>
    <row r="328" spans="1:67" ht="27.75" hidden="1" customHeight="1" x14ac:dyDescent="0.2">
      <c r="A328" s="452" t="s">
        <v>491</v>
      </c>
      <c r="B328" s="452"/>
      <c r="C328" s="452"/>
      <c r="D328" s="452"/>
      <c r="E328" s="452"/>
      <c r="F328" s="452"/>
      <c r="G328" s="452"/>
      <c r="H328" s="452"/>
      <c r="I328" s="452"/>
      <c r="J328" s="452"/>
      <c r="K328" s="452"/>
      <c r="L328" s="452"/>
      <c r="M328" s="452"/>
      <c r="N328" s="452"/>
      <c r="O328" s="452"/>
      <c r="P328" s="452"/>
      <c r="Q328" s="452"/>
      <c r="R328" s="452"/>
      <c r="S328" s="452"/>
      <c r="T328" s="452"/>
      <c r="U328" s="452"/>
      <c r="V328" s="452"/>
      <c r="W328" s="452"/>
      <c r="X328" s="452"/>
      <c r="Y328" s="452"/>
      <c r="Z328" s="53"/>
      <c r="AA328" s="53"/>
    </row>
    <row r="329" spans="1:67" ht="16.5" hidden="1" customHeight="1" x14ac:dyDescent="0.25">
      <c r="A329" s="453" t="s">
        <v>492</v>
      </c>
      <c r="B329" s="453"/>
      <c r="C329" s="453"/>
      <c r="D329" s="453"/>
      <c r="E329" s="453"/>
      <c r="F329" s="453"/>
      <c r="G329" s="453"/>
      <c r="H329" s="453"/>
      <c r="I329" s="453"/>
      <c r="J329" s="453"/>
      <c r="K329" s="453"/>
      <c r="L329" s="453"/>
      <c r="M329" s="453"/>
      <c r="N329" s="453"/>
      <c r="O329" s="453"/>
      <c r="P329" s="453"/>
      <c r="Q329" s="453"/>
      <c r="R329" s="453"/>
      <c r="S329" s="453"/>
      <c r="T329" s="453"/>
      <c r="U329" s="453"/>
      <c r="V329" s="453"/>
      <c r="W329" s="453"/>
      <c r="X329" s="453"/>
      <c r="Y329" s="453"/>
      <c r="Z329" s="63"/>
      <c r="AA329" s="63"/>
    </row>
    <row r="330" spans="1:67" ht="14.25" hidden="1" customHeight="1" x14ac:dyDescent="0.25">
      <c r="A330" s="454" t="s">
        <v>118</v>
      </c>
      <c r="B330" s="454"/>
      <c r="C330" s="454"/>
      <c r="D330" s="454"/>
      <c r="E330" s="454"/>
      <c r="F330" s="454"/>
      <c r="G330" s="454"/>
      <c r="H330" s="454"/>
      <c r="I330" s="454"/>
      <c r="J330" s="454"/>
      <c r="K330" s="454"/>
      <c r="L330" s="454"/>
      <c r="M330" s="454"/>
      <c r="N330" s="454"/>
      <c r="O330" s="454"/>
      <c r="P330" s="454"/>
      <c r="Q330" s="454"/>
      <c r="R330" s="454"/>
      <c r="S330" s="454"/>
      <c r="T330" s="454"/>
      <c r="U330" s="454"/>
      <c r="V330" s="454"/>
      <c r="W330" s="454"/>
      <c r="X330" s="454"/>
      <c r="Y330" s="454"/>
      <c r="Z330" s="64"/>
      <c r="AA330" s="64"/>
    </row>
    <row r="331" spans="1:67" ht="27" customHeight="1" x14ac:dyDescent="0.25">
      <c r="A331" s="61" t="s">
        <v>493</v>
      </c>
      <c r="B331" s="61" t="s">
        <v>494</v>
      </c>
      <c r="C331" s="35">
        <v>4301011865</v>
      </c>
      <c r="D331" s="455">
        <v>4680115884076</v>
      </c>
      <c r="E331" s="455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80</v>
      </c>
      <c r="M331" s="37"/>
      <c r="N331" s="36">
        <v>60</v>
      </c>
      <c r="O331" s="65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57"/>
      <c r="Q331" s="457"/>
      <c r="R331" s="457"/>
      <c r="S331" s="458"/>
      <c r="T331" s="38" t="s">
        <v>48</v>
      </c>
      <c r="U331" s="38" t="s">
        <v>48</v>
      </c>
      <c r="V331" s="39" t="s">
        <v>0</v>
      </c>
      <c r="W331" s="57">
        <v>8000</v>
      </c>
      <c r="X331" s="54">
        <f t="shared" ref="X331:X341" si="71">IFERROR(IF(W331="",0,CEILING((W331/$H331),1)*$H331),"")</f>
        <v>8010</v>
      </c>
      <c r="Y331" s="40">
        <f>IFERROR(IF(X331=0,"",ROUNDUP(X331/H331,0)*0.02175),"")</f>
        <v>11.6145</v>
      </c>
      <c r="Z331" s="66" t="s">
        <v>48</v>
      </c>
      <c r="AA331" s="67" t="s">
        <v>48</v>
      </c>
      <c r="AE331" s="77"/>
      <c r="BB331" s="269" t="s">
        <v>67</v>
      </c>
      <c r="BL331" s="77">
        <f t="shared" ref="BL331:BL341" si="72">IFERROR(W331*I331/H331,"0")</f>
        <v>8256</v>
      </c>
      <c r="BM331" s="77">
        <f t="shared" ref="BM331:BM341" si="73">IFERROR(X331*I331/H331,"0")</f>
        <v>8266.32</v>
      </c>
      <c r="BN331" s="77">
        <f t="shared" ref="BN331:BN341" si="74">IFERROR(1/J331*(W331/H331),"0")</f>
        <v>11.111111111111111</v>
      </c>
      <c r="BO331" s="77">
        <f t="shared" ref="BO331:BO341" si="75">IFERROR(1/J331*(X331/H331),"0")</f>
        <v>11.125</v>
      </c>
    </row>
    <row r="332" spans="1:67" ht="27" hidden="1" customHeight="1" x14ac:dyDescent="0.25">
      <c r="A332" s="61" t="s">
        <v>495</v>
      </c>
      <c r="B332" s="61" t="s">
        <v>496</v>
      </c>
      <c r="C332" s="35">
        <v>4301011867</v>
      </c>
      <c r="D332" s="455">
        <v>4680115884830</v>
      </c>
      <c r="E332" s="455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5" t="s">
        <v>497</v>
      </c>
      <c r="P332" s="457"/>
      <c r="Q332" s="457"/>
      <c r="R332" s="457"/>
      <c r="S332" s="458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hidden="1" customHeight="1" x14ac:dyDescent="0.25">
      <c r="A333" s="61" t="s">
        <v>493</v>
      </c>
      <c r="B333" s="61" t="s">
        <v>498</v>
      </c>
      <c r="C333" s="35">
        <v>4301011940</v>
      </c>
      <c r="D333" s="455">
        <v>4680115884076</v>
      </c>
      <c r="E333" s="455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6" t="s">
        <v>499</v>
      </c>
      <c r="P333" s="457"/>
      <c r="Q333" s="457"/>
      <c r="R333" s="457"/>
      <c r="S333" s="458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hidden="1" customHeight="1" x14ac:dyDescent="0.25">
      <c r="A334" s="61" t="s">
        <v>495</v>
      </c>
      <c r="B334" s="61" t="s">
        <v>500</v>
      </c>
      <c r="C334" s="35">
        <v>4301011943</v>
      </c>
      <c r="D334" s="455">
        <v>4680115884830</v>
      </c>
      <c r="E334" s="455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7"/>
      <c r="N334" s="36">
        <v>60</v>
      </c>
      <c r="O334" s="657" t="s">
        <v>497</v>
      </c>
      <c r="P334" s="457"/>
      <c r="Q334" s="457"/>
      <c r="R334" s="457"/>
      <c r="S334" s="458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hidden="1" customHeight="1" x14ac:dyDescent="0.25">
      <c r="A335" s="61" t="s">
        <v>501</v>
      </c>
      <c r="B335" s="61" t="s">
        <v>502</v>
      </c>
      <c r="C335" s="35">
        <v>4301011869</v>
      </c>
      <c r="D335" s="455">
        <v>4680115884847</v>
      </c>
      <c r="E335" s="455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80</v>
      </c>
      <c r="M335" s="37"/>
      <c r="N335" s="36">
        <v>60</v>
      </c>
      <c r="O335" s="658" t="s">
        <v>503</v>
      </c>
      <c r="P335" s="457"/>
      <c r="Q335" s="457"/>
      <c r="R335" s="457"/>
      <c r="S335" s="458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hidden="1" customHeight="1" x14ac:dyDescent="0.25">
      <c r="A336" s="61" t="s">
        <v>501</v>
      </c>
      <c r="B336" s="61" t="s">
        <v>504</v>
      </c>
      <c r="C336" s="35">
        <v>4301011946</v>
      </c>
      <c r="D336" s="455">
        <v>4680115884847</v>
      </c>
      <c r="E336" s="455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7"/>
      <c r="N336" s="36">
        <v>60</v>
      </c>
      <c r="O336" s="659" t="s">
        <v>503</v>
      </c>
      <c r="P336" s="457"/>
      <c r="Q336" s="457"/>
      <c r="R336" s="457"/>
      <c r="S336" s="458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hidden="1" customHeight="1" x14ac:dyDescent="0.25">
      <c r="A337" s="61" t="s">
        <v>505</v>
      </c>
      <c r="B337" s="61" t="s">
        <v>506</v>
      </c>
      <c r="C337" s="35">
        <v>4301011870</v>
      </c>
      <c r="D337" s="455">
        <v>4680115884854</v>
      </c>
      <c r="E337" s="455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80</v>
      </c>
      <c r="M337" s="37"/>
      <c r="N337" s="36">
        <v>60</v>
      </c>
      <c r="O337" s="660" t="s">
        <v>507</v>
      </c>
      <c r="P337" s="457"/>
      <c r="Q337" s="457"/>
      <c r="R337" s="457"/>
      <c r="S337" s="458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IFERROR(IF(X337=0,"",ROUNDUP(X337/H337,0)*0.02175),"")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ht="27" hidden="1" customHeight="1" x14ac:dyDescent="0.25">
      <c r="A338" s="61" t="s">
        <v>505</v>
      </c>
      <c r="B338" s="61" t="s">
        <v>508</v>
      </c>
      <c r="C338" s="35">
        <v>4301011947</v>
      </c>
      <c r="D338" s="455">
        <v>4680115884854</v>
      </c>
      <c r="E338" s="455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114</v>
      </c>
      <c r="L338" s="37" t="s">
        <v>122</v>
      </c>
      <c r="M338" s="37"/>
      <c r="N338" s="36">
        <v>60</v>
      </c>
      <c r="O338" s="6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57"/>
      <c r="Q338" s="457"/>
      <c r="R338" s="457"/>
      <c r="S338" s="458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1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2"/>
        <v>0</v>
      </c>
      <c r="BM338" s="77">
        <f t="shared" si="73"/>
        <v>0</v>
      </c>
      <c r="BN338" s="77">
        <f t="shared" si="74"/>
        <v>0</v>
      </c>
      <c r="BO338" s="77">
        <f t="shared" si="75"/>
        <v>0</v>
      </c>
    </row>
    <row r="339" spans="1:67" ht="27" hidden="1" customHeight="1" x14ac:dyDescent="0.25">
      <c r="A339" s="61" t="s">
        <v>509</v>
      </c>
      <c r="B339" s="61" t="s">
        <v>510</v>
      </c>
      <c r="C339" s="35">
        <v>4301011327</v>
      </c>
      <c r="D339" s="455">
        <v>4607091384154</v>
      </c>
      <c r="E339" s="455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81</v>
      </c>
      <c r="L339" s="37" t="s">
        <v>80</v>
      </c>
      <c r="M339" s="37"/>
      <c r="N339" s="36">
        <v>60</v>
      </c>
      <c r="O339" s="6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57"/>
      <c r="Q339" s="457"/>
      <c r="R339" s="457"/>
      <c r="S339" s="458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1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77"/>
      <c r="BB339" s="277" t="s">
        <v>67</v>
      </c>
      <c r="BL339" s="77">
        <f t="shared" si="72"/>
        <v>0</v>
      </c>
      <c r="BM339" s="77">
        <f t="shared" si="73"/>
        <v>0</v>
      </c>
      <c r="BN339" s="77">
        <f t="shared" si="74"/>
        <v>0</v>
      </c>
      <c r="BO339" s="77">
        <f t="shared" si="75"/>
        <v>0</v>
      </c>
    </row>
    <row r="340" spans="1:67" ht="27" hidden="1" customHeight="1" x14ac:dyDescent="0.25">
      <c r="A340" s="61" t="s">
        <v>511</v>
      </c>
      <c r="B340" s="61" t="s">
        <v>512</v>
      </c>
      <c r="C340" s="35">
        <v>4301011952</v>
      </c>
      <c r="D340" s="455">
        <v>4680115884922</v>
      </c>
      <c r="E340" s="455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663" t="s">
        <v>513</v>
      </c>
      <c r="P340" s="457"/>
      <c r="Q340" s="457"/>
      <c r="R340" s="457"/>
      <c r="S340" s="458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1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8" t="s">
        <v>67</v>
      </c>
      <c r="BL340" s="77">
        <f t="shared" si="72"/>
        <v>0</v>
      </c>
      <c r="BM340" s="77">
        <f t="shared" si="73"/>
        <v>0</v>
      </c>
      <c r="BN340" s="77">
        <f t="shared" si="74"/>
        <v>0</v>
      </c>
      <c r="BO340" s="77">
        <f t="shared" si="75"/>
        <v>0</v>
      </c>
    </row>
    <row r="341" spans="1:67" ht="27" hidden="1" customHeight="1" x14ac:dyDescent="0.25">
      <c r="A341" s="61" t="s">
        <v>514</v>
      </c>
      <c r="B341" s="61" t="s">
        <v>515</v>
      </c>
      <c r="C341" s="35">
        <v>4301011433</v>
      </c>
      <c r="D341" s="455">
        <v>4680115882638</v>
      </c>
      <c r="E341" s="455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81</v>
      </c>
      <c r="L341" s="37" t="s">
        <v>113</v>
      </c>
      <c r="M341" s="37"/>
      <c r="N341" s="36">
        <v>90</v>
      </c>
      <c r="O341" s="6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57"/>
      <c r="Q341" s="457"/>
      <c r="R341" s="457"/>
      <c r="S341" s="458"/>
      <c r="T341" s="38" t="s">
        <v>48</v>
      </c>
      <c r="U341" s="38" t="s">
        <v>48</v>
      </c>
      <c r="V341" s="39" t="s">
        <v>0</v>
      </c>
      <c r="W341" s="57">
        <v>0</v>
      </c>
      <c r="X341" s="54">
        <f t="shared" si="71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9" t="s">
        <v>67</v>
      </c>
      <c r="BL341" s="77">
        <f t="shared" si="72"/>
        <v>0</v>
      </c>
      <c r="BM341" s="77">
        <f t="shared" si="73"/>
        <v>0</v>
      </c>
      <c r="BN341" s="77">
        <f t="shared" si="74"/>
        <v>0</v>
      </c>
      <c r="BO341" s="77">
        <f t="shared" si="75"/>
        <v>0</v>
      </c>
    </row>
    <row r="342" spans="1:67" x14ac:dyDescent="0.2">
      <c r="A342" s="463"/>
      <c r="B342" s="463"/>
      <c r="C342" s="463"/>
      <c r="D342" s="463"/>
      <c r="E342" s="463"/>
      <c r="F342" s="463"/>
      <c r="G342" s="463"/>
      <c r="H342" s="463"/>
      <c r="I342" s="463"/>
      <c r="J342" s="463"/>
      <c r="K342" s="463"/>
      <c r="L342" s="463"/>
      <c r="M342" s="463"/>
      <c r="N342" s="464"/>
      <c r="O342" s="460" t="s">
        <v>43</v>
      </c>
      <c r="P342" s="461"/>
      <c r="Q342" s="461"/>
      <c r="R342" s="461"/>
      <c r="S342" s="461"/>
      <c r="T342" s="461"/>
      <c r="U342" s="462"/>
      <c r="V342" s="41" t="s">
        <v>42</v>
      </c>
      <c r="W342" s="42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533.33333333333337</v>
      </c>
      <c r="X342" s="42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534</v>
      </c>
      <c r="Y342" s="42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11.6145</v>
      </c>
      <c r="Z342" s="65"/>
      <c r="AA342" s="65"/>
    </row>
    <row r="343" spans="1:67" x14ac:dyDescent="0.2">
      <c r="A343" s="463"/>
      <c r="B343" s="463"/>
      <c r="C343" s="463"/>
      <c r="D343" s="463"/>
      <c r="E343" s="463"/>
      <c r="F343" s="463"/>
      <c r="G343" s="463"/>
      <c r="H343" s="463"/>
      <c r="I343" s="463"/>
      <c r="J343" s="463"/>
      <c r="K343" s="463"/>
      <c r="L343" s="463"/>
      <c r="M343" s="463"/>
      <c r="N343" s="464"/>
      <c r="O343" s="460" t="s">
        <v>43</v>
      </c>
      <c r="P343" s="461"/>
      <c r="Q343" s="461"/>
      <c r="R343" s="461"/>
      <c r="S343" s="461"/>
      <c r="T343" s="461"/>
      <c r="U343" s="462"/>
      <c r="V343" s="41" t="s">
        <v>0</v>
      </c>
      <c r="W343" s="42">
        <f>IFERROR(SUM(W331:W341),"0")</f>
        <v>8000</v>
      </c>
      <c r="X343" s="42">
        <f>IFERROR(SUM(X331:X341),"0")</f>
        <v>8010</v>
      </c>
      <c r="Y343" s="41"/>
      <c r="Z343" s="65"/>
      <c r="AA343" s="65"/>
    </row>
    <row r="344" spans="1:67" ht="14.25" hidden="1" customHeight="1" x14ac:dyDescent="0.25">
      <c r="A344" s="454" t="s">
        <v>110</v>
      </c>
      <c r="B344" s="454"/>
      <c r="C344" s="454"/>
      <c r="D344" s="454"/>
      <c r="E344" s="454"/>
      <c r="F344" s="454"/>
      <c r="G344" s="454"/>
      <c r="H344" s="454"/>
      <c r="I344" s="454"/>
      <c r="J344" s="454"/>
      <c r="K344" s="454"/>
      <c r="L344" s="454"/>
      <c r="M344" s="454"/>
      <c r="N344" s="454"/>
      <c r="O344" s="454"/>
      <c r="P344" s="454"/>
      <c r="Q344" s="454"/>
      <c r="R344" s="454"/>
      <c r="S344" s="454"/>
      <c r="T344" s="454"/>
      <c r="U344" s="454"/>
      <c r="V344" s="454"/>
      <c r="W344" s="454"/>
      <c r="X344" s="454"/>
      <c r="Y344" s="454"/>
      <c r="Z344" s="64"/>
      <c r="AA344" s="64"/>
    </row>
    <row r="345" spans="1:67" ht="27" hidden="1" customHeight="1" x14ac:dyDescent="0.25">
      <c r="A345" s="61" t="s">
        <v>516</v>
      </c>
      <c r="B345" s="61" t="s">
        <v>517</v>
      </c>
      <c r="C345" s="35">
        <v>4301020178</v>
      </c>
      <c r="D345" s="455">
        <v>4607091383980</v>
      </c>
      <c r="E345" s="455"/>
      <c r="F345" s="60">
        <v>2.5</v>
      </c>
      <c r="G345" s="36">
        <v>6</v>
      </c>
      <c r="H345" s="60">
        <v>15</v>
      </c>
      <c r="I345" s="60">
        <v>15.48</v>
      </c>
      <c r="J345" s="36">
        <v>48</v>
      </c>
      <c r="K345" s="36" t="s">
        <v>114</v>
      </c>
      <c r="L345" s="37" t="s">
        <v>113</v>
      </c>
      <c r="M345" s="37"/>
      <c r="N345" s="36">
        <v>50</v>
      </c>
      <c r="O345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57"/>
      <c r="Q345" s="457"/>
      <c r="R345" s="457"/>
      <c r="S345" s="458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ht="16.5" hidden="1" customHeight="1" x14ac:dyDescent="0.25">
      <c r="A346" s="61" t="s">
        <v>518</v>
      </c>
      <c r="B346" s="61" t="s">
        <v>519</v>
      </c>
      <c r="C346" s="35">
        <v>4301020270</v>
      </c>
      <c r="D346" s="455">
        <v>4680115883314</v>
      </c>
      <c r="E346" s="455"/>
      <c r="F346" s="60">
        <v>1.35</v>
      </c>
      <c r="G346" s="36">
        <v>8</v>
      </c>
      <c r="H346" s="60">
        <v>10.8</v>
      </c>
      <c r="I346" s="60">
        <v>11.28</v>
      </c>
      <c r="J346" s="36">
        <v>56</v>
      </c>
      <c r="K346" s="36" t="s">
        <v>114</v>
      </c>
      <c r="L346" s="37" t="s">
        <v>132</v>
      </c>
      <c r="M346" s="37"/>
      <c r="N346" s="36">
        <v>50</v>
      </c>
      <c r="O346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57"/>
      <c r="Q346" s="457"/>
      <c r="R346" s="457"/>
      <c r="S346" s="458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81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hidden="1" customHeight="1" x14ac:dyDescent="0.25">
      <c r="A347" s="61" t="s">
        <v>520</v>
      </c>
      <c r="B347" s="61" t="s">
        <v>521</v>
      </c>
      <c r="C347" s="35">
        <v>4301020179</v>
      </c>
      <c r="D347" s="455">
        <v>4607091384178</v>
      </c>
      <c r="E347" s="455"/>
      <c r="F347" s="60">
        <v>0.4</v>
      </c>
      <c r="G347" s="36">
        <v>10</v>
      </c>
      <c r="H347" s="60">
        <v>4</v>
      </c>
      <c r="I347" s="60">
        <v>4.24</v>
      </c>
      <c r="J347" s="36">
        <v>120</v>
      </c>
      <c r="K347" s="36" t="s">
        <v>81</v>
      </c>
      <c r="L347" s="37" t="s">
        <v>113</v>
      </c>
      <c r="M347" s="37"/>
      <c r="N347" s="36">
        <v>50</v>
      </c>
      <c r="O347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57"/>
      <c r="Q347" s="457"/>
      <c r="R347" s="457"/>
      <c r="S347" s="458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IFERROR(IF(X347=0,"",ROUNDUP(X347/H347,0)*0.00937),"")</f>
        <v/>
      </c>
      <c r="Z347" s="66" t="s">
        <v>48</v>
      </c>
      <c r="AA347" s="67" t="s">
        <v>48</v>
      </c>
      <c r="AE347" s="77"/>
      <c r="BB347" s="282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hidden="1" customHeight="1" x14ac:dyDescent="0.25">
      <c r="A348" s="61" t="s">
        <v>522</v>
      </c>
      <c r="B348" s="61" t="s">
        <v>523</v>
      </c>
      <c r="C348" s="35">
        <v>4301020254</v>
      </c>
      <c r="D348" s="455">
        <v>4680115881914</v>
      </c>
      <c r="E348" s="455"/>
      <c r="F348" s="60">
        <v>0.4</v>
      </c>
      <c r="G348" s="36">
        <v>10</v>
      </c>
      <c r="H348" s="60">
        <v>4</v>
      </c>
      <c r="I348" s="60">
        <v>4.24</v>
      </c>
      <c r="J348" s="36">
        <v>120</v>
      </c>
      <c r="K348" s="36" t="s">
        <v>81</v>
      </c>
      <c r="L348" s="37" t="s">
        <v>113</v>
      </c>
      <c r="M348" s="37"/>
      <c r="N348" s="36">
        <v>90</v>
      </c>
      <c r="O348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57"/>
      <c r="Q348" s="457"/>
      <c r="R348" s="457"/>
      <c r="S348" s="458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IFERROR(IF(X348=0,"",ROUNDUP(X348/H348,0)*0.00937),"")</f>
        <v/>
      </c>
      <c r="Z348" s="66" t="s">
        <v>48</v>
      </c>
      <c r="AA348" s="67" t="s">
        <v>48</v>
      </c>
      <c r="AE348" s="77"/>
      <c r="BB348" s="283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idden="1" x14ac:dyDescent="0.2">
      <c r="A349" s="463"/>
      <c r="B349" s="463"/>
      <c r="C349" s="463"/>
      <c r="D349" s="463"/>
      <c r="E349" s="463"/>
      <c r="F349" s="463"/>
      <c r="G349" s="463"/>
      <c r="H349" s="463"/>
      <c r="I349" s="463"/>
      <c r="J349" s="463"/>
      <c r="K349" s="463"/>
      <c r="L349" s="463"/>
      <c r="M349" s="463"/>
      <c r="N349" s="464"/>
      <c r="O349" s="460" t="s">
        <v>43</v>
      </c>
      <c r="P349" s="461"/>
      <c r="Q349" s="461"/>
      <c r="R349" s="461"/>
      <c r="S349" s="461"/>
      <c r="T349" s="461"/>
      <c r="U349" s="462"/>
      <c r="V349" s="41" t="s">
        <v>42</v>
      </c>
      <c r="W349" s="42">
        <f>IFERROR(W345/H345,"0")+IFERROR(W346/H346,"0")+IFERROR(W347/H347,"0")+IFERROR(W348/H348,"0")</f>
        <v>0</v>
      </c>
      <c r="X349" s="42">
        <f>IFERROR(X345/H345,"0")+IFERROR(X346/H346,"0")+IFERROR(X347/H347,"0")+IFERROR(X348/H348,"0")</f>
        <v>0</v>
      </c>
      <c r="Y349" s="42">
        <f>IFERROR(IF(Y345="",0,Y345),"0")+IFERROR(IF(Y346="",0,Y346),"0")+IFERROR(IF(Y347="",0,Y347),"0")+IFERROR(IF(Y348="",0,Y348),"0")</f>
        <v>0</v>
      </c>
      <c r="Z349" s="65"/>
      <c r="AA349" s="65"/>
    </row>
    <row r="350" spans="1:67" hidden="1" x14ac:dyDescent="0.2">
      <c r="A350" s="463"/>
      <c r="B350" s="463"/>
      <c r="C350" s="463"/>
      <c r="D350" s="463"/>
      <c r="E350" s="463"/>
      <c r="F350" s="463"/>
      <c r="G350" s="463"/>
      <c r="H350" s="463"/>
      <c r="I350" s="463"/>
      <c r="J350" s="463"/>
      <c r="K350" s="463"/>
      <c r="L350" s="463"/>
      <c r="M350" s="463"/>
      <c r="N350" s="464"/>
      <c r="O350" s="460" t="s">
        <v>43</v>
      </c>
      <c r="P350" s="461"/>
      <c r="Q350" s="461"/>
      <c r="R350" s="461"/>
      <c r="S350" s="461"/>
      <c r="T350" s="461"/>
      <c r="U350" s="462"/>
      <c r="V350" s="41" t="s">
        <v>0</v>
      </c>
      <c r="W350" s="42">
        <f>IFERROR(SUM(W345:W348),"0")</f>
        <v>0</v>
      </c>
      <c r="X350" s="42">
        <f>IFERROR(SUM(X345:X348),"0")</f>
        <v>0</v>
      </c>
      <c r="Y350" s="41"/>
      <c r="Z350" s="65"/>
      <c r="AA350" s="65"/>
    </row>
    <row r="351" spans="1:67" ht="14.25" hidden="1" customHeight="1" x14ac:dyDescent="0.25">
      <c r="A351" s="454" t="s">
        <v>85</v>
      </c>
      <c r="B351" s="454"/>
      <c r="C351" s="454"/>
      <c r="D351" s="454"/>
      <c r="E351" s="454"/>
      <c r="F351" s="454"/>
      <c r="G351" s="454"/>
      <c r="H351" s="454"/>
      <c r="I351" s="454"/>
      <c r="J351" s="454"/>
      <c r="K351" s="454"/>
      <c r="L351" s="454"/>
      <c r="M351" s="454"/>
      <c r="N351" s="454"/>
      <c r="O351" s="454"/>
      <c r="P351" s="454"/>
      <c r="Q351" s="454"/>
      <c r="R351" s="454"/>
      <c r="S351" s="454"/>
      <c r="T351" s="454"/>
      <c r="U351" s="454"/>
      <c r="V351" s="454"/>
      <c r="W351" s="454"/>
      <c r="X351" s="454"/>
      <c r="Y351" s="454"/>
      <c r="Z351" s="64"/>
      <c r="AA351" s="64"/>
    </row>
    <row r="352" spans="1:67" ht="27" hidden="1" customHeight="1" x14ac:dyDescent="0.25">
      <c r="A352" s="61" t="s">
        <v>524</v>
      </c>
      <c r="B352" s="61" t="s">
        <v>525</v>
      </c>
      <c r="C352" s="35">
        <v>4301051639</v>
      </c>
      <c r="D352" s="455">
        <v>4607091383928</v>
      </c>
      <c r="E352" s="455"/>
      <c r="F352" s="60">
        <v>1.3</v>
      </c>
      <c r="G352" s="36">
        <v>6</v>
      </c>
      <c r="H352" s="60">
        <v>7.8</v>
      </c>
      <c r="I352" s="60">
        <v>8.3699999999999992</v>
      </c>
      <c r="J352" s="36">
        <v>56</v>
      </c>
      <c r="K352" s="36" t="s">
        <v>114</v>
      </c>
      <c r="L352" s="37" t="s">
        <v>80</v>
      </c>
      <c r="M352" s="37"/>
      <c r="N352" s="36">
        <v>40</v>
      </c>
      <c r="O352" s="669" t="s">
        <v>526</v>
      </c>
      <c r="P352" s="457"/>
      <c r="Q352" s="457"/>
      <c r="R352" s="457"/>
      <c r="S352" s="458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27" hidden="1" customHeight="1" x14ac:dyDescent="0.25">
      <c r="A353" s="61" t="s">
        <v>524</v>
      </c>
      <c r="B353" s="61" t="s">
        <v>527</v>
      </c>
      <c r="C353" s="35">
        <v>4301051560</v>
      </c>
      <c r="D353" s="455">
        <v>4607091383928</v>
      </c>
      <c r="E353" s="455"/>
      <c r="F353" s="60">
        <v>1.3</v>
      </c>
      <c r="G353" s="36">
        <v>6</v>
      </c>
      <c r="H353" s="60">
        <v>7.8</v>
      </c>
      <c r="I353" s="60">
        <v>8.3699999999999992</v>
      </c>
      <c r="J353" s="36">
        <v>56</v>
      </c>
      <c r="K353" s="36" t="s">
        <v>114</v>
      </c>
      <c r="L353" s="37" t="s">
        <v>132</v>
      </c>
      <c r="M353" s="37"/>
      <c r="N353" s="36">
        <v>40</v>
      </c>
      <c r="O353" s="6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57"/>
      <c r="Q353" s="457"/>
      <c r="R353" s="457"/>
      <c r="S353" s="458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85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hidden="1" customHeight="1" x14ac:dyDescent="0.25">
      <c r="A354" s="61" t="s">
        <v>528</v>
      </c>
      <c r="B354" s="61" t="s">
        <v>529</v>
      </c>
      <c r="C354" s="35">
        <v>4301051298</v>
      </c>
      <c r="D354" s="455">
        <v>4607091384260</v>
      </c>
      <c r="E354" s="455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80</v>
      </c>
      <c r="M354" s="37"/>
      <c r="N354" s="36">
        <v>35</v>
      </c>
      <c r="O354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57"/>
      <c r="Q354" s="457"/>
      <c r="R354" s="457"/>
      <c r="S354" s="458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6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idden="1" x14ac:dyDescent="0.2">
      <c r="A355" s="463"/>
      <c r="B355" s="463"/>
      <c r="C355" s="463"/>
      <c r="D355" s="463"/>
      <c r="E355" s="463"/>
      <c r="F355" s="463"/>
      <c r="G355" s="463"/>
      <c r="H355" s="463"/>
      <c r="I355" s="463"/>
      <c r="J355" s="463"/>
      <c r="K355" s="463"/>
      <c r="L355" s="463"/>
      <c r="M355" s="463"/>
      <c r="N355" s="464"/>
      <c r="O355" s="460" t="s">
        <v>43</v>
      </c>
      <c r="P355" s="461"/>
      <c r="Q355" s="461"/>
      <c r="R355" s="461"/>
      <c r="S355" s="461"/>
      <c r="T355" s="461"/>
      <c r="U355" s="462"/>
      <c r="V355" s="41" t="s">
        <v>42</v>
      </c>
      <c r="W355" s="42">
        <f>IFERROR(W352/H352,"0")+IFERROR(W353/H353,"0")+IFERROR(W354/H354,"0")</f>
        <v>0</v>
      </c>
      <c r="X355" s="42">
        <f>IFERROR(X352/H352,"0")+IFERROR(X353/H353,"0")+IFERROR(X354/H354,"0")</f>
        <v>0</v>
      </c>
      <c r="Y355" s="42">
        <f>IFERROR(IF(Y352="",0,Y352),"0")+IFERROR(IF(Y353="",0,Y353),"0")+IFERROR(IF(Y354="",0,Y354),"0")</f>
        <v>0</v>
      </c>
      <c r="Z355" s="65"/>
      <c r="AA355" s="65"/>
    </row>
    <row r="356" spans="1:67" hidden="1" x14ac:dyDescent="0.2">
      <c r="A356" s="463"/>
      <c r="B356" s="463"/>
      <c r="C356" s="463"/>
      <c r="D356" s="463"/>
      <c r="E356" s="463"/>
      <c r="F356" s="463"/>
      <c r="G356" s="463"/>
      <c r="H356" s="463"/>
      <c r="I356" s="463"/>
      <c r="J356" s="463"/>
      <c r="K356" s="463"/>
      <c r="L356" s="463"/>
      <c r="M356" s="463"/>
      <c r="N356" s="464"/>
      <c r="O356" s="460" t="s">
        <v>43</v>
      </c>
      <c r="P356" s="461"/>
      <c r="Q356" s="461"/>
      <c r="R356" s="461"/>
      <c r="S356" s="461"/>
      <c r="T356" s="461"/>
      <c r="U356" s="462"/>
      <c r="V356" s="41" t="s">
        <v>0</v>
      </c>
      <c r="W356" s="42">
        <f>IFERROR(SUM(W352:W354),"0")</f>
        <v>0</v>
      </c>
      <c r="X356" s="42">
        <f>IFERROR(SUM(X352:X354),"0")</f>
        <v>0</v>
      </c>
      <c r="Y356" s="41"/>
      <c r="Z356" s="65"/>
      <c r="AA356" s="65"/>
    </row>
    <row r="357" spans="1:67" ht="14.25" hidden="1" customHeight="1" x14ac:dyDescent="0.25">
      <c r="A357" s="454" t="s">
        <v>220</v>
      </c>
      <c r="B357" s="454"/>
      <c r="C357" s="454"/>
      <c r="D357" s="454"/>
      <c r="E357" s="454"/>
      <c r="F357" s="454"/>
      <c r="G357" s="454"/>
      <c r="H357" s="454"/>
      <c r="I357" s="454"/>
      <c r="J357" s="454"/>
      <c r="K357" s="454"/>
      <c r="L357" s="454"/>
      <c r="M357" s="454"/>
      <c r="N357" s="454"/>
      <c r="O357" s="454"/>
      <c r="P357" s="454"/>
      <c r="Q357" s="454"/>
      <c r="R357" s="454"/>
      <c r="S357" s="454"/>
      <c r="T357" s="454"/>
      <c r="U357" s="454"/>
      <c r="V357" s="454"/>
      <c r="W357" s="454"/>
      <c r="X357" s="454"/>
      <c r="Y357" s="454"/>
      <c r="Z357" s="64"/>
      <c r="AA357" s="64"/>
    </row>
    <row r="358" spans="1:67" ht="16.5" hidden="1" customHeight="1" x14ac:dyDescent="0.25">
      <c r="A358" s="61" t="s">
        <v>530</v>
      </c>
      <c r="B358" s="61" t="s">
        <v>531</v>
      </c>
      <c r="C358" s="35">
        <v>4301060314</v>
      </c>
      <c r="D358" s="455">
        <v>4607091384673</v>
      </c>
      <c r="E358" s="455"/>
      <c r="F358" s="60">
        <v>1.3</v>
      </c>
      <c r="G358" s="36">
        <v>6</v>
      </c>
      <c r="H358" s="60">
        <v>7.8</v>
      </c>
      <c r="I358" s="60">
        <v>8.3640000000000008</v>
      </c>
      <c r="J358" s="36">
        <v>56</v>
      </c>
      <c r="K358" s="36" t="s">
        <v>114</v>
      </c>
      <c r="L358" s="37" t="s">
        <v>80</v>
      </c>
      <c r="M358" s="37"/>
      <c r="N358" s="36">
        <v>30</v>
      </c>
      <c r="O358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57"/>
      <c r="Q358" s="457"/>
      <c r="R358" s="457"/>
      <c r="S358" s="458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8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idden="1" x14ac:dyDescent="0.2">
      <c r="A359" s="463"/>
      <c r="B359" s="463"/>
      <c r="C359" s="463"/>
      <c r="D359" s="463"/>
      <c r="E359" s="463"/>
      <c r="F359" s="463"/>
      <c r="G359" s="463"/>
      <c r="H359" s="463"/>
      <c r="I359" s="463"/>
      <c r="J359" s="463"/>
      <c r="K359" s="463"/>
      <c r="L359" s="463"/>
      <c r="M359" s="463"/>
      <c r="N359" s="464"/>
      <c r="O359" s="460" t="s">
        <v>43</v>
      </c>
      <c r="P359" s="461"/>
      <c r="Q359" s="461"/>
      <c r="R359" s="461"/>
      <c r="S359" s="461"/>
      <c r="T359" s="461"/>
      <c r="U359" s="462"/>
      <c r="V359" s="41" t="s">
        <v>42</v>
      </c>
      <c r="W359" s="42">
        <f>IFERROR(W358/H358,"0")</f>
        <v>0</v>
      </c>
      <c r="X359" s="42">
        <f>IFERROR(X358/H358,"0")</f>
        <v>0</v>
      </c>
      <c r="Y359" s="42">
        <f>IFERROR(IF(Y358="",0,Y358),"0")</f>
        <v>0</v>
      </c>
      <c r="Z359" s="65"/>
      <c r="AA359" s="65"/>
    </row>
    <row r="360" spans="1:67" hidden="1" x14ac:dyDescent="0.2">
      <c r="A360" s="463"/>
      <c r="B360" s="463"/>
      <c r="C360" s="463"/>
      <c r="D360" s="463"/>
      <c r="E360" s="463"/>
      <c r="F360" s="463"/>
      <c r="G360" s="463"/>
      <c r="H360" s="463"/>
      <c r="I360" s="463"/>
      <c r="J360" s="463"/>
      <c r="K360" s="463"/>
      <c r="L360" s="463"/>
      <c r="M360" s="463"/>
      <c r="N360" s="464"/>
      <c r="O360" s="460" t="s">
        <v>43</v>
      </c>
      <c r="P360" s="461"/>
      <c r="Q360" s="461"/>
      <c r="R360" s="461"/>
      <c r="S360" s="461"/>
      <c r="T360" s="461"/>
      <c r="U360" s="462"/>
      <c r="V360" s="41" t="s">
        <v>0</v>
      </c>
      <c r="W360" s="42">
        <f>IFERROR(SUM(W358:W358),"0")</f>
        <v>0</v>
      </c>
      <c r="X360" s="42">
        <f>IFERROR(SUM(X358:X358),"0")</f>
        <v>0</v>
      </c>
      <c r="Y360" s="41"/>
      <c r="Z360" s="65"/>
      <c r="AA360" s="65"/>
    </row>
    <row r="361" spans="1:67" ht="16.5" hidden="1" customHeight="1" x14ac:dyDescent="0.25">
      <c r="A361" s="453" t="s">
        <v>532</v>
      </c>
      <c r="B361" s="453"/>
      <c r="C361" s="453"/>
      <c r="D361" s="453"/>
      <c r="E361" s="453"/>
      <c r="F361" s="453"/>
      <c r="G361" s="453"/>
      <c r="H361" s="453"/>
      <c r="I361" s="453"/>
      <c r="J361" s="453"/>
      <c r="K361" s="453"/>
      <c r="L361" s="453"/>
      <c r="M361" s="453"/>
      <c r="N361" s="453"/>
      <c r="O361" s="453"/>
      <c r="P361" s="453"/>
      <c r="Q361" s="453"/>
      <c r="R361" s="453"/>
      <c r="S361" s="453"/>
      <c r="T361" s="453"/>
      <c r="U361" s="453"/>
      <c r="V361" s="453"/>
      <c r="W361" s="453"/>
      <c r="X361" s="453"/>
      <c r="Y361" s="453"/>
      <c r="Z361" s="63"/>
      <c r="AA361" s="63"/>
    </row>
    <row r="362" spans="1:67" ht="14.25" hidden="1" customHeight="1" x14ac:dyDescent="0.25">
      <c r="A362" s="454" t="s">
        <v>118</v>
      </c>
      <c r="B362" s="454"/>
      <c r="C362" s="454"/>
      <c r="D362" s="454"/>
      <c r="E362" s="454"/>
      <c r="F362" s="454"/>
      <c r="G362" s="454"/>
      <c r="H362" s="454"/>
      <c r="I362" s="454"/>
      <c r="J362" s="454"/>
      <c r="K362" s="454"/>
      <c r="L362" s="454"/>
      <c r="M362" s="454"/>
      <c r="N362" s="454"/>
      <c r="O362" s="454"/>
      <c r="P362" s="454"/>
      <c r="Q362" s="454"/>
      <c r="R362" s="454"/>
      <c r="S362" s="454"/>
      <c r="T362" s="454"/>
      <c r="U362" s="454"/>
      <c r="V362" s="454"/>
      <c r="W362" s="454"/>
      <c r="X362" s="454"/>
      <c r="Y362" s="454"/>
      <c r="Z362" s="64"/>
      <c r="AA362" s="64"/>
    </row>
    <row r="363" spans="1:67" ht="37.5" hidden="1" customHeight="1" x14ac:dyDescent="0.25">
      <c r="A363" s="61" t="s">
        <v>533</v>
      </c>
      <c r="B363" s="61" t="s">
        <v>534</v>
      </c>
      <c r="C363" s="35">
        <v>4301011324</v>
      </c>
      <c r="D363" s="455">
        <v>4607091384185</v>
      </c>
      <c r="E363" s="455"/>
      <c r="F363" s="60">
        <v>0.8</v>
      </c>
      <c r="G363" s="36">
        <v>15</v>
      </c>
      <c r="H363" s="60">
        <v>12</v>
      </c>
      <c r="I363" s="60">
        <v>12.48</v>
      </c>
      <c r="J363" s="36">
        <v>56</v>
      </c>
      <c r="K363" s="36" t="s">
        <v>114</v>
      </c>
      <c r="L363" s="37" t="s">
        <v>80</v>
      </c>
      <c r="M363" s="37"/>
      <c r="N363" s="36">
        <v>60</v>
      </c>
      <c r="O363" s="6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57"/>
      <c r="Q363" s="457"/>
      <c r="R363" s="457"/>
      <c r="S363" s="458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37.5" hidden="1" customHeight="1" x14ac:dyDescent="0.25">
      <c r="A364" s="61" t="s">
        <v>535</v>
      </c>
      <c r="B364" s="61" t="s">
        <v>536</v>
      </c>
      <c r="C364" s="35">
        <v>4301011312</v>
      </c>
      <c r="D364" s="455">
        <v>4607091384192</v>
      </c>
      <c r="E364" s="455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113</v>
      </c>
      <c r="M364" s="37"/>
      <c r="N364" s="36">
        <v>60</v>
      </c>
      <c r="O364" s="6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57"/>
      <c r="Q364" s="457"/>
      <c r="R364" s="457"/>
      <c r="S364" s="458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537</v>
      </c>
      <c r="B365" s="61" t="s">
        <v>538</v>
      </c>
      <c r="C365" s="35">
        <v>4301011483</v>
      </c>
      <c r="D365" s="455">
        <v>4680115881907</v>
      </c>
      <c r="E365" s="455"/>
      <c r="F365" s="60">
        <v>1.8</v>
      </c>
      <c r="G365" s="36">
        <v>6</v>
      </c>
      <c r="H365" s="60">
        <v>10.8</v>
      </c>
      <c r="I365" s="60">
        <v>11.28</v>
      </c>
      <c r="J365" s="36">
        <v>56</v>
      </c>
      <c r="K365" s="36" t="s">
        <v>114</v>
      </c>
      <c r="L365" s="37" t="s">
        <v>80</v>
      </c>
      <c r="M365" s="37"/>
      <c r="N365" s="36">
        <v>60</v>
      </c>
      <c r="O365" s="67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57"/>
      <c r="Q365" s="457"/>
      <c r="R365" s="457"/>
      <c r="S365" s="458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hidden="1" customHeight="1" x14ac:dyDescent="0.25">
      <c r="A366" s="61" t="s">
        <v>539</v>
      </c>
      <c r="B366" s="61" t="s">
        <v>540</v>
      </c>
      <c r="C366" s="35">
        <v>4301011655</v>
      </c>
      <c r="D366" s="455">
        <v>4680115883925</v>
      </c>
      <c r="E366" s="455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114</v>
      </c>
      <c r="L366" s="37" t="s">
        <v>80</v>
      </c>
      <c r="M366" s="37"/>
      <c r="N366" s="36">
        <v>60</v>
      </c>
      <c r="O366" s="6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57"/>
      <c r="Q366" s="457"/>
      <c r="R366" s="457"/>
      <c r="S366" s="458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91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37.5" hidden="1" customHeight="1" x14ac:dyDescent="0.25">
      <c r="A367" s="61" t="s">
        <v>541</v>
      </c>
      <c r="B367" s="61" t="s">
        <v>542</v>
      </c>
      <c r="C367" s="35">
        <v>4301011303</v>
      </c>
      <c r="D367" s="455">
        <v>4607091384680</v>
      </c>
      <c r="E367" s="455"/>
      <c r="F367" s="60">
        <v>0.4</v>
      </c>
      <c r="G367" s="36">
        <v>10</v>
      </c>
      <c r="H367" s="60">
        <v>4</v>
      </c>
      <c r="I367" s="60">
        <v>4.21</v>
      </c>
      <c r="J367" s="36">
        <v>120</v>
      </c>
      <c r="K367" s="36" t="s">
        <v>81</v>
      </c>
      <c r="L367" s="37" t="s">
        <v>80</v>
      </c>
      <c r="M367" s="37"/>
      <c r="N367" s="36">
        <v>60</v>
      </c>
      <c r="O367" s="6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57"/>
      <c r="Q367" s="457"/>
      <c r="R367" s="457"/>
      <c r="S367" s="458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IFERROR(IF(X367=0,"",ROUNDUP(X367/H367,0)*0.00937),"")</f>
        <v/>
      </c>
      <c r="Z367" s="66" t="s">
        <v>48</v>
      </c>
      <c r="AA367" s="67" t="s">
        <v>48</v>
      </c>
      <c r="AE367" s="77"/>
      <c r="BB367" s="292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idden="1" x14ac:dyDescent="0.2">
      <c r="A368" s="463"/>
      <c r="B368" s="463"/>
      <c r="C368" s="463"/>
      <c r="D368" s="463"/>
      <c r="E368" s="463"/>
      <c r="F368" s="463"/>
      <c r="G368" s="463"/>
      <c r="H368" s="463"/>
      <c r="I368" s="463"/>
      <c r="J368" s="463"/>
      <c r="K368" s="463"/>
      <c r="L368" s="463"/>
      <c r="M368" s="463"/>
      <c r="N368" s="464"/>
      <c r="O368" s="460" t="s">
        <v>43</v>
      </c>
      <c r="P368" s="461"/>
      <c r="Q368" s="461"/>
      <c r="R368" s="461"/>
      <c r="S368" s="461"/>
      <c r="T368" s="461"/>
      <c r="U368" s="462"/>
      <c r="V368" s="41" t="s">
        <v>42</v>
      </c>
      <c r="W368" s="42">
        <f>IFERROR(W363/H363,"0")+IFERROR(W364/H364,"0")+IFERROR(W365/H365,"0")+IFERROR(W366/H366,"0")+IFERROR(W367/H367,"0")</f>
        <v>0</v>
      </c>
      <c r="X368" s="42">
        <f>IFERROR(X363/H363,"0")+IFERROR(X364/H364,"0")+IFERROR(X365/H365,"0")+IFERROR(X366/H366,"0")+IFERROR(X367/H367,"0")</f>
        <v>0</v>
      </c>
      <c r="Y368" s="42">
        <f>IFERROR(IF(Y363="",0,Y363),"0")+IFERROR(IF(Y364="",0,Y364),"0")+IFERROR(IF(Y365="",0,Y365),"0")+IFERROR(IF(Y366="",0,Y366),"0")+IFERROR(IF(Y367="",0,Y367),"0")</f>
        <v>0</v>
      </c>
      <c r="Z368" s="65"/>
      <c r="AA368" s="65"/>
    </row>
    <row r="369" spans="1:67" hidden="1" x14ac:dyDescent="0.2">
      <c r="A369" s="463"/>
      <c r="B369" s="463"/>
      <c r="C369" s="463"/>
      <c r="D369" s="463"/>
      <c r="E369" s="463"/>
      <c r="F369" s="463"/>
      <c r="G369" s="463"/>
      <c r="H369" s="463"/>
      <c r="I369" s="463"/>
      <c r="J369" s="463"/>
      <c r="K369" s="463"/>
      <c r="L369" s="463"/>
      <c r="M369" s="463"/>
      <c r="N369" s="464"/>
      <c r="O369" s="460" t="s">
        <v>43</v>
      </c>
      <c r="P369" s="461"/>
      <c r="Q369" s="461"/>
      <c r="R369" s="461"/>
      <c r="S369" s="461"/>
      <c r="T369" s="461"/>
      <c r="U369" s="462"/>
      <c r="V369" s="41" t="s">
        <v>0</v>
      </c>
      <c r="W369" s="42">
        <f>IFERROR(SUM(W363:W367),"0")</f>
        <v>0</v>
      </c>
      <c r="X369" s="42">
        <f>IFERROR(SUM(X363:X367),"0")</f>
        <v>0</v>
      </c>
      <c r="Y369" s="41"/>
      <c r="Z369" s="65"/>
      <c r="AA369" s="65"/>
    </row>
    <row r="370" spans="1:67" ht="14.25" hidden="1" customHeight="1" x14ac:dyDescent="0.25">
      <c r="A370" s="454" t="s">
        <v>77</v>
      </c>
      <c r="B370" s="454"/>
      <c r="C370" s="454"/>
      <c r="D370" s="454"/>
      <c r="E370" s="454"/>
      <c r="F370" s="454"/>
      <c r="G370" s="454"/>
      <c r="H370" s="454"/>
      <c r="I370" s="454"/>
      <c r="J370" s="454"/>
      <c r="K370" s="454"/>
      <c r="L370" s="454"/>
      <c r="M370" s="454"/>
      <c r="N370" s="454"/>
      <c r="O370" s="454"/>
      <c r="P370" s="454"/>
      <c r="Q370" s="454"/>
      <c r="R370" s="454"/>
      <c r="S370" s="454"/>
      <c r="T370" s="454"/>
      <c r="U370" s="454"/>
      <c r="V370" s="454"/>
      <c r="W370" s="454"/>
      <c r="X370" s="454"/>
      <c r="Y370" s="454"/>
      <c r="Z370" s="64"/>
      <c r="AA370" s="64"/>
    </row>
    <row r="371" spans="1:67" ht="27" hidden="1" customHeight="1" x14ac:dyDescent="0.25">
      <c r="A371" s="61" t="s">
        <v>543</v>
      </c>
      <c r="B371" s="61" t="s">
        <v>544</v>
      </c>
      <c r="C371" s="35">
        <v>4301031139</v>
      </c>
      <c r="D371" s="455">
        <v>4607091384802</v>
      </c>
      <c r="E371" s="455"/>
      <c r="F371" s="60">
        <v>0.73</v>
      </c>
      <c r="G371" s="36">
        <v>6</v>
      </c>
      <c r="H371" s="60">
        <v>4.38</v>
      </c>
      <c r="I371" s="60">
        <v>4.58</v>
      </c>
      <c r="J371" s="36">
        <v>156</v>
      </c>
      <c r="K371" s="36" t="s">
        <v>81</v>
      </c>
      <c r="L371" s="37" t="s">
        <v>80</v>
      </c>
      <c r="M371" s="37"/>
      <c r="N371" s="36">
        <v>35</v>
      </c>
      <c r="O371" s="6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57"/>
      <c r="Q371" s="457"/>
      <c r="R371" s="457"/>
      <c r="S371" s="458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545</v>
      </c>
      <c r="B372" s="61" t="s">
        <v>546</v>
      </c>
      <c r="C372" s="35">
        <v>4301031140</v>
      </c>
      <c r="D372" s="455">
        <v>4607091384826</v>
      </c>
      <c r="E372" s="455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7"/>
      <c r="Q372" s="457"/>
      <c r="R372" s="457"/>
      <c r="S372" s="458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idden="1" x14ac:dyDescent="0.2">
      <c r="A373" s="463"/>
      <c r="B373" s="463"/>
      <c r="C373" s="463"/>
      <c r="D373" s="463"/>
      <c r="E373" s="463"/>
      <c r="F373" s="463"/>
      <c r="G373" s="463"/>
      <c r="H373" s="463"/>
      <c r="I373" s="463"/>
      <c r="J373" s="463"/>
      <c r="K373" s="463"/>
      <c r="L373" s="463"/>
      <c r="M373" s="463"/>
      <c r="N373" s="464"/>
      <c r="O373" s="460" t="s">
        <v>43</v>
      </c>
      <c r="P373" s="461"/>
      <c r="Q373" s="461"/>
      <c r="R373" s="461"/>
      <c r="S373" s="461"/>
      <c r="T373" s="461"/>
      <c r="U373" s="462"/>
      <c r="V373" s="41" t="s">
        <v>42</v>
      </c>
      <c r="W373" s="42">
        <f>IFERROR(W371/H371,"0")+IFERROR(W372/H372,"0")</f>
        <v>0</v>
      </c>
      <c r="X373" s="42">
        <f>IFERROR(X371/H371,"0")+IFERROR(X372/H372,"0")</f>
        <v>0</v>
      </c>
      <c r="Y373" s="42">
        <f>IFERROR(IF(Y371="",0,Y371),"0")+IFERROR(IF(Y372="",0,Y372),"0")</f>
        <v>0</v>
      </c>
      <c r="Z373" s="65"/>
      <c r="AA373" s="65"/>
    </row>
    <row r="374" spans="1:67" hidden="1" x14ac:dyDescent="0.2">
      <c r="A374" s="463"/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4"/>
      <c r="O374" s="460" t="s">
        <v>43</v>
      </c>
      <c r="P374" s="461"/>
      <c r="Q374" s="461"/>
      <c r="R374" s="461"/>
      <c r="S374" s="461"/>
      <c r="T374" s="461"/>
      <c r="U374" s="462"/>
      <c r="V374" s="41" t="s">
        <v>0</v>
      </c>
      <c r="W374" s="42">
        <f>IFERROR(SUM(W371:W372),"0")</f>
        <v>0</v>
      </c>
      <c r="X374" s="42">
        <f>IFERROR(SUM(X371:X372),"0")</f>
        <v>0</v>
      </c>
      <c r="Y374" s="41"/>
      <c r="Z374" s="65"/>
      <c r="AA374" s="65"/>
    </row>
    <row r="375" spans="1:67" ht="14.25" hidden="1" customHeight="1" x14ac:dyDescent="0.25">
      <c r="A375" s="454" t="s">
        <v>85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64"/>
      <c r="AA375" s="64"/>
    </row>
    <row r="376" spans="1:67" ht="27" hidden="1" customHeight="1" x14ac:dyDescent="0.25">
      <c r="A376" s="61" t="s">
        <v>547</v>
      </c>
      <c r="B376" s="61" t="s">
        <v>548</v>
      </c>
      <c r="C376" s="35">
        <v>4301051303</v>
      </c>
      <c r="D376" s="455">
        <v>4607091384246</v>
      </c>
      <c r="E376" s="455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57"/>
      <c r="Q376" s="457"/>
      <c r="R376" s="457"/>
      <c r="S376" s="458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hidden="1" customHeight="1" x14ac:dyDescent="0.25">
      <c r="A377" s="61" t="s">
        <v>549</v>
      </c>
      <c r="B377" s="61" t="s">
        <v>550</v>
      </c>
      <c r="C377" s="35">
        <v>4301051445</v>
      </c>
      <c r="D377" s="455">
        <v>4680115881976</v>
      </c>
      <c r="E377" s="455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57"/>
      <c r="Q377" s="457"/>
      <c r="R377" s="457"/>
      <c r="S377" s="458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551</v>
      </c>
      <c r="B378" s="61" t="s">
        <v>552</v>
      </c>
      <c r="C378" s="35">
        <v>4301051297</v>
      </c>
      <c r="D378" s="455">
        <v>4607091384253</v>
      </c>
      <c r="E378" s="455"/>
      <c r="F378" s="60">
        <v>0.4</v>
      </c>
      <c r="G378" s="36">
        <v>6</v>
      </c>
      <c r="H378" s="60">
        <v>2.4</v>
      </c>
      <c r="I378" s="60">
        <v>2.6840000000000002</v>
      </c>
      <c r="J378" s="36">
        <v>156</v>
      </c>
      <c r="K378" s="36" t="s">
        <v>81</v>
      </c>
      <c r="L378" s="37" t="s">
        <v>80</v>
      </c>
      <c r="M378" s="37"/>
      <c r="N378" s="36">
        <v>40</v>
      </c>
      <c r="O378" s="6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57"/>
      <c r="Q378" s="457"/>
      <c r="R378" s="457"/>
      <c r="S378" s="458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IFERROR(IF(X378=0,"",ROUNDUP(X378/H378,0)*0.00753),"")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hidden="1" customHeight="1" x14ac:dyDescent="0.25">
      <c r="A379" s="61" t="s">
        <v>553</v>
      </c>
      <c r="B379" s="61" t="s">
        <v>554</v>
      </c>
      <c r="C379" s="35">
        <v>4301051444</v>
      </c>
      <c r="D379" s="455">
        <v>4680115881969</v>
      </c>
      <c r="E379" s="455"/>
      <c r="F379" s="60">
        <v>0.4</v>
      </c>
      <c r="G379" s="36">
        <v>6</v>
      </c>
      <c r="H379" s="60">
        <v>2.4</v>
      </c>
      <c r="I379" s="60">
        <v>2.6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57"/>
      <c r="Q379" s="457"/>
      <c r="R379" s="457"/>
      <c r="S379" s="458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idden="1" x14ac:dyDescent="0.2">
      <c r="A380" s="463"/>
      <c r="B380" s="463"/>
      <c r="C380" s="463"/>
      <c r="D380" s="463"/>
      <c r="E380" s="463"/>
      <c r="F380" s="463"/>
      <c r="G380" s="463"/>
      <c r="H380" s="463"/>
      <c r="I380" s="463"/>
      <c r="J380" s="463"/>
      <c r="K380" s="463"/>
      <c r="L380" s="463"/>
      <c r="M380" s="463"/>
      <c r="N380" s="464"/>
      <c r="O380" s="460" t="s">
        <v>43</v>
      </c>
      <c r="P380" s="461"/>
      <c r="Q380" s="461"/>
      <c r="R380" s="461"/>
      <c r="S380" s="461"/>
      <c r="T380" s="461"/>
      <c r="U380" s="462"/>
      <c r="V380" s="41" t="s">
        <v>42</v>
      </c>
      <c r="W380" s="42">
        <f>IFERROR(W376/H376,"0")+IFERROR(W377/H377,"0")+IFERROR(W378/H378,"0")+IFERROR(W379/H379,"0")</f>
        <v>0</v>
      </c>
      <c r="X380" s="42">
        <f>IFERROR(X376/H376,"0")+IFERROR(X377/H377,"0")+IFERROR(X378/H378,"0")+IFERROR(X379/H379,"0")</f>
        <v>0</v>
      </c>
      <c r="Y380" s="42">
        <f>IFERROR(IF(Y376="",0,Y376),"0")+IFERROR(IF(Y377="",0,Y377),"0")+IFERROR(IF(Y378="",0,Y378),"0")+IFERROR(IF(Y379="",0,Y379),"0")</f>
        <v>0</v>
      </c>
      <c r="Z380" s="65"/>
      <c r="AA380" s="65"/>
    </row>
    <row r="381" spans="1:67" hidden="1" x14ac:dyDescent="0.2">
      <c r="A381" s="463"/>
      <c r="B381" s="463"/>
      <c r="C381" s="463"/>
      <c r="D381" s="463"/>
      <c r="E381" s="463"/>
      <c r="F381" s="463"/>
      <c r="G381" s="463"/>
      <c r="H381" s="463"/>
      <c r="I381" s="463"/>
      <c r="J381" s="463"/>
      <c r="K381" s="463"/>
      <c r="L381" s="463"/>
      <c r="M381" s="463"/>
      <c r="N381" s="464"/>
      <c r="O381" s="460" t="s">
        <v>43</v>
      </c>
      <c r="P381" s="461"/>
      <c r="Q381" s="461"/>
      <c r="R381" s="461"/>
      <c r="S381" s="461"/>
      <c r="T381" s="461"/>
      <c r="U381" s="462"/>
      <c r="V381" s="41" t="s">
        <v>0</v>
      </c>
      <c r="W381" s="42">
        <f>IFERROR(SUM(W376:W379),"0")</f>
        <v>0</v>
      </c>
      <c r="X381" s="42">
        <f>IFERROR(SUM(X376:X379),"0")</f>
        <v>0</v>
      </c>
      <c r="Y381" s="41"/>
      <c r="Z381" s="65"/>
      <c r="AA381" s="65"/>
    </row>
    <row r="382" spans="1:67" ht="14.25" hidden="1" customHeight="1" x14ac:dyDescent="0.25">
      <c r="A382" s="454" t="s">
        <v>220</v>
      </c>
      <c r="B382" s="454"/>
      <c r="C382" s="454"/>
      <c r="D382" s="454"/>
      <c r="E382" s="454"/>
      <c r="F382" s="454"/>
      <c r="G382" s="454"/>
      <c r="H382" s="454"/>
      <c r="I382" s="454"/>
      <c r="J382" s="454"/>
      <c r="K382" s="454"/>
      <c r="L382" s="454"/>
      <c r="M382" s="454"/>
      <c r="N382" s="454"/>
      <c r="O382" s="454"/>
      <c r="P382" s="454"/>
      <c r="Q382" s="454"/>
      <c r="R382" s="454"/>
      <c r="S382" s="454"/>
      <c r="T382" s="454"/>
      <c r="U382" s="454"/>
      <c r="V382" s="454"/>
      <c r="W382" s="454"/>
      <c r="X382" s="454"/>
      <c r="Y382" s="454"/>
      <c r="Z382" s="64"/>
      <c r="AA382" s="64"/>
    </row>
    <row r="383" spans="1:67" ht="27" hidden="1" customHeight="1" x14ac:dyDescent="0.25">
      <c r="A383" s="61" t="s">
        <v>555</v>
      </c>
      <c r="B383" s="61" t="s">
        <v>556</v>
      </c>
      <c r="C383" s="35">
        <v>4301060322</v>
      </c>
      <c r="D383" s="455">
        <v>4607091389357</v>
      </c>
      <c r="E383" s="455"/>
      <c r="F383" s="60">
        <v>1.3</v>
      </c>
      <c r="G383" s="36">
        <v>6</v>
      </c>
      <c r="H383" s="60">
        <v>7.8</v>
      </c>
      <c r="I383" s="60">
        <v>8.2799999999999994</v>
      </c>
      <c r="J383" s="36">
        <v>56</v>
      </c>
      <c r="K383" s="36" t="s">
        <v>114</v>
      </c>
      <c r="L383" s="37" t="s">
        <v>80</v>
      </c>
      <c r="M383" s="37"/>
      <c r="N383" s="36">
        <v>40</v>
      </c>
      <c r="O38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57"/>
      <c r="Q383" s="457"/>
      <c r="R383" s="457"/>
      <c r="S383" s="458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IFERROR(IF(X383=0,"",ROUNDUP(X383/H383,0)*0.02175),"")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idden="1" x14ac:dyDescent="0.2">
      <c r="A384" s="463"/>
      <c r="B384" s="463"/>
      <c r="C384" s="463"/>
      <c r="D384" s="463"/>
      <c r="E384" s="463"/>
      <c r="F384" s="463"/>
      <c r="G384" s="463"/>
      <c r="H384" s="463"/>
      <c r="I384" s="463"/>
      <c r="J384" s="463"/>
      <c r="K384" s="463"/>
      <c r="L384" s="463"/>
      <c r="M384" s="463"/>
      <c r="N384" s="464"/>
      <c r="O384" s="460" t="s">
        <v>43</v>
      </c>
      <c r="P384" s="461"/>
      <c r="Q384" s="461"/>
      <c r="R384" s="461"/>
      <c r="S384" s="461"/>
      <c r="T384" s="461"/>
      <c r="U384" s="462"/>
      <c r="V384" s="41" t="s">
        <v>42</v>
      </c>
      <c r="W384" s="42">
        <f>IFERROR(W383/H383,"0")</f>
        <v>0</v>
      </c>
      <c r="X384" s="42">
        <f>IFERROR(X383/H383,"0")</f>
        <v>0</v>
      </c>
      <c r="Y384" s="42">
        <f>IFERROR(IF(Y383="",0,Y383),"0")</f>
        <v>0</v>
      </c>
      <c r="Z384" s="65"/>
      <c r="AA384" s="65"/>
    </row>
    <row r="385" spans="1:67" hidden="1" x14ac:dyDescent="0.2">
      <c r="A385" s="463"/>
      <c r="B385" s="463"/>
      <c r="C385" s="463"/>
      <c r="D385" s="463"/>
      <c r="E385" s="463"/>
      <c r="F385" s="463"/>
      <c r="G385" s="463"/>
      <c r="H385" s="463"/>
      <c r="I385" s="463"/>
      <c r="J385" s="463"/>
      <c r="K385" s="463"/>
      <c r="L385" s="463"/>
      <c r="M385" s="463"/>
      <c r="N385" s="464"/>
      <c r="O385" s="460" t="s">
        <v>43</v>
      </c>
      <c r="P385" s="461"/>
      <c r="Q385" s="461"/>
      <c r="R385" s="461"/>
      <c r="S385" s="461"/>
      <c r="T385" s="461"/>
      <c r="U385" s="462"/>
      <c r="V385" s="41" t="s">
        <v>0</v>
      </c>
      <c r="W385" s="42">
        <f>IFERROR(SUM(W383:W383),"0")</f>
        <v>0</v>
      </c>
      <c r="X385" s="42">
        <f>IFERROR(SUM(X383:X383),"0")</f>
        <v>0</v>
      </c>
      <c r="Y385" s="41"/>
      <c r="Z385" s="65"/>
      <c r="AA385" s="65"/>
    </row>
    <row r="386" spans="1:67" ht="27.75" hidden="1" customHeight="1" x14ac:dyDescent="0.2">
      <c r="A386" s="452" t="s">
        <v>557</v>
      </c>
      <c r="B386" s="452"/>
      <c r="C386" s="452"/>
      <c r="D386" s="452"/>
      <c r="E386" s="452"/>
      <c r="F386" s="452"/>
      <c r="G386" s="452"/>
      <c r="H386" s="452"/>
      <c r="I386" s="452"/>
      <c r="J386" s="452"/>
      <c r="K386" s="452"/>
      <c r="L386" s="452"/>
      <c r="M386" s="452"/>
      <c r="N386" s="452"/>
      <c r="O386" s="452"/>
      <c r="P386" s="452"/>
      <c r="Q386" s="452"/>
      <c r="R386" s="452"/>
      <c r="S386" s="452"/>
      <c r="T386" s="452"/>
      <c r="U386" s="452"/>
      <c r="V386" s="452"/>
      <c r="W386" s="452"/>
      <c r="X386" s="452"/>
      <c r="Y386" s="452"/>
      <c r="Z386" s="53"/>
      <c r="AA386" s="53"/>
    </row>
    <row r="387" spans="1:67" ht="16.5" hidden="1" customHeight="1" x14ac:dyDescent="0.25">
      <c r="A387" s="453" t="s">
        <v>558</v>
      </c>
      <c r="B387" s="453"/>
      <c r="C387" s="453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3"/>
      <c r="P387" s="453"/>
      <c r="Q387" s="453"/>
      <c r="R387" s="453"/>
      <c r="S387" s="453"/>
      <c r="T387" s="453"/>
      <c r="U387" s="453"/>
      <c r="V387" s="453"/>
      <c r="W387" s="453"/>
      <c r="X387" s="453"/>
      <c r="Y387" s="453"/>
      <c r="Z387" s="63"/>
      <c r="AA387" s="63"/>
    </row>
    <row r="388" spans="1:67" ht="14.25" hidden="1" customHeight="1" x14ac:dyDescent="0.25">
      <c r="A388" s="454" t="s">
        <v>118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64"/>
      <c r="AA388" s="64"/>
    </row>
    <row r="389" spans="1:67" ht="27" hidden="1" customHeight="1" x14ac:dyDescent="0.25">
      <c r="A389" s="61" t="s">
        <v>559</v>
      </c>
      <c r="B389" s="61" t="s">
        <v>560</v>
      </c>
      <c r="C389" s="35">
        <v>4301011428</v>
      </c>
      <c r="D389" s="455">
        <v>4607091389708</v>
      </c>
      <c r="E389" s="455"/>
      <c r="F389" s="60">
        <v>0.45</v>
      </c>
      <c r="G389" s="36">
        <v>6</v>
      </c>
      <c r="H389" s="60">
        <v>2.7</v>
      </c>
      <c r="I389" s="60">
        <v>2.9</v>
      </c>
      <c r="J389" s="36">
        <v>156</v>
      </c>
      <c r="K389" s="36" t="s">
        <v>81</v>
      </c>
      <c r="L389" s="37" t="s">
        <v>113</v>
      </c>
      <c r="M389" s="37"/>
      <c r="N389" s="36">
        <v>50</v>
      </c>
      <c r="O389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57"/>
      <c r="Q389" s="457"/>
      <c r="R389" s="457"/>
      <c r="S389" s="458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300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t="27" hidden="1" customHeight="1" x14ac:dyDescent="0.25">
      <c r="A390" s="61" t="s">
        <v>561</v>
      </c>
      <c r="B390" s="61" t="s">
        <v>562</v>
      </c>
      <c r="C390" s="35">
        <v>4301011427</v>
      </c>
      <c r="D390" s="455">
        <v>4607091389692</v>
      </c>
      <c r="E390" s="455"/>
      <c r="F390" s="60">
        <v>0.45</v>
      </c>
      <c r="G390" s="36">
        <v>6</v>
      </c>
      <c r="H390" s="60">
        <v>2.7</v>
      </c>
      <c r="I390" s="60">
        <v>2.9</v>
      </c>
      <c r="J390" s="36">
        <v>156</v>
      </c>
      <c r="K390" s="36" t="s">
        <v>81</v>
      </c>
      <c r="L390" s="37" t="s">
        <v>113</v>
      </c>
      <c r="M390" s="37"/>
      <c r="N390" s="36">
        <v>50</v>
      </c>
      <c r="O390" s="6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57"/>
      <c r="Q390" s="457"/>
      <c r="R390" s="457"/>
      <c r="S390" s="458"/>
      <c r="T390" s="38" t="s">
        <v>48</v>
      </c>
      <c r="U390" s="38" t="s">
        <v>48</v>
      </c>
      <c r="V390" s="39" t="s">
        <v>0</v>
      </c>
      <c r="W390" s="57">
        <v>0</v>
      </c>
      <c r="X390" s="54">
        <f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301" t="s">
        <v>67</v>
      </c>
      <c r="BL390" s="77">
        <f>IFERROR(W390*I390/H390,"0")</f>
        <v>0</v>
      </c>
      <c r="BM390" s="77">
        <f>IFERROR(X390*I390/H390,"0")</f>
        <v>0</v>
      </c>
      <c r="BN390" s="77">
        <f>IFERROR(1/J390*(W390/H390),"0")</f>
        <v>0</v>
      </c>
      <c r="BO390" s="77">
        <f>IFERROR(1/J390*(X390/H390),"0")</f>
        <v>0</v>
      </c>
    </row>
    <row r="391" spans="1:67" hidden="1" x14ac:dyDescent="0.2">
      <c r="A391" s="463"/>
      <c r="B391" s="463"/>
      <c r="C391" s="463"/>
      <c r="D391" s="463"/>
      <c r="E391" s="463"/>
      <c r="F391" s="463"/>
      <c r="G391" s="463"/>
      <c r="H391" s="463"/>
      <c r="I391" s="463"/>
      <c r="J391" s="463"/>
      <c r="K391" s="463"/>
      <c r="L391" s="463"/>
      <c r="M391" s="463"/>
      <c r="N391" s="464"/>
      <c r="O391" s="460" t="s">
        <v>43</v>
      </c>
      <c r="P391" s="461"/>
      <c r="Q391" s="461"/>
      <c r="R391" s="461"/>
      <c r="S391" s="461"/>
      <c r="T391" s="461"/>
      <c r="U391" s="462"/>
      <c r="V391" s="41" t="s">
        <v>42</v>
      </c>
      <c r="W391" s="42">
        <f>IFERROR(W389/H389,"0")+IFERROR(W390/H390,"0")</f>
        <v>0</v>
      </c>
      <c r="X391" s="42">
        <f>IFERROR(X389/H389,"0")+IFERROR(X390/H390,"0")</f>
        <v>0</v>
      </c>
      <c r="Y391" s="42">
        <f>IFERROR(IF(Y389="",0,Y389),"0")+IFERROR(IF(Y390="",0,Y390),"0")</f>
        <v>0</v>
      </c>
      <c r="Z391" s="65"/>
      <c r="AA391" s="65"/>
    </row>
    <row r="392" spans="1:67" hidden="1" x14ac:dyDescent="0.2">
      <c r="A392" s="463"/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4"/>
      <c r="O392" s="460" t="s">
        <v>43</v>
      </c>
      <c r="P392" s="461"/>
      <c r="Q392" s="461"/>
      <c r="R392" s="461"/>
      <c r="S392" s="461"/>
      <c r="T392" s="461"/>
      <c r="U392" s="462"/>
      <c r="V392" s="41" t="s">
        <v>0</v>
      </c>
      <c r="W392" s="42">
        <f>IFERROR(SUM(W389:W390),"0")</f>
        <v>0</v>
      </c>
      <c r="X392" s="42">
        <f>IFERROR(SUM(X389:X390),"0")</f>
        <v>0</v>
      </c>
      <c r="Y392" s="41"/>
      <c r="Z392" s="65"/>
      <c r="AA392" s="65"/>
    </row>
    <row r="393" spans="1:67" ht="14.25" hidden="1" customHeight="1" x14ac:dyDescent="0.25">
      <c r="A393" s="454" t="s">
        <v>77</v>
      </c>
      <c r="B393" s="454"/>
      <c r="C393" s="454"/>
      <c r="D393" s="454"/>
      <c r="E393" s="454"/>
      <c r="F393" s="454"/>
      <c r="G393" s="454"/>
      <c r="H393" s="454"/>
      <c r="I393" s="454"/>
      <c r="J393" s="454"/>
      <c r="K393" s="454"/>
      <c r="L393" s="454"/>
      <c r="M393" s="454"/>
      <c r="N393" s="454"/>
      <c r="O393" s="454"/>
      <c r="P393" s="454"/>
      <c r="Q393" s="454"/>
      <c r="R393" s="454"/>
      <c r="S393" s="454"/>
      <c r="T393" s="454"/>
      <c r="U393" s="454"/>
      <c r="V393" s="454"/>
      <c r="W393" s="454"/>
      <c r="X393" s="454"/>
      <c r="Y393" s="454"/>
      <c r="Z393" s="64"/>
      <c r="AA393" s="64"/>
    </row>
    <row r="394" spans="1:67" ht="27" hidden="1" customHeight="1" x14ac:dyDescent="0.25">
      <c r="A394" s="61" t="s">
        <v>563</v>
      </c>
      <c r="B394" s="61" t="s">
        <v>564</v>
      </c>
      <c r="C394" s="35">
        <v>4301031177</v>
      </c>
      <c r="D394" s="455">
        <v>4607091389753</v>
      </c>
      <c r="E394" s="455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45</v>
      </c>
      <c r="O394" s="6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57"/>
      <c r="Q394" s="457"/>
      <c r="R394" s="457"/>
      <c r="S394" s="458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ref="X394:X406" si="76">IFERROR(IF(W394="",0,CEILING((W394/$H394),1)*$H394),"")</f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ref="BL394:BL406" si="77">IFERROR(W394*I394/H394,"0")</f>
        <v>0</v>
      </c>
      <c r="BM394" s="77">
        <f t="shared" ref="BM394:BM406" si="78">IFERROR(X394*I394/H394,"0")</f>
        <v>0</v>
      </c>
      <c r="BN394" s="77">
        <f t="shared" ref="BN394:BN406" si="79">IFERROR(1/J394*(W394/H394),"0")</f>
        <v>0</v>
      </c>
      <c r="BO394" s="77">
        <f t="shared" ref="BO394:BO406" si="80">IFERROR(1/J394*(X394/H394),"0")</f>
        <v>0</v>
      </c>
    </row>
    <row r="395" spans="1:67" ht="27" hidden="1" customHeight="1" x14ac:dyDescent="0.25">
      <c r="A395" s="61" t="s">
        <v>565</v>
      </c>
      <c r="B395" s="61" t="s">
        <v>566</v>
      </c>
      <c r="C395" s="35">
        <v>4301031174</v>
      </c>
      <c r="D395" s="455">
        <v>4607091389760</v>
      </c>
      <c r="E395" s="455"/>
      <c r="F395" s="60">
        <v>0.7</v>
      </c>
      <c r="G395" s="36">
        <v>6</v>
      </c>
      <c r="H395" s="60">
        <v>4.2</v>
      </c>
      <c r="I395" s="60">
        <v>4.43</v>
      </c>
      <c r="J395" s="36">
        <v>156</v>
      </c>
      <c r="K395" s="36" t="s">
        <v>81</v>
      </c>
      <c r="L395" s="37" t="s">
        <v>80</v>
      </c>
      <c r="M395" s="37"/>
      <c r="N395" s="36">
        <v>45</v>
      </c>
      <c r="O395" s="6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57"/>
      <c r="Q395" s="457"/>
      <c r="R395" s="457"/>
      <c r="S395" s="458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27" hidden="1" customHeight="1" x14ac:dyDescent="0.25">
      <c r="A396" s="61" t="s">
        <v>567</v>
      </c>
      <c r="B396" s="61" t="s">
        <v>568</v>
      </c>
      <c r="C396" s="35">
        <v>4301031175</v>
      </c>
      <c r="D396" s="455">
        <v>4607091389746</v>
      </c>
      <c r="E396" s="455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57"/>
      <c r="Q396" s="457"/>
      <c r="R396" s="457"/>
      <c r="S396" s="458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hidden="1" customHeight="1" x14ac:dyDescent="0.25">
      <c r="A397" s="61" t="s">
        <v>569</v>
      </c>
      <c r="B397" s="61" t="s">
        <v>570</v>
      </c>
      <c r="C397" s="35">
        <v>4301031236</v>
      </c>
      <c r="D397" s="455">
        <v>4680115882928</v>
      </c>
      <c r="E397" s="455"/>
      <c r="F397" s="60">
        <v>0.28000000000000003</v>
      </c>
      <c r="G397" s="36">
        <v>6</v>
      </c>
      <c r="H397" s="60">
        <v>1.68</v>
      </c>
      <c r="I397" s="60">
        <v>2.6</v>
      </c>
      <c r="J397" s="36">
        <v>156</v>
      </c>
      <c r="K397" s="36" t="s">
        <v>81</v>
      </c>
      <c r="L397" s="37" t="s">
        <v>80</v>
      </c>
      <c r="M397" s="37"/>
      <c r="N397" s="36">
        <v>35</v>
      </c>
      <c r="O397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57"/>
      <c r="Q397" s="457"/>
      <c r="R397" s="457"/>
      <c r="S397" s="458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hidden="1" customHeight="1" x14ac:dyDescent="0.25">
      <c r="A398" s="61" t="s">
        <v>571</v>
      </c>
      <c r="B398" s="61" t="s">
        <v>572</v>
      </c>
      <c r="C398" s="35">
        <v>4301031257</v>
      </c>
      <c r="D398" s="455">
        <v>4680115883147</v>
      </c>
      <c r="E398" s="455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57"/>
      <c r="Q398" s="457"/>
      <c r="R398" s="457"/>
      <c r="S398" s="458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ref="Y398:Y406" si="81">IFERROR(IF(X398=0,"",ROUNDUP(X398/H398,0)*0.00502),"")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hidden="1" customHeight="1" x14ac:dyDescent="0.25">
      <c r="A399" s="61" t="s">
        <v>573</v>
      </c>
      <c r="B399" s="61" t="s">
        <v>574</v>
      </c>
      <c r="C399" s="35">
        <v>4301031178</v>
      </c>
      <c r="D399" s="455">
        <v>4607091384338</v>
      </c>
      <c r="E399" s="455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57"/>
      <c r="Q399" s="457"/>
      <c r="R399" s="457"/>
      <c r="S399" s="458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37.5" hidden="1" customHeight="1" x14ac:dyDescent="0.25">
      <c r="A400" s="61" t="s">
        <v>575</v>
      </c>
      <c r="B400" s="61" t="s">
        <v>576</v>
      </c>
      <c r="C400" s="35">
        <v>4301031254</v>
      </c>
      <c r="D400" s="455">
        <v>4680115883154</v>
      </c>
      <c r="E400" s="455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57"/>
      <c r="Q400" s="457"/>
      <c r="R400" s="457"/>
      <c r="S400" s="458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37.5" hidden="1" customHeight="1" x14ac:dyDescent="0.25">
      <c r="A401" s="61" t="s">
        <v>577</v>
      </c>
      <c r="B401" s="61" t="s">
        <v>578</v>
      </c>
      <c r="C401" s="35">
        <v>4301031171</v>
      </c>
      <c r="D401" s="455">
        <v>4607091389524</v>
      </c>
      <c r="E401" s="455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57"/>
      <c r="Q401" s="457"/>
      <c r="R401" s="457"/>
      <c r="S401" s="458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hidden="1" customHeight="1" x14ac:dyDescent="0.25">
      <c r="A402" s="61" t="s">
        <v>579</v>
      </c>
      <c r="B402" s="61" t="s">
        <v>580</v>
      </c>
      <c r="C402" s="35">
        <v>4301031258</v>
      </c>
      <c r="D402" s="455">
        <v>4680115883161</v>
      </c>
      <c r="E402" s="455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57"/>
      <c r="Q402" s="457"/>
      <c r="R402" s="457"/>
      <c r="S402" s="458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hidden="1" customHeight="1" x14ac:dyDescent="0.25">
      <c r="A403" s="61" t="s">
        <v>581</v>
      </c>
      <c r="B403" s="61" t="s">
        <v>582</v>
      </c>
      <c r="C403" s="35">
        <v>4301031170</v>
      </c>
      <c r="D403" s="455">
        <v>4607091384345</v>
      </c>
      <c r="E403" s="455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57"/>
      <c r="Q403" s="457"/>
      <c r="R403" s="457"/>
      <c r="S403" s="458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6"/>
        <v>0</v>
      </c>
      <c r="Y403" s="40" t="str">
        <f t="shared" si="81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hidden="1" customHeight="1" x14ac:dyDescent="0.25">
      <c r="A404" s="61" t="s">
        <v>583</v>
      </c>
      <c r="B404" s="61" t="s">
        <v>584</v>
      </c>
      <c r="C404" s="35">
        <v>4301031256</v>
      </c>
      <c r="D404" s="455">
        <v>4680115883178</v>
      </c>
      <c r="E404" s="455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57"/>
      <c r="Q404" s="457"/>
      <c r="R404" s="457"/>
      <c r="S404" s="458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6"/>
        <v>0</v>
      </c>
      <c r="Y404" s="40" t="str">
        <f t="shared" si="81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hidden="1" customHeight="1" x14ac:dyDescent="0.25">
      <c r="A405" s="61" t="s">
        <v>585</v>
      </c>
      <c r="B405" s="61" t="s">
        <v>586</v>
      </c>
      <c r="C405" s="35">
        <v>4301031172</v>
      </c>
      <c r="D405" s="455">
        <v>4607091389531</v>
      </c>
      <c r="E405" s="455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57"/>
      <c r="Q405" s="457"/>
      <c r="R405" s="457"/>
      <c r="S405" s="458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6"/>
        <v>0</v>
      </c>
      <c r="Y405" s="40" t="str">
        <f t="shared" si="81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27" hidden="1" customHeight="1" x14ac:dyDescent="0.25">
      <c r="A406" s="61" t="s">
        <v>587</v>
      </c>
      <c r="B406" s="61" t="s">
        <v>588</v>
      </c>
      <c r="C406" s="35">
        <v>4301031255</v>
      </c>
      <c r="D406" s="455">
        <v>4680115883185</v>
      </c>
      <c r="E406" s="455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6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57"/>
      <c r="Q406" s="457"/>
      <c r="R406" s="457"/>
      <c r="S406" s="458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6"/>
        <v>0</v>
      </c>
      <c r="Y406" s="40" t="str">
        <f t="shared" si="81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idden="1" x14ac:dyDescent="0.2">
      <c r="A407" s="463"/>
      <c r="B407" s="463"/>
      <c r="C407" s="463"/>
      <c r="D407" s="463"/>
      <c r="E407" s="463"/>
      <c r="F407" s="463"/>
      <c r="G407" s="463"/>
      <c r="H407" s="463"/>
      <c r="I407" s="463"/>
      <c r="J407" s="463"/>
      <c r="K407" s="463"/>
      <c r="L407" s="463"/>
      <c r="M407" s="463"/>
      <c r="N407" s="464"/>
      <c r="O407" s="460" t="s">
        <v>43</v>
      </c>
      <c r="P407" s="461"/>
      <c r="Q407" s="461"/>
      <c r="R407" s="461"/>
      <c r="S407" s="461"/>
      <c r="T407" s="461"/>
      <c r="U407" s="462"/>
      <c r="V407" s="41" t="s">
        <v>42</v>
      </c>
      <c r="W407" s="42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2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2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5"/>
      <c r="AA407" s="65"/>
    </row>
    <row r="408" spans="1:67" hidden="1" x14ac:dyDescent="0.2">
      <c r="A408" s="463"/>
      <c r="B408" s="463"/>
      <c r="C408" s="463"/>
      <c r="D408" s="463"/>
      <c r="E408" s="463"/>
      <c r="F408" s="463"/>
      <c r="G408" s="463"/>
      <c r="H408" s="463"/>
      <c r="I408" s="463"/>
      <c r="J408" s="463"/>
      <c r="K408" s="463"/>
      <c r="L408" s="463"/>
      <c r="M408" s="463"/>
      <c r="N408" s="464"/>
      <c r="O408" s="460" t="s">
        <v>43</v>
      </c>
      <c r="P408" s="461"/>
      <c r="Q408" s="461"/>
      <c r="R408" s="461"/>
      <c r="S408" s="461"/>
      <c r="T408" s="461"/>
      <c r="U408" s="462"/>
      <c r="V408" s="41" t="s">
        <v>0</v>
      </c>
      <c r="W408" s="42">
        <f>IFERROR(SUM(W394:W406),"0")</f>
        <v>0</v>
      </c>
      <c r="X408" s="42">
        <f>IFERROR(SUM(X394:X406),"0")</f>
        <v>0</v>
      </c>
      <c r="Y408" s="41"/>
      <c r="Z408" s="65"/>
      <c r="AA408" s="65"/>
    </row>
    <row r="409" spans="1:67" ht="14.25" hidden="1" customHeight="1" x14ac:dyDescent="0.25">
      <c r="A409" s="454" t="s">
        <v>85</v>
      </c>
      <c r="B409" s="454"/>
      <c r="C409" s="454"/>
      <c r="D409" s="454"/>
      <c r="E409" s="454"/>
      <c r="F409" s="454"/>
      <c r="G409" s="454"/>
      <c r="H409" s="454"/>
      <c r="I409" s="454"/>
      <c r="J409" s="454"/>
      <c r="K409" s="454"/>
      <c r="L409" s="454"/>
      <c r="M409" s="454"/>
      <c r="N409" s="454"/>
      <c r="O409" s="454"/>
      <c r="P409" s="454"/>
      <c r="Q409" s="454"/>
      <c r="R409" s="454"/>
      <c r="S409" s="454"/>
      <c r="T409" s="454"/>
      <c r="U409" s="454"/>
      <c r="V409" s="454"/>
      <c r="W409" s="454"/>
      <c r="X409" s="454"/>
      <c r="Y409" s="454"/>
      <c r="Z409" s="64"/>
      <c r="AA409" s="64"/>
    </row>
    <row r="410" spans="1:67" ht="27" hidden="1" customHeight="1" x14ac:dyDescent="0.25">
      <c r="A410" s="61" t="s">
        <v>589</v>
      </c>
      <c r="B410" s="61" t="s">
        <v>590</v>
      </c>
      <c r="C410" s="35">
        <v>4301051258</v>
      </c>
      <c r="D410" s="455">
        <v>4607091389685</v>
      </c>
      <c r="E410" s="455"/>
      <c r="F410" s="60">
        <v>1.3</v>
      </c>
      <c r="G410" s="36">
        <v>6</v>
      </c>
      <c r="H410" s="60">
        <v>7.8</v>
      </c>
      <c r="I410" s="60">
        <v>8.3460000000000001</v>
      </c>
      <c r="J410" s="36">
        <v>56</v>
      </c>
      <c r="K410" s="36" t="s">
        <v>114</v>
      </c>
      <c r="L410" s="37" t="s">
        <v>132</v>
      </c>
      <c r="M410" s="37"/>
      <c r="N410" s="36">
        <v>45</v>
      </c>
      <c r="O410" s="7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57"/>
      <c r="Q410" s="457"/>
      <c r="R410" s="457"/>
      <c r="S410" s="458"/>
      <c r="T410" s="38" t="s">
        <v>48</v>
      </c>
      <c r="U410" s="38" t="s">
        <v>48</v>
      </c>
      <c r="V410" s="39" t="s">
        <v>0</v>
      </c>
      <c r="W410" s="57">
        <v>0</v>
      </c>
      <c r="X410" s="54">
        <f>IFERROR(IF(W410="",0,CEILING((W410/$H410),1)*$H410),"")</f>
        <v>0</v>
      </c>
      <c r="Y410" s="40" t="str">
        <f>IFERROR(IF(X410=0,"",ROUNDUP(X410/H410,0)*0.02175),"")</f>
        <v/>
      </c>
      <c r="Z410" s="66" t="s">
        <v>48</v>
      </c>
      <c r="AA410" s="67" t="s">
        <v>48</v>
      </c>
      <c r="AE410" s="77"/>
      <c r="BB410" s="315" t="s">
        <v>67</v>
      </c>
      <c r="BL410" s="77">
        <f>IFERROR(W410*I410/H410,"0")</f>
        <v>0</v>
      </c>
      <c r="BM410" s="77">
        <f>IFERROR(X410*I410/H410,"0")</f>
        <v>0</v>
      </c>
      <c r="BN410" s="77">
        <f>IFERROR(1/J410*(W410/H410),"0")</f>
        <v>0</v>
      </c>
      <c r="BO410" s="77">
        <f>IFERROR(1/J410*(X410/H410),"0")</f>
        <v>0</v>
      </c>
    </row>
    <row r="411" spans="1:67" ht="27" hidden="1" customHeight="1" x14ac:dyDescent="0.25">
      <c r="A411" s="61" t="s">
        <v>591</v>
      </c>
      <c r="B411" s="61" t="s">
        <v>592</v>
      </c>
      <c r="C411" s="35">
        <v>4301051431</v>
      </c>
      <c r="D411" s="455">
        <v>4607091389654</v>
      </c>
      <c r="E411" s="455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132</v>
      </c>
      <c r="M411" s="37"/>
      <c r="N411" s="36">
        <v>45</v>
      </c>
      <c r="O411" s="7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57"/>
      <c r="Q411" s="457"/>
      <c r="R411" s="457"/>
      <c r="S411" s="458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hidden="1" customHeight="1" x14ac:dyDescent="0.25">
      <c r="A412" s="61" t="s">
        <v>593</v>
      </c>
      <c r="B412" s="61" t="s">
        <v>594</v>
      </c>
      <c r="C412" s="35">
        <v>4301051284</v>
      </c>
      <c r="D412" s="455">
        <v>4607091384352</v>
      </c>
      <c r="E412" s="455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132</v>
      </c>
      <c r="M412" s="37"/>
      <c r="N412" s="36">
        <v>45</v>
      </c>
      <c r="O412" s="7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57"/>
      <c r="Q412" s="457"/>
      <c r="R412" s="457"/>
      <c r="S412" s="458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idden="1" x14ac:dyDescent="0.2">
      <c r="A413" s="463"/>
      <c r="B413" s="463"/>
      <c r="C413" s="463"/>
      <c r="D413" s="463"/>
      <c r="E413" s="463"/>
      <c r="F413" s="463"/>
      <c r="G413" s="463"/>
      <c r="H413" s="463"/>
      <c r="I413" s="463"/>
      <c r="J413" s="463"/>
      <c r="K413" s="463"/>
      <c r="L413" s="463"/>
      <c r="M413" s="463"/>
      <c r="N413" s="464"/>
      <c r="O413" s="460" t="s">
        <v>43</v>
      </c>
      <c r="P413" s="461"/>
      <c r="Q413" s="461"/>
      <c r="R413" s="461"/>
      <c r="S413" s="461"/>
      <c r="T413" s="461"/>
      <c r="U413" s="462"/>
      <c r="V413" s="41" t="s">
        <v>42</v>
      </c>
      <c r="W413" s="42">
        <f>IFERROR(W410/H410,"0")+IFERROR(W411/H411,"0")+IFERROR(W412/H412,"0")</f>
        <v>0</v>
      </c>
      <c r="X413" s="42">
        <f>IFERROR(X410/H410,"0")+IFERROR(X411/H411,"0")+IFERROR(X412/H412,"0")</f>
        <v>0</v>
      </c>
      <c r="Y413" s="42">
        <f>IFERROR(IF(Y410="",0,Y410),"0")+IFERROR(IF(Y411="",0,Y411),"0")+IFERROR(IF(Y412="",0,Y412),"0")</f>
        <v>0</v>
      </c>
      <c r="Z413" s="65"/>
      <c r="AA413" s="65"/>
    </row>
    <row r="414" spans="1:67" hidden="1" x14ac:dyDescent="0.2">
      <c r="A414" s="463"/>
      <c r="B414" s="463"/>
      <c r="C414" s="463"/>
      <c r="D414" s="463"/>
      <c r="E414" s="463"/>
      <c r="F414" s="463"/>
      <c r="G414" s="463"/>
      <c r="H414" s="463"/>
      <c r="I414" s="463"/>
      <c r="J414" s="463"/>
      <c r="K414" s="463"/>
      <c r="L414" s="463"/>
      <c r="M414" s="463"/>
      <c r="N414" s="464"/>
      <c r="O414" s="460" t="s">
        <v>43</v>
      </c>
      <c r="P414" s="461"/>
      <c r="Q414" s="461"/>
      <c r="R414" s="461"/>
      <c r="S414" s="461"/>
      <c r="T414" s="461"/>
      <c r="U414" s="462"/>
      <c r="V414" s="41" t="s">
        <v>0</v>
      </c>
      <c r="W414" s="42">
        <f>IFERROR(SUM(W410:W412),"0")</f>
        <v>0</v>
      </c>
      <c r="X414" s="42">
        <f>IFERROR(SUM(X410:X412),"0")</f>
        <v>0</v>
      </c>
      <c r="Y414" s="41"/>
      <c r="Z414" s="65"/>
      <c r="AA414" s="65"/>
    </row>
    <row r="415" spans="1:67" ht="14.25" hidden="1" customHeight="1" x14ac:dyDescent="0.25">
      <c r="A415" s="454" t="s">
        <v>220</v>
      </c>
      <c r="B415" s="454"/>
      <c r="C415" s="454"/>
      <c r="D415" s="454"/>
      <c r="E415" s="454"/>
      <c r="F415" s="454"/>
      <c r="G415" s="454"/>
      <c r="H415" s="454"/>
      <c r="I415" s="454"/>
      <c r="J415" s="454"/>
      <c r="K415" s="454"/>
      <c r="L415" s="454"/>
      <c r="M415" s="454"/>
      <c r="N415" s="454"/>
      <c r="O415" s="454"/>
      <c r="P415" s="454"/>
      <c r="Q415" s="454"/>
      <c r="R415" s="454"/>
      <c r="S415" s="454"/>
      <c r="T415" s="454"/>
      <c r="U415" s="454"/>
      <c r="V415" s="454"/>
      <c r="W415" s="454"/>
      <c r="X415" s="454"/>
      <c r="Y415" s="454"/>
      <c r="Z415" s="64"/>
      <c r="AA415" s="64"/>
    </row>
    <row r="416" spans="1:67" ht="27" hidden="1" customHeight="1" x14ac:dyDescent="0.25">
      <c r="A416" s="61" t="s">
        <v>595</v>
      </c>
      <c r="B416" s="61" t="s">
        <v>596</v>
      </c>
      <c r="C416" s="35">
        <v>4301060352</v>
      </c>
      <c r="D416" s="455">
        <v>4680115881648</v>
      </c>
      <c r="E416" s="455"/>
      <c r="F416" s="60">
        <v>1</v>
      </c>
      <c r="G416" s="36">
        <v>4</v>
      </c>
      <c r="H416" s="60">
        <v>4</v>
      </c>
      <c r="I416" s="60">
        <v>4.4039999999999999</v>
      </c>
      <c r="J416" s="36">
        <v>104</v>
      </c>
      <c r="K416" s="36" t="s">
        <v>114</v>
      </c>
      <c r="L416" s="37" t="s">
        <v>80</v>
      </c>
      <c r="M416" s="37"/>
      <c r="N416" s="36">
        <v>35</v>
      </c>
      <c r="O416" s="7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57"/>
      <c r="Q416" s="457"/>
      <c r="R416" s="457"/>
      <c r="S416" s="458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IFERROR(IF(X416=0,"",ROUNDUP(X416/H416,0)*0.01196),"")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idden="1" x14ac:dyDescent="0.2">
      <c r="A417" s="463"/>
      <c r="B417" s="463"/>
      <c r="C417" s="463"/>
      <c r="D417" s="463"/>
      <c r="E417" s="463"/>
      <c r="F417" s="463"/>
      <c r="G417" s="463"/>
      <c r="H417" s="463"/>
      <c r="I417" s="463"/>
      <c r="J417" s="463"/>
      <c r="K417" s="463"/>
      <c r="L417" s="463"/>
      <c r="M417" s="463"/>
      <c r="N417" s="464"/>
      <c r="O417" s="460" t="s">
        <v>43</v>
      </c>
      <c r="P417" s="461"/>
      <c r="Q417" s="461"/>
      <c r="R417" s="461"/>
      <c r="S417" s="461"/>
      <c r="T417" s="461"/>
      <c r="U417" s="462"/>
      <c r="V417" s="41" t="s">
        <v>42</v>
      </c>
      <c r="W417" s="42">
        <f>IFERROR(W416/H416,"0")</f>
        <v>0</v>
      </c>
      <c r="X417" s="42">
        <f>IFERROR(X416/H416,"0")</f>
        <v>0</v>
      </c>
      <c r="Y417" s="42">
        <f>IFERROR(IF(Y416="",0,Y416),"0")</f>
        <v>0</v>
      </c>
      <c r="Z417" s="65"/>
      <c r="AA417" s="65"/>
    </row>
    <row r="418" spans="1:67" hidden="1" x14ac:dyDescent="0.2">
      <c r="A418" s="463"/>
      <c r="B418" s="463"/>
      <c r="C418" s="463"/>
      <c r="D418" s="463"/>
      <c r="E418" s="463"/>
      <c r="F418" s="463"/>
      <c r="G418" s="463"/>
      <c r="H418" s="463"/>
      <c r="I418" s="463"/>
      <c r="J418" s="463"/>
      <c r="K418" s="463"/>
      <c r="L418" s="463"/>
      <c r="M418" s="463"/>
      <c r="N418" s="464"/>
      <c r="O418" s="460" t="s">
        <v>43</v>
      </c>
      <c r="P418" s="461"/>
      <c r="Q418" s="461"/>
      <c r="R418" s="461"/>
      <c r="S418" s="461"/>
      <c r="T418" s="461"/>
      <c r="U418" s="462"/>
      <c r="V418" s="41" t="s">
        <v>0</v>
      </c>
      <c r="W418" s="42">
        <f>IFERROR(SUM(W416:W416),"0")</f>
        <v>0</v>
      </c>
      <c r="X418" s="42">
        <f>IFERROR(SUM(X416:X416),"0")</f>
        <v>0</v>
      </c>
      <c r="Y418" s="41"/>
      <c r="Z418" s="65"/>
      <c r="AA418" s="65"/>
    </row>
    <row r="419" spans="1:67" ht="14.25" hidden="1" customHeight="1" x14ac:dyDescent="0.25">
      <c r="A419" s="454" t="s">
        <v>99</v>
      </c>
      <c r="B419" s="454"/>
      <c r="C419" s="454"/>
      <c r="D419" s="454"/>
      <c r="E419" s="454"/>
      <c r="F419" s="454"/>
      <c r="G419" s="454"/>
      <c r="H419" s="454"/>
      <c r="I419" s="454"/>
      <c r="J419" s="454"/>
      <c r="K419" s="454"/>
      <c r="L419" s="454"/>
      <c r="M419" s="454"/>
      <c r="N419" s="454"/>
      <c r="O419" s="454"/>
      <c r="P419" s="454"/>
      <c r="Q419" s="454"/>
      <c r="R419" s="454"/>
      <c r="S419" s="454"/>
      <c r="T419" s="454"/>
      <c r="U419" s="454"/>
      <c r="V419" s="454"/>
      <c r="W419" s="454"/>
      <c r="X419" s="454"/>
      <c r="Y419" s="454"/>
      <c r="Z419" s="64"/>
      <c r="AA419" s="64"/>
    </row>
    <row r="420" spans="1:67" ht="27" hidden="1" customHeight="1" x14ac:dyDescent="0.25">
      <c r="A420" s="61" t="s">
        <v>597</v>
      </c>
      <c r="B420" s="61" t="s">
        <v>598</v>
      </c>
      <c r="C420" s="35">
        <v>4301032045</v>
      </c>
      <c r="D420" s="455">
        <v>4680115884335</v>
      </c>
      <c r="E420" s="455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600</v>
      </c>
      <c r="L420" s="37" t="s">
        <v>599</v>
      </c>
      <c r="M420" s="37"/>
      <c r="N420" s="36">
        <v>60</v>
      </c>
      <c r="O420" s="7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7"/>
      <c r="Q420" s="457"/>
      <c r="R420" s="457"/>
      <c r="S420" s="458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9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hidden="1" customHeight="1" x14ac:dyDescent="0.25">
      <c r="A421" s="61" t="s">
        <v>601</v>
      </c>
      <c r="B421" s="61" t="s">
        <v>602</v>
      </c>
      <c r="C421" s="35">
        <v>4301032047</v>
      </c>
      <c r="D421" s="455">
        <v>4680115884342</v>
      </c>
      <c r="E421" s="455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600</v>
      </c>
      <c r="L421" s="37" t="s">
        <v>599</v>
      </c>
      <c r="M421" s="37"/>
      <c r="N421" s="36">
        <v>60</v>
      </c>
      <c r="O421" s="7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7"/>
      <c r="Q421" s="457"/>
      <c r="R421" s="457"/>
      <c r="S421" s="458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20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hidden="1" customHeight="1" x14ac:dyDescent="0.25">
      <c r="A422" s="61" t="s">
        <v>603</v>
      </c>
      <c r="B422" s="61" t="s">
        <v>604</v>
      </c>
      <c r="C422" s="35">
        <v>4301170011</v>
      </c>
      <c r="D422" s="455">
        <v>4680115884113</v>
      </c>
      <c r="E422" s="455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600</v>
      </c>
      <c r="L422" s="37" t="s">
        <v>599</v>
      </c>
      <c r="M422" s="37"/>
      <c r="N422" s="36">
        <v>150</v>
      </c>
      <c r="O422" s="70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7"/>
      <c r="Q422" s="457"/>
      <c r="R422" s="457"/>
      <c r="S422" s="458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idden="1" x14ac:dyDescent="0.2">
      <c r="A423" s="463"/>
      <c r="B423" s="463"/>
      <c r="C423" s="463"/>
      <c r="D423" s="463"/>
      <c r="E423" s="463"/>
      <c r="F423" s="463"/>
      <c r="G423" s="463"/>
      <c r="H423" s="463"/>
      <c r="I423" s="463"/>
      <c r="J423" s="463"/>
      <c r="K423" s="463"/>
      <c r="L423" s="463"/>
      <c r="M423" s="463"/>
      <c r="N423" s="464"/>
      <c r="O423" s="460" t="s">
        <v>43</v>
      </c>
      <c r="P423" s="461"/>
      <c r="Q423" s="461"/>
      <c r="R423" s="461"/>
      <c r="S423" s="461"/>
      <c r="T423" s="461"/>
      <c r="U423" s="462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hidden="1" x14ac:dyDescent="0.2">
      <c r="A424" s="463"/>
      <c r="B424" s="463"/>
      <c r="C424" s="463"/>
      <c r="D424" s="463"/>
      <c r="E424" s="463"/>
      <c r="F424" s="463"/>
      <c r="G424" s="463"/>
      <c r="H424" s="463"/>
      <c r="I424" s="463"/>
      <c r="J424" s="463"/>
      <c r="K424" s="463"/>
      <c r="L424" s="463"/>
      <c r="M424" s="463"/>
      <c r="N424" s="464"/>
      <c r="O424" s="460" t="s">
        <v>43</v>
      </c>
      <c r="P424" s="461"/>
      <c r="Q424" s="461"/>
      <c r="R424" s="461"/>
      <c r="S424" s="461"/>
      <c r="T424" s="461"/>
      <c r="U424" s="462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hidden="1" customHeight="1" x14ac:dyDescent="0.25">
      <c r="A425" s="453" t="s">
        <v>605</v>
      </c>
      <c r="B425" s="453"/>
      <c r="C425" s="453"/>
      <c r="D425" s="453"/>
      <c r="E425" s="453"/>
      <c r="F425" s="453"/>
      <c r="G425" s="453"/>
      <c r="H425" s="453"/>
      <c r="I425" s="453"/>
      <c r="J425" s="453"/>
      <c r="K425" s="453"/>
      <c r="L425" s="453"/>
      <c r="M425" s="453"/>
      <c r="N425" s="453"/>
      <c r="O425" s="453"/>
      <c r="P425" s="453"/>
      <c r="Q425" s="453"/>
      <c r="R425" s="453"/>
      <c r="S425" s="453"/>
      <c r="T425" s="453"/>
      <c r="U425" s="453"/>
      <c r="V425" s="453"/>
      <c r="W425" s="453"/>
      <c r="X425" s="453"/>
      <c r="Y425" s="453"/>
      <c r="Z425" s="63"/>
      <c r="AA425" s="63"/>
    </row>
    <row r="426" spans="1:67" ht="14.25" hidden="1" customHeight="1" x14ac:dyDescent="0.25">
      <c r="A426" s="454" t="s">
        <v>110</v>
      </c>
      <c r="B426" s="454"/>
      <c r="C426" s="454"/>
      <c r="D426" s="454"/>
      <c r="E426" s="454"/>
      <c r="F426" s="454"/>
      <c r="G426" s="454"/>
      <c r="H426" s="454"/>
      <c r="I426" s="454"/>
      <c r="J426" s="454"/>
      <c r="K426" s="454"/>
      <c r="L426" s="454"/>
      <c r="M426" s="454"/>
      <c r="N426" s="454"/>
      <c r="O426" s="454"/>
      <c r="P426" s="454"/>
      <c r="Q426" s="454"/>
      <c r="R426" s="454"/>
      <c r="S426" s="454"/>
      <c r="T426" s="454"/>
      <c r="U426" s="454"/>
      <c r="V426" s="454"/>
      <c r="W426" s="454"/>
      <c r="X426" s="454"/>
      <c r="Y426" s="454"/>
      <c r="Z426" s="64"/>
      <c r="AA426" s="64"/>
    </row>
    <row r="427" spans="1:67" ht="27" hidden="1" customHeight="1" x14ac:dyDescent="0.25">
      <c r="A427" s="61" t="s">
        <v>606</v>
      </c>
      <c r="B427" s="61" t="s">
        <v>607</v>
      </c>
      <c r="C427" s="35">
        <v>4301020214</v>
      </c>
      <c r="D427" s="455">
        <v>4607091389388</v>
      </c>
      <c r="E427" s="455"/>
      <c r="F427" s="60">
        <v>1.3</v>
      </c>
      <c r="G427" s="36">
        <v>4</v>
      </c>
      <c r="H427" s="60">
        <v>5.2</v>
      </c>
      <c r="I427" s="60">
        <v>5.6079999999999997</v>
      </c>
      <c r="J427" s="36">
        <v>104</v>
      </c>
      <c r="K427" s="36" t="s">
        <v>114</v>
      </c>
      <c r="L427" s="37" t="s">
        <v>113</v>
      </c>
      <c r="M427" s="37"/>
      <c r="N427" s="36">
        <v>35</v>
      </c>
      <c r="O427" s="7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57"/>
      <c r="Q427" s="457"/>
      <c r="R427" s="457"/>
      <c r="S427" s="458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IFERROR(IF(X427=0,"",ROUNDUP(X427/H427,0)*0.01196),"")</f>
        <v/>
      </c>
      <c r="Z427" s="66" t="s">
        <v>48</v>
      </c>
      <c r="AA427" s="67" t="s">
        <v>48</v>
      </c>
      <c r="AE427" s="77"/>
      <c r="BB427" s="322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ht="27" hidden="1" customHeight="1" x14ac:dyDescent="0.25">
      <c r="A428" s="61" t="s">
        <v>608</v>
      </c>
      <c r="B428" s="61" t="s">
        <v>609</v>
      </c>
      <c r="C428" s="35">
        <v>4301020185</v>
      </c>
      <c r="D428" s="455">
        <v>4607091389364</v>
      </c>
      <c r="E428" s="455"/>
      <c r="F428" s="60">
        <v>0.42</v>
      </c>
      <c r="G428" s="36">
        <v>6</v>
      </c>
      <c r="H428" s="60">
        <v>2.52</v>
      </c>
      <c r="I428" s="60">
        <v>2.75</v>
      </c>
      <c r="J428" s="36">
        <v>156</v>
      </c>
      <c r="K428" s="36" t="s">
        <v>81</v>
      </c>
      <c r="L428" s="37" t="s">
        <v>132</v>
      </c>
      <c r="M428" s="37"/>
      <c r="N428" s="36">
        <v>35</v>
      </c>
      <c r="O428" s="7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57"/>
      <c r="Q428" s="457"/>
      <c r="R428" s="457"/>
      <c r="S428" s="458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idden="1" x14ac:dyDescent="0.2">
      <c r="A429" s="463"/>
      <c r="B429" s="463"/>
      <c r="C429" s="463"/>
      <c r="D429" s="463"/>
      <c r="E429" s="463"/>
      <c r="F429" s="463"/>
      <c r="G429" s="463"/>
      <c r="H429" s="463"/>
      <c r="I429" s="463"/>
      <c r="J429" s="463"/>
      <c r="K429" s="463"/>
      <c r="L429" s="463"/>
      <c r="M429" s="463"/>
      <c r="N429" s="464"/>
      <c r="O429" s="460" t="s">
        <v>43</v>
      </c>
      <c r="P429" s="461"/>
      <c r="Q429" s="461"/>
      <c r="R429" s="461"/>
      <c r="S429" s="461"/>
      <c r="T429" s="461"/>
      <c r="U429" s="462"/>
      <c r="V429" s="41" t="s">
        <v>42</v>
      </c>
      <c r="W429" s="42">
        <f>IFERROR(W427/H427,"0")+IFERROR(W428/H428,"0")</f>
        <v>0</v>
      </c>
      <c r="X429" s="42">
        <f>IFERROR(X427/H427,"0")+IFERROR(X428/H428,"0")</f>
        <v>0</v>
      </c>
      <c r="Y429" s="42">
        <f>IFERROR(IF(Y427="",0,Y427),"0")+IFERROR(IF(Y428="",0,Y428),"0")</f>
        <v>0</v>
      </c>
      <c r="Z429" s="65"/>
      <c r="AA429" s="65"/>
    </row>
    <row r="430" spans="1:67" hidden="1" x14ac:dyDescent="0.2">
      <c r="A430" s="463"/>
      <c r="B430" s="463"/>
      <c r="C430" s="463"/>
      <c r="D430" s="463"/>
      <c r="E430" s="463"/>
      <c r="F430" s="463"/>
      <c r="G430" s="463"/>
      <c r="H430" s="463"/>
      <c r="I430" s="463"/>
      <c r="J430" s="463"/>
      <c r="K430" s="463"/>
      <c r="L430" s="463"/>
      <c r="M430" s="463"/>
      <c r="N430" s="464"/>
      <c r="O430" s="460" t="s">
        <v>43</v>
      </c>
      <c r="P430" s="461"/>
      <c r="Q430" s="461"/>
      <c r="R430" s="461"/>
      <c r="S430" s="461"/>
      <c r="T430" s="461"/>
      <c r="U430" s="462"/>
      <c r="V430" s="41" t="s">
        <v>0</v>
      </c>
      <c r="W430" s="42">
        <f>IFERROR(SUM(W427:W428),"0")</f>
        <v>0</v>
      </c>
      <c r="X430" s="42">
        <f>IFERROR(SUM(X427:X428),"0")</f>
        <v>0</v>
      </c>
      <c r="Y430" s="41"/>
      <c r="Z430" s="65"/>
      <c r="AA430" s="65"/>
    </row>
    <row r="431" spans="1:67" ht="14.25" hidden="1" customHeight="1" x14ac:dyDescent="0.25">
      <c r="A431" s="454" t="s">
        <v>77</v>
      </c>
      <c r="B431" s="454"/>
      <c r="C431" s="454"/>
      <c r="D431" s="454"/>
      <c r="E431" s="454"/>
      <c r="F431" s="454"/>
      <c r="G431" s="454"/>
      <c r="H431" s="454"/>
      <c r="I431" s="454"/>
      <c r="J431" s="454"/>
      <c r="K431" s="454"/>
      <c r="L431" s="454"/>
      <c r="M431" s="454"/>
      <c r="N431" s="454"/>
      <c r="O431" s="454"/>
      <c r="P431" s="454"/>
      <c r="Q431" s="454"/>
      <c r="R431" s="454"/>
      <c r="S431" s="454"/>
      <c r="T431" s="454"/>
      <c r="U431" s="454"/>
      <c r="V431" s="454"/>
      <c r="W431" s="454"/>
      <c r="X431" s="454"/>
      <c r="Y431" s="454"/>
      <c r="Z431" s="64"/>
      <c r="AA431" s="64"/>
    </row>
    <row r="432" spans="1:67" ht="27" hidden="1" customHeight="1" x14ac:dyDescent="0.25">
      <c r="A432" s="61" t="s">
        <v>610</v>
      </c>
      <c r="B432" s="61" t="s">
        <v>611</v>
      </c>
      <c r="C432" s="35">
        <v>4301031212</v>
      </c>
      <c r="D432" s="455">
        <v>4607091389739</v>
      </c>
      <c r="E432" s="455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113</v>
      </c>
      <c r="M432" s="37"/>
      <c r="N432" s="36">
        <v>45</v>
      </c>
      <c r="O432" s="7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57"/>
      <c r="Q432" s="457"/>
      <c r="R432" s="457"/>
      <c r="S432" s="458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ref="X432:X437" si="82">IFERROR(IF(W432="",0,CEILING((W432/$H432),1)*$H432),"")</f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4" t="s">
        <v>67</v>
      </c>
      <c r="BL432" s="77">
        <f t="shared" ref="BL432:BL437" si="83">IFERROR(W432*I432/H432,"0")</f>
        <v>0</v>
      </c>
      <c r="BM432" s="77">
        <f t="shared" ref="BM432:BM437" si="84">IFERROR(X432*I432/H432,"0")</f>
        <v>0</v>
      </c>
      <c r="BN432" s="77">
        <f t="shared" ref="BN432:BN437" si="85">IFERROR(1/J432*(W432/H432),"0")</f>
        <v>0</v>
      </c>
      <c r="BO432" s="77">
        <f t="shared" ref="BO432:BO437" si="86">IFERROR(1/J432*(X432/H432),"0")</f>
        <v>0</v>
      </c>
    </row>
    <row r="433" spans="1:67" ht="27" hidden="1" customHeight="1" x14ac:dyDescent="0.25">
      <c r="A433" s="61" t="s">
        <v>612</v>
      </c>
      <c r="B433" s="61" t="s">
        <v>613</v>
      </c>
      <c r="C433" s="35">
        <v>4301031176</v>
      </c>
      <c r="D433" s="455">
        <v>4607091389425</v>
      </c>
      <c r="E433" s="455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7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57"/>
      <c r="Q433" s="457"/>
      <c r="R433" s="457"/>
      <c r="S433" s="458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5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hidden="1" customHeight="1" x14ac:dyDescent="0.25">
      <c r="A434" s="61" t="s">
        <v>614</v>
      </c>
      <c r="B434" s="61" t="s">
        <v>615</v>
      </c>
      <c r="C434" s="35">
        <v>4301031215</v>
      </c>
      <c r="D434" s="455">
        <v>4680115882911</v>
      </c>
      <c r="E434" s="455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1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7"/>
      <c r="Q434" s="457"/>
      <c r="R434" s="457"/>
      <c r="S434" s="458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ht="27" hidden="1" customHeight="1" x14ac:dyDescent="0.25">
      <c r="A435" s="61" t="s">
        <v>616</v>
      </c>
      <c r="B435" s="61" t="s">
        <v>617</v>
      </c>
      <c r="C435" s="35">
        <v>4301031167</v>
      </c>
      <c r="D435" s="455">
        <v>4680115880771</v>
      </c>
      <c r="E435" s="455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57"/>
      <c r="Q435" s="457"/>
      <c r="R435" s="457"/>
      <c r="S435" s="458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2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3"/>
        <v>0</v>
      </c>
      <c r="BM435" s="77">
        <f t="shared" si="84"/>
        <v>0</v>
      </c>
      <c r="BN435" s="77">
        <f t="shared" si="85"/>
        <v>0</v>
      </c>
      <c r="BO435" s="77">
        <f t="shared" si="86"/>
        <v>0</v>
      </c>
    </row>
    <row r="436" spans="1:67" ht="27" hidden="1" customHeight="1" x14ac:dyDescent="0.25">
      <c r="A436" s="61" t="s">
        <v>618</v>
      </c>
      <c r="B436" s="61" t="s">
        <v>619</v>
      </c>
      <c r="C436" s="35">
        <v>4301031173</v>
      </c>
      <c r="D436" s="455">
        <v>4607091389500</v>
      </c>
      <c r="E436" s="455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57"/>
      <c r="Q436" s="457"/>
      <c r="R436" s="457"/>
      <c r="S436" s="458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2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3"/>
        <v>0</v>
      </c>
      <c r="BM436" s="77">
        <f t="shared" si="84"/>
        <v>0</v>
      </c>
      <c r="BN436" s="77">
        <f t="shared" si="85"/>
        <v>0</v>
      </c>
      <c r="BO436" s="77">
        <f t="shared" si="86"/>
        <v>0</v>
      </c>
    </row>
    <row r="437" spans="1:67" ht="27" hidden="1" customHeight="1" x14ac:dyDescent="0.25">
      <c r="A437" s="61" t="s">
        <v>620</v>
      </c>
      <c r="B437" s="61" t="s">
        <v>621</v>
      </c>
      <c r="C437" s="35">
        <v>4301031103</v>
      </c>
      <c r="D437" s="455">
        <v>4680115881983</v>
      </c>
      <c r="E437" s="455"/>
      <c r="F437" s="60">
        <v>0.28000000000000003</v>
      </c>
      <c r="G437" s="36">
        <v>4</v>
      </c>
      <c r="H437" s="60">
        <v>1.1200000000000001</v>
      </c>
      <c r="I437" s="60">
        <v>1.252</v>
      </c>
      <c r="J437" s="36">
        <v>234</v>
      </c>
      <c r="K437" s="36" t="s">
        <v>84</v>
      </c>
      <c r="L437" s="37" t="s">
        <v>80</v>
      </c>
      <c r="M437" s="37"/>
      <c r="N437" s="36">
        <v>40</v>
      </c>
      <c r="O437" s="7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57"/>
      <c r="Q437" s="457"/>
      <c r="R437" s="457"/>
      <c r="S437" s="458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2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3"/>
        <v>0</v>
      </c>
      <c r="BM437" s="77">
        <f t="shared" si="84"/>
        <v>0</v>
      </c>
      <c r="BN437" s="77">
        <f t="shared" si="85"/>
        <v>0</v>
      </c>
      <c r="BO437" s="77">
        <f t="shared" si="86"/>
        <v>0</v>
      </c>
    </row>
    <row r="438" spans="1:67" hidden="1" x14ac:dyDescent="0.2">
      <c r="A438" s="463"/>
      <c r="B438" s="463"/>
      <c r="C438" s="463"/>
      <c r="D438" s="463"/>
      <c r="E438" s="463"/>
      <c r="F438" s="463"/>
      <c r="G438" s="463"/>
      <c r="H438" s="463"/>
      <c r="I438" s="463"/>
      <c r="J438" s="463"/>
      <c r="K438" s="463"/>
      <c r="L438" s="463"/>
      <c r="M438" s="463"/>
      <c r="N438" s="464"/>
      <c r="O438" s="460" t="s">
        <v>43</v>
      </c>
      <c r="P438" s="461"/>
      <c r="Q438" s="461"/>
      <c r="R438" s="461"/>
      <c r="S438" s="461"/>
      <c r="T438" s="461"/>
      <c r="U438" s="462"/>
      <c r="V438" s="41" t="s">
        <v>42</v>
      </c>
      <c r="W438" s="42">
        <f>IFERROR(W432/H432,"0")+IFERROR(W433/H433,"0")+IFERROR(W434/H434,"0")+IFERROR(W435/H435,"0")+IFERROR(W436/H436,"0")+IFERROR(W437/H437,"0")</f>
        <v>0</v>
      </c>
      <c r="X438" s="42">
        <f>IFERROR(X432/H432,"0")+IFERROR(X433/H433,"0")+IFERROR(X434/H434,"0")+IFERROR(X435/H435,"0")+IFERROR(X436/H436,"0")+IFERROR(X437/H437,"0")</f>
        <v>0</v>
      </c>
      <c r="Y438" s="42">
        <f>IFERROR(IF(Y432="",0,Y432),"0")+IFERROR(IF(Y433="",0,Y433),"0")+IFERROR(IF(Y434="",0,Y434),"0")+IFERROR(IF(Y435="",0,Y435),"0")+IFERROR(IF(Y436="",0,Y436),"0")+IFERROR(IF(Y437="",0,Y437),"0")</f>
        <v>0</v>
      </c>
      <c r="Z438" s="65"/>
      <c r="AA438" s="65"/>
    </row>
    <row r="439" spans="1:67" hidden="1" x14ac:dyDescent="0.2">
      <c r="A439" s="463"/>
      <c r="B439" s="463"/>
      <c r="C439" s="463"/>
      <c r="D439" s="463"/>
      <c r="E439" s="463"/>
      <c r="F439" s="463"/>
      <c r="G439" s="463"/>
      <c r="H439" s="463"/>
      <c r="I439" s="463"/>
      <c r="J439" s="463"/>
      <c r="K439" s="463"/>
      <c r="L439" s="463"/>
      <c r="M439" s="463"/>
      <c r="N439" s="464"/>
      <c r="O439" s="460" t="s">
        <v>43</v>
      </c>
      <c r="P439" s="461"/>
      <c r="Q439" s="461"/>
      <c r="R439" s="461"/>
      <c r="S439" s="461"/>
      <c r="T439" s="461"/>
      <c r="U439" s="462"/>
      <c r="V439" s="41" t="s">
        <v>0</v>
      </c>
      <c r="W439" s="42">
        <f>IFERROR(SUM(W432:W437),"0")</f>
        <v>0</v>
      </c>
      <c r="X439" s="42">
        <f>IFERROR(SUM(X432:X437),"0")</f>
        <v>0</v>
      </c>
      <c r="Y439" s="41"/>
      <c r="Z439" s="65"/>
      <c r="AA439" s="65"/>
    </row>
    <row r="440" spans="1:67" ht="14.25" hidden="1" customHeight="1" x14ac:dyDescent="0.25">
      <c r="A440" s="454" t="s">
        <v>99</v>
      </c>
      <c r="B440" s="454"/>
      <c r="C440" s="454"/>
      <c r="D440" s="454"/>
      <c r="E440" s="454"/>
      <c r="F440" s="454"/>
      <c r="G440" s="454"/>
      <c r="H440" s="454"/>
      <c r="I440" s="454"/>
      <c r="J440" s="454"/>
      <c r="K440" s="454"/>
      <c r="L440" s="454"/>
      <c r="M440" s="454"/>
      <c r="N440" s="454"/>
      <c r="O440" s="454"/>
      <c r="P440" s="454"/>
      <c r="Q440" s="454"/>
      <c r="R440" s="454"/>
      <c r="S440" s="454"/>
      <c r="T440" s="454"/>
      <c r="U440" s="454"/>
      <c r="V440" s="454"/>
      <c r="W440" s="454"/>
      <c r="X440" s="454"/>
      <c r="Y440" s="454"/>
      <c r="Z440" s="64"/>
      <c r="AA440" s="64"/>
    </row>
    <row r="441" spans="1:67" ht="27" hidden="1" customHeight="1" x14ac:dyDescent="0.25">
      <c r="A441" s="61" t="s">
        <v>622</v>
      </c>
      <c r="B441" s="61" t="s">
        <v>623</v>
      </c>
      <c r="C441" s="35">
        <v>4301032046</v>
      </c>
      <c r="D441" s="455">
        <v>4680115884359</v>
      </c>
      <c r="E441" s="455"/>
      <c r="F441" s="60">
        <v>0.06</v>
      </c>
      <c r="G441" s="36">
        <v>20</v>
      </c>
      <c r="H441" s="60">
        <v>1.2</v>
      </c>
      <c r="I441" s="60">
        <v>1.8</v>
      </c>
      <c r="J441" s="36">
        <v>200</v>
      </c>
      <c r="K441" s="36" t="s">
        <v>600</v>
      </c>
      <c r="L441" s="37" t="s">
        <v>599</v>
      </c>
      <c r="M441" s="37"/>
      <c r="N441" s="36">
        <v>60</v>
      </c>
      <c r="O441" s="7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57"/>
      <c r="Q441" s="457"/>
      <c r="R441" s="457"/>
      <c r="S441" s="458"/>
      <c r="T441" s="38" t="s">
        <v>48</v>
      </c>
      <c r="U441" s="38" t="s">
        <v>48</v>
      </c>
      <c r="V441" s="39" t="s">
        <v>0</v>
      </c>
      <c r="W441" s="57">
        <v>0</v>
      </c>
      <c r="X441" s="54">
        <f>IFERROR(IF(W441="",0,CEILING((W441/$H441),1)*$H441),"")</f>
        <v>0</v>
      </c>
      <c r="Y441" s="40" t="str">
        <f>IFERROR(IF(X441=0,"",ROUNDUP(X441/H441,0)*0.00627),"")</f>
        <v/>
      </c>
      <c r="Z441" s="66" t="s">
        <v>48</v>
      </c>
      <c r="AA441" s="67" t="s">
        <v>48</v>
      </c>
      <c r="AE441" s="77"/>
      <c r="BB441" s="330" t="s">
        <v>67</v>
      </c>
      <c r="BL441" s="77">
        <f>IFERROR(W441*I441/H441,"0")</f>
        <v>0</v>
      </c>
      <c r="BM441" s="77">
        <f>IFERROR(X441*I441/H441,"0")</f>
        <v>0</v>
      </c>
      <c r="BN441" s="77">
        <f>IFERROR(1/J441*(W441/H441),"0")</f>
        <v>0</v>
      </c>
      <c r="BO441" s="77">
        <f>IFERROR(1/J441*(X441/H441),"0")</f>
        <v>0</v>
      </c>
    </row>
    <row r="442" spans="1:67" ht="27" hidden="1" customHeight="1" x14ac:dyDescent="0.25">
      <c r="A442" s="61" t="s">
        <v>624</v>
      </c>
      <c r="B442" s="61" t="s">
        <v>625</v>
      </c>
      <c r="C442" s="35">
        <v>4301040358</v>
      </c>
      <c r="D442" s="455">
        <v>4680115884571</v>
      </c>
      <c r="E442" s="455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600</v>
      </c>
      <c r="L442" s="37" t="s">
        <v>599</v>
      </c>
      <c r="M442" s="37"/>
      <c r="N442" s="36">
        <v>60</v>
      </c>
      <c r="O442" s="71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7"/>
      <c r="Q442" s="457"/>
      <c r="R442" s="457"/>
      <c r="S442" s="458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1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463"/>
      <c r="B443" s="463"/>
      <c r="C443" s="463"/>
      <c r="D443" s="463"/>
      <c r="E443" s="463"/>
      <c r="F443" s="463"/>
      <c r="G443" s="463"/>
      <c r="H443" s="463"/>
      <c r="I443" s="463"/>
      <c r="J443" s="463"/>
      <c r="K443" s="463"/>
      <c r="L443" s="463"/>
      <c r="M443" s="463"/>
      <c r="N443" s="464"/>
      <c r="O443" s="460" t="s">
        <v>43</v>
      </c>
      <c r="P443" s="461"/>
      <c r="Q443" s="461"/>
      <c r="R443" s="461"/>
      <c r="S443" s="461"/>
      <c r="T443" s="461"/>
      <c r="U443" s="462"/>
      <c r="V443" s="41" t="s">
        <v>42</v>
      </c>
      <c r="W443" s="42">
        <f>IFERROR(W441/H441,"0")+IFERROR(W442/H442,"0")</f>
        <v>0</v>
      </c>
      <c r="X443" s="42">
        <f>IFERROR(X441/H441,"0")+IFERROR(X442/H442,"0")</f>
        <v>0</v>
      </c>
      <c r="Y443" s="42">
        <f>IFERROR(IF(Y441="",0,Y441),"0")+IFERROR(IF(Y442="",0,Y442),"0")</f>
        <v>0</v>
      </c>
      <c r="Z443" s="65"/>
      <c r="AA443" s="65"/>
    </row>
    <row r="444" spans="1:67" hidden="1" x14ac:dyDescent="0.2">
      <c r="A444" s="463"/>
      <c r="B444" s="463"/>
      <c r="C444" s="463"/>
      <c r="D444" s="463"/>
      <c r="E444" s="463"/>
      <c r="F444" s="463"/>
      <c r="G444" s="463"/>
      <c r="H444" s="463"/>
      <c r="I444" s="463"/>
      <c r="J444" s="463"/>
      <c r="K444" s="463"/>
      <c r="L444" s="463"/>
      <c r="M444" s="463"/>
      <c r="N444" s="464"/>
      <c r="O444" s="460" t="s">
        <v>43</v>
      </c>
      <c r="P444" s="461"/>
      <c r="Q444" s="461"/>
      <c r="R444" s="461"/>
      <c r="S444" s="461"/>
      <c r="T444" s="461"/>
      <c r="U444" s="462"/>
      <c r="V444" s="41" t="s">
        <v>0</v>
      </c>
      <c r="W444" s="42">
        <f>IFERROR(SUM(W441:W442),"0")</f>
        <v>0</v>
      </c>
      <c r="X444" s="42">
        <f>IFERROR(SUM(X441:X442),"0")</f>
        <v>0</v>
      </c>
      <c r="Y444" s="41"/>
      <c r="Z444" s="65"/>
      <c r="AA444" s="65"/>
    </row>
    <row r="445" spans="1:67" ht="14.25" hidden="1" customHeight="1" x14ac:dyDescent="0.25">
      <c r="A445" s="454" t="s">
        <v>626</v>
      </c>
      <c r="B445" s="454"/>
      <c r="C445" s="454"/>
      <c r="D445" s="454"/>
      <c r="E445" s="454"/>
      <c r="F445" s="454"/>
      <c r="G445" s="454"/>
      <c r="H445" s="454"/>
      <c r="I445" s="454"/>
      <c r="J445" s="454"/>
      <c r="K445" s="454"/>
      <c r="L445" s="454"/>
      <c r="M445" s="454"/>
      <c r="N445" s="454"/>
      <c r="O445" s="454"/>
      <c r="P445" s="454"/>
      <c r="Q445" s="454"/>
      <c r="R445" s="454"/>
      <c r="S445" s="454"/>
      <c r="T445" s="454"/>
      <c r="U445" s="454"/>
      <c r="V445" s="454"/>
      <c r="W445" s="454"/>
      <c r="X445" s="454"/>
      <c r="Y445" s="454"/>
      <c r="Z445" s="64"/>
      <c r="AA445" s="64"/>
    </row>
    <row r="446" spans="1:67" ht="27" hidden="1" customHeight="1" x14ac:dyDescent="0.25">
      <c r="A446" s="61" t="s">
        <v>627</v>
      </c>
      <c r="B446" s="61" t="s">
        <v>628</v>
      </c>
      <c r="C446" s="35">
        <v>4301170010</v>
      </c>
      <c r="D446" s="455">
        <v>4680115884090</v>
      </c>
      <c r="E446" s="455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600</v>
      </c>
      <c r="L446" s="37" t="s">
        <v>599</v>
      </c>
      <c r="M446" s="37"/>
      <c r="N446" s="36">
        <v>150</v>
      </c>
      <c r="O446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7"/>
      <c r="Q446" s="457"/>
      <c r="R446" s="457"/>
      <c r="S446" s="458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2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463"/>
      <c r="B447" s="463"/>
      <c r="C447" s="463"/>
      <c r="D447" s="463"/>
      <c r="E447" s="463"/>
      <c r="F447" s="463"/>
      <c r="G447" s="463"/>
      <c r="H447" s="463"/>
      <c r="I447" s="463"/>
      <c r="J447" s="463"/>
      <c r="K447" s="463"/>
      <c r="L447" s="463"/>
      <c r="M447" s="463"/>
      <c r="N447" s="464"/>
      <c r="O447" s="460" t="s">
        <v>43</v>
      </c>
      <c r="P447" s="461"/>
      <c r="Q447" s="461"/>
      <c r="R447" s="461"/>
      <c r="S447" s="461"/>
      <c r="T447" s="461"/>
      <c r="U447" s="462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463"/>
      <c r="B448" s="463"/>
      <c r="C448" s="463"/>
      <c r="D448" s="463"/>
      <c r="E448" s="463"/>
      <c r="F448" s="463"/>
      <c r="G448" s="463"/>
      <c r="H448" s="463"/>
      <c r="I448" s="463"/>
      <c r="J448" s="463"/>
      <c r="K448" s="463"/>
      <c r="L448" s="463"/>
      <c r="M448" s="463"/>
      <c r="N448" s="464"/>
      <c r="O448" s="460" t="s">
        <v>43</v>
      </c>
      <c r="P448" s="461"/>
      <c r="Q448" s="461"/>
      <c r="R448" s="461"/>
      <c r="S448" s="461"/>
      <c r="T448" s="461"/>
      <c r="U448" s="462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hidden="1" customHeight="1" x14ac:dyDescent="0.25">
      <c r="A449" s="454" t="s">
        <v>629</v>
      </c>
      <c r="B449" s="454"/>
      <c r="C449" s="454"/>
      <c r="D449" s="454"/>
      <c r="E449" s="454"/>
      <c r="F449" s="454"/>
      <c r="G449" s="454"/>
      <c r="H449" s="454"/>
      <c r="I449" s="454"/>
      <c r="J449" s="454"/>
      <c r="K449" s="454"/>
      <c r="L449" s="454"/>
      <c r="M449" s="454"/>
      <c r="N449" s="454"/>
      <c r="O449" s="454"/>
      <c r="P449" s="454"/>
      <c r="Q449" s="454"/>
      <c r="R449" s="454"/>
      <c r="S449" s="454"/>
      <c r="T449" s="454"/>
      <c r="U449" s="454"/>
      <c r="V449" s="454"/>
      <c r="W449" s="454"/>
      <c r="X449" s="454"/>
      <c r="Y449" s="454"/>
      <c r="Z449" s="64"/>
      <c r="AA449" s="64"/>
    </row>
    <row r="450" spans="1:67" ht="27" hidden="1" customHeight="1" x14ac:dyDescent="0.25">
      <c r="A450" s="61" t="s">
        <v>630</v>
      </c>
      <c r="B450" s="61" t="s">
        <v>631</v>
      </c>
      <c r="C450" s="35">
        <v>4301040357</v>
      </c>
      <c r="D450" s="455">
        <v>4680115884564</v>
      </c>
      <c r="E450" s="455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600</v>
      </c>
      <c r="L450" s="37" t="s">
        <v>599</v>
      </c>
      <c r="M450" s="37"/>
      <c r="N450" s="36">
        <v>60</v>
      </c>
      <c r="O450" s="71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7"/>
      <c r="Q450" s="457"/>
      <c r="R450" s="457"/>
      <c r="S450" s="458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3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hidden="1" x14ac:dyDescent="0.2">
      <c r="A451" s="463"/>
      <c r="B451" s="463"/>
      <c r="C451" s="463"/>
      <c r="D451" s="463"/>
      <c r="E451" s="463"/>
      <c r="F451" s="463"/>
      <c r="G451" s="463"/>
      <c r="H451" s="463"/>
      <c r="I451" s="463"/>
      <c r="J451" s="463"/>
      <c r="K451" s="463"/>
      <c r="L451" s="463"/>
      <c r="M451" s="463"/>
      <c r="N451" s="464"/>
      <c r="O451" s="460" t="s">
        <v>43</v>
      </c>
      <c r="P451" s="461"/>
      <c r="Q451" s="461"/>
      <c r="R451" s="461"/>
      <c r="S451" s="461"/>
      <c r="T451" s="461"/>
      <c r="U451" s="462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hidden="1" x14ac:dyDescent="0.2">
      <c r="A452" s="463"/>
      <c r="B452" s="463"/>
      <c r="C452" s="463"/>
      <c r="D452" s="463"/>
      <c r="E452" s="463"/>
      <c r="F452" s="463"/>
      <c r="G452" s="463"/>
      <c r="H452" s="463"/>
      <c r="I452" s="463"/>
      <c r="J452" s="463"/>
      <c r="K452" s="463"/>
      <c r="L452" s="463"/>
      <c r="M452" s="463"/>
      <c r="N452" s="464"/>
      <c r="O452" s="460" t="s">
        <v>43</v>
      </c>
      <c r="P452" s="461"/>
      <c r="Q452" s="461"/>
      <c r="R452" s="461"/>
      <c r="S452" s="461"/>
      <c r="T452" s="461"/>
      <c r="U452" s="462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hidden="1" customHeight="1" x14ac:dyDescent="0.25">
      <c r="A453" s="453" t="s">
        <v>632</v>
      </c>
      <c r="B453" s="453"/>
      <c r="C453" s="453"/>
      <c r="D453" s="453"/>
      <c r="E453" s="453"/>
      <c r="F453" s="453"/>
      <c r="G453" s="453"/>
      <c r="H453" s="453"/>
      <c r="I453" s="453"/>
      <c r="J453" s="453"/>
      <c r="K453" s="453"/>
      <c r="L453" s="453"/>
      <c r="M453" s="453"/>
      <c r="N453" s="453"/>
      <c r="O453" s="453"/>
      <c r="P453" s="453"/>
      <c r="Q453" s="453"/>
      <c r="R453" s="453"/>
      <c r="S453" s="453"/>
      <c r="T453" s="453"/>
      <c r="U453" s="453"/>
      <c r="V453" s="453"/>
      <c r="W453" s="453"/>
      <c r="X453" s="453"/>
      <c r="Y453" s="453"/>
      <c r="Z453" s="63"/>
      <c r="AA453" s="63"/>
    </row>
    <row r="454" spans="1:67" ht="14.25" hidden="1" customHeight="1" x14ac:dyDescent="0.25">
      <c r="A454" s="454" t="s">
        <v>77</v>
      </c>
      <c r="B454" s="454"/>
      <c r="C454" s="454"/>
      <c r="D454" s="454"/>
      <c r="E454" s="454"/>
      <c r="F454" s="454"/>
      <c r="G454" s="454"/>
      <c r="H454" s="454"/>
      <c r="I454" s="454"/>
      <c r="J454" s="454"/>
      <c r="K454" s="454"/>
      <c r="L454" s="454"/>
      <c r="M454" s="454"/>
      <c r="N454" s="454"/>
      <c r="O454" s="454"/>
      <c r="P454" s="454"/>
      <c r="Q454" s="454"/>
      <c r="R454" s="454"/>
      <c r="S454" s="454"/>
      <c r="T454" s="454"/>
      <c r="U454" s="454"/>
      <c r="V454" s="454"/>
      <c r="W454" s="454"/>
      <c r="X454" s="454"/>
      <c r="Y454" s="454"/>
      <c r="Z454" s="64"/>
      <c r="AA454" s="64"/>
    </row>
    <row r="455" spans="1:67" ht="27" hidden="1" customHeight="1" x14ac:dyDescent="0.25">
      <c r="A455" s="61" t="s">
        <v>633</v>
      </c>
      <c r="B455" s="61" t="s">
        <v>634</v>
      </c>
      <c r="C455" s="35">
        <v>4301031294</v>
      </c>
      <c r="D455" s="455">
        <v>4680115885189</v>
      </c>
      <c r="E455" s="455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7"/>
      <c r="Q455" s="457"/>
      <c r="R455" s="457"/>
      <c r="S455" s="458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4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hidden="1" customHeight="1" x14ac:dyDescent="0.25">
      <c r="A456" s="61" t="s">
        <v>635</v>
      </c>
      <c r="B456" s="61" t="s">
        <v>636</v>
      </c>
      <c r="C456" s="35">
        <v>4301031293</v>
      </c>
      <c r="D456" s="455">
        <v>4680115885172</v>
      </c>
      <c r="E456" s="455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7"/>
      <c r="Q456" s="457"/>
      <c r="R456" s="457"/>
      <c r="S456" s="458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5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hidden="1" customHeight="1" x14ac:dyDescent="0.25">
      <c r="A457" s="61" t="s">
        <v>637</v>
      </c>
      <c r="B457" s="61" t="s">
        <v>638</v>
      </c>
      <c r="C457" s="35">
        <v>4301031291</v>
      </c>
      <c r="D457" s="455">
        <v>4680115885110</v>
      </c>
      <c r="E457" s="455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7"/>
      <c r="Q457" s="457"/>
      <c r="R457" s="457"/>
      <c r="S457" s="458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idden="1" x14ac:dyDescent="0.2">
      <c r="A458" s="463"/>
      <c r="B458" s="463"/>
      <c r="C458" s="463"/>
      <c r="D458" s="463"/>
      <c r="E458" s="463"/>
      <c r="F458" s="463"/>
      <c r="G458" s="463"/>
      <c r="H458" s="463"/>
      <c r="I458" s="463"/>
      <c r="J458" s="463"/>
      <c r="K458" s="463"/>
      <c r="L458" s="463"/>
      <c r="M458" s="463"/>
      <c r="N458" s="464"/>
      <c r="O458" s="460" t="s">
        <v>43</v>
      </c>
      <c r="P458" s="461"/>
      <c r="Q458" s="461"/>
      <c r="R458" s="461"/>
      <c r="S458" s="461"/>
      <c r="T458" s="461"/>
      <c r="U458" s="462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hidden="1" x14ac:dyDescent="0.2">
      <c r="A459" s="463"/>
      <c r="B459" s="463"/>
      <c r="C459" s="463"/>
      <c r="D459" s="463"/>
      <c r="E459" s="463"/>
      <c r="F459" s="463"/>
      <c r="G459" s="463"/>
      <c r="H459" s="463"/>
      <c r="I459" s="463"/>
      <c r="J459" s="463"/>
      <c r="K459" s="463"/>
      <c r="L459" s="463"/>
      <c r="M459" s="463"/>
      <c r="N459" s="464"/>
      <c r="O459" s="460" t="s">
        <v>43</v>
      </c>
      <c r="P459" s="461"/>
      <c r="Q459" s="461"/>
      <c r="R459" s="461"/>
      <c r="S459" s="461"/>
      <c r="T459" s="461"/>
      <c r="U459" s="462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hidden="1" customHeight="1" x14ac:dyDescent="0.25">
      <c r="A460" s="453" t="s">
        <v>639</v>
      </c>
      <c r="B460" s="453"/>
      <c r="C460" s="453"/>
      <c r="D460" s="453"/>
      <c r="E460" s="453"/>
      <c r="F460" s="453"/>
      <c r="G460" s="453"/>
      <c r="H460" s="453"/>
      <c r="I460" s="453"/>
      <c r="J460" s="453"/>
      <c r="K460" s="453"/>
      <c r="L460" s="453"/>
      <c r="M460" s="453"/>
      <c r="N460" s="453"/>
      <c r="O460" s="453"/>
      <c r="P460" s="453"/>
      <c r="Q460" s="453"/>
      <c r="R460" s="453"/>
      <c r="S460" s="453"/>
      <c r="T460" s="453"/>
      <c r="U460" s="453"/>
      <c r="V460" s="453"/>
      <c r="W460" s="453"/>
      <c r="X460" s="453"/>
      <c r="Y460" s="453"/>
      <c r="Z460" s="63"/>
      <c r="AA460" s="63"/>
    </row>
    <row r="461" spans="1:67" ht="14.25" hidden="1" customHeight="1" x14ac:dyDescent="0.25">
      <c r="A461" s="454" t="s">
        <v>77</v>
      </c>
      <c r="B461" s="454"/>
      <c r="C461" s="454"/>
      <c r="D461" s="454"/>
      <c r="E461" s="454"/>
      <c r="F461" s="454"/>
      <c r="G461" s="454"/>
      <c r="H461" s="454"/>
      <c r="I461" s="454"/>
      <c r="J461" s="454"/>
      <c r="K461" s="454"/>
      <c r="L461" s="454"/>
      <c r="M461" s="454"/>
      <c r="N461" s="454"/>
      <c r="O461" s="454"/>
      <c r="P461" s="454"/>
      <c r="Q461" s="454"/>
      <c r="R461" s="454"/>
      <c r="S461" s="454"/>
      <c r="T461" s="454"/>
      <c r="U461" s="454"/>
      <c r="V461" s="454"/>
      <c r="W461" s="454"/>
      <c r="X461" s="454"/>
      <c r="Y461" s="454"/>
      <c r="Z461" s="64"/>
      <c r="AA461" s="64"/>
    </row>
    <row r="462" spans="1:67" ht="27" hidden="1" customHeight="1" x14ac:dyDescent="0.25">
      <c r="A462" s="61" t="s">
        <v>640</v>
      </c>
      <c r="B462" s="61" t="s">
        <v>641</v>
      </c>
      <c r="C462" s="35">
        <v>4301031261</v>
      </c>
      <c r="D462" s="455">
        <v>4680115885103</v>
      </c>
      <c r="E462" s="455"/>
      <c r="F462" s="60">
        <v>0.27</v>
      </c>
      <c r="G462" s="36">
        <v>6</v>
      </c>
      <c r="H462" s="60">
        <v>1.62</v>
      </c>
      <c r="I462" s="60">
        <v>1.82</v>
      </c>
      <c r="J462" s="36">
        <v>156</v>
      </c>
      <c r="K462" s="36" t="s">
        <v>81</v>
      </c>
      <c r="L462" s="37" t="s">
        <v>80</v>
      </c>
      <c r="M462" s="37"/>
      <c r="N462" s="36">
        <v>40</v>
      </c>
      <c r="O462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57"/>
      <c r="Q462" s="457"/>
      <c r="R462" s="457"/>
      <c r="S462" s="458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IFERROR(IF(X462=0,"",ROUNDUP(X462/H462,0)*0.00753),"")</f>
        <v/>
      </c>
      <c r="Z462" s="66" t="s">
        <v>48</v>
      </c>
      <c r="AA462" s="67" t="s">
        <v>193</v>
      </c>
      <c r="AE462" s="77"/>
      <c r="BB462" s="337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idden="1" x14ac:dyDescent="0.2">
      <c r="A463" s="463"/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4"/>
      <c r="O463" s="460" t="s">
        <v>43</v>
      </c>
      <c r="P463" s="461"/>
      <c r="Q463" s="461"/>
      <c r="R463" s="461"/>
      <c r="S463" s="461"/>
      <c r="T463" s="461"/>
      <c r="U463" s="462"/>
      <c r="V463" s="41" t="s">
        <v>42</v>
      </c>
      <c r="W463" s="42">
        <f>IFERROR(W462/H462,"0")</f>
        <v>0</v>
      </c>
      <c r="X463" s="42">
        <f>IFERROR(X462/H462,"0")</f>
        <v>0</v>
      </c>
      <c r="Y463" s="42">
        <f>IFERROR(IF(Y462="",0,Y462),"0")</f>
        <v>0</v>
      </c>
      <c r="Z463" s="65"/>
      <c r="AA463" s="65"/>
    </row>
    <row r="464" spans="1:67" hidden="1" x14ac:dyDescent="0.2">
      <c r="A464" s="463"/>
      <c r="B464" s="463"/>
      <c r="C464" s="463"/>
      <c r="D464" s="463"/>
      <c r="E464" s="463"/>
      <c r="F464" s="463"/>
      <c r="G464" s="463"/>
      <c r="H464" s="463"/>
      <c r="I464" s="463"/>
      <c r="J464" s="463"/>
      <c r="K464" s="463"/>
      <c r="L464" s="463"/>
      <c r="M464" s="463"/>
      <c r="N464" s="464"/>
      <c r="O464" s="460" t="s">
        <v>43</v>
      </c>
      <c r="P464" s="461"/>
      <c r="Q464" s="461"/>
      <c r="R464" s="461"/>
      <c r="S464" s="461"/>
      <c r="T464" s="461"/>
      <c r="U464" s="462"/>
      <c r="V464" s="41" t="s">
        <v>0</v>
      </c>
      <c r="W464" s="42">
        <f>IFERROR(SUM(W462:W462),"0")</f>
        <v>0</v>
      </c>
      <c r="X464" s="42">
        <f>IFERROR(SUM(X462:X462),"0")</f>
        <v>0</v>
      </c>
      <c r="Y464" s="41"/>
      <c r="Z464" s="65"/>
      <c r="AA464" s="65"/>
    </row>
    <row r="465" spans="1:67" ht="14.25" hidden="1" customHeight="1" x14ac:dyDescent="0.25">
      <c r="A465" s="454" t="s">
        <v>220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64"/>
      <c r="AA465" s="64"/>
    </row>
    <row r="466" spans="1:67" ht="27" hidden="1" customHeight="1" x14ac:dyDescent="0.25">
      <c r="A466" s="61" t="s">
        <v>642</v>
      </c>
      <c r="B466" s="61" t="s">
        <v>643</v>
      </c>
      <c r="C466" s="35">
        <v>4301060412</v>
      </c>
      <c r="D466" s="455">
        <v>4680115885509</v>
      </c>
      <c r="E466" s="455"/>
      <c r="F466" s="60">
        <v>0.27</v>
      </c>
      <c r="G466" s="36">
        <v>6</v>
      </c>
      <c r="H466" s="60">
        <v>1.62</v>
      </c>
      <c r="I466" s="60">
        <v>1.8859999999999999</v>
      </c>
      <c r="J466" s="36">
        <v>156</v>
      </c>
      <c r="K466" s="36" t="s">
        <v>81</v>
      </c>
      <c r="L466" s="37" t="s">
        <v>80</v>
      </c>
      <c r="M466" s="37"/>
      <c r="N466" s="36">
        <v>35</v>
      </c>
      <c r="O466" s="723" t="s">
        <v>644</v>
      </c>
      <c r="P466" s="457"/>
      <c r="Q466" s="457"/>
      <c r="R466" s="457"/>
      <c r="S466" s="458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IFERROR(IF(X466=0,"",ROUNDUP(X466/H466,0)*0.00753),"")</f>
        <v/>
      </c>
      <c r="Z466" s="66" t="s">
        <v>48</v>
      </c>
      <c r="AA466" s="67" t="s">
        <v>193</v>
      </c>
      <c r="AE466" s="77"/>
      <c r="BB466" s="338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hidden="1" x14ac:dyDescent="0.2">
      <c r="A467" s="463"/>
      <c r="B467" s="463"/>
      <c r="C467" s="463"/>
      <c r="D467" s="463"/>
      <c r="E467" s="463"/>
      <c r="F467" s="463"/>
      <c r="G467" s="463"/>
      <c r="H467" s="463"/>
      <c r="I467" s="463"/>
      <c r="J467" s="463"/>
      <c r="K467" s="463"/>
      <c r="L467" s="463"/>
      <c r="M467" s="463"/>
      <c r="N467" s="464"/>
      <c r="O467" s="460" t="s">
        <v>43</v>
      </c>
      <c r="P467" s="461"/>
      <c r="Q467" s="461"/>
      <c r="R467" s="461"/>
      <c r="S467" s="461"/>
      <c r="T467" s="461"/>
      <c r="U467" s="462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hidden="1" x14ac:dyDescent="0.2">
      <c r="A468" s="463"/>
      <c r="B468" s="463"/>
      <c r="C468" s="463"/>
      <c r="D468" s="463"/>
      <c r="E468" s="463"/>
      <c r="F468" s="463"/>
      <c r="G468" s="463"/>
      <c r="H468" s="463"/>
      <c r="I468" s="463"/>
      <c r="J468" s="463"/>
      <c r="K468" s="463"/>
      <c r="L468" s="463"/>
      <c r="M468" s="463"/>
      <c r="N468" s="464"/>
      <c r="O468" s="460" t="s">
        <v>43</v>
      </c>
      <c r="P468" s="461"/>
      <c r="Q468" s="461"/>
      <c r="R468" s="461"/>
      <c r="S468" s="461"/>
      <c r="T468" s="461"/>
      <c r="U468" s="462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27.75" hidden="1" customHeight="1" x14ac:dyDescent="0.2">
      <c r="A469" s="452" t="s">
        <v>645</v>
      </c>
      <c r="B469" s="452"/>
      <c r="C469" s="452"/>
      <c r="D469" s="452"/>
      <c r="E469" s="452"/>
      <c r="F469" s="452"/>
      <c r="G469" s="452"/>
      <c r="H469" s="452"/>
      <c r="I469" s="452"/>
      <c r="J469" s="452"/>
      <c r="K469" s="452"/>
      <c r="L469" s="452"/>
      <c r="M469" s="452"/>
      <c r="N469" s="452"/>
      <c r="O469" s="452"/>
      <c r="P469" s="452"/>
      <c r="Q469" s="452"/>
      <c r="R469" s="452"/>
      <c r="S469" s="452"/>
      <c r="T469" s="452"/>
      <c r="U469" s="452"/>
      <c r="V469" s="452"/>
      <c r="W469" s="452"/>
      <c r="X469" s="452"/>
      <c r="Y469" s="452"/>
      <c r="Z469" s="53"/>
      <c r="AA469" s="53"/>
    </row>
    <row r="470" spans="1:67" ht="16.5" hidden="1" customHeight="1" x14ac:dyDescent="0.25">
      <c r="A470" s="453" t="s">
        <v>645</v>
      </c>
      <c r="B470" s="453"/>
      <c r="C470" s="453"/>
      <c r="D470" s="453"/>
      <c r="E470" s="453"/>
      <c r="F470" s="453"/>
      <c r="G470" s="453"/>
      <c r="H470" s="453"/>
      <c r="I470" s="453"/>
      <c r="J470" s="453"/>
      <c r="K470" s="453"/>
      <c r="L470" s="453"/>
      <c r="M470" s="453"/>
      <c r="N470" s="453"/>
      <c r="O470" s="453"/>
      <c r="P470" s="453"/>
      <c r="Q470" s="453"/>
      <c r="R470" s="453"/>
      <c r="S470" s="453"/>
      <c r="T470" s="453"/>
      <c r="U470" s="453"/>
      <c r="V470" s="453"/>
      <c r="W470" s="453"/>
      <c r="X470" s="453"/>
      <c r="Y470" s="453"/>
      <c r="Z470" s="63"/>
      <c r="AA470" s="63"/>
    </row>
    <row r="471" spans="1:67" ht="14.25" hidden="1" customHeight="1" x14ac:dyDescent="0.25">
      <c r="A471" s="454" t="s">
        <v>118</v>
      </c>
      <c r="B471" s="454"/>
      <c r="C471" s="454"/>
      <c r="D471" s="454"/>
      <c r="E471" s="454"/>
      <c r="F471" s="454"/>
      <c r="G471" s="454"/>
      <c r="H471" s="454"/>
      <c r="I471" s="454"/>
      <c r="J471" s="454"/>
      <c r="K471" s="454"/>
      <c r="L471" s="454"/>
      <c r="M471" s="454"/>
      <c r="N471" s="454"/>
      <c r="O471" s="454"/>
      <c r="P471" s="454"/>
      <c r="Q471" s="454"/>
      <c r="R471" s="454"/>
      <c r="S471" s="454"/>
      <c r="T471" s="454"/>
      <c r="U471" s="454"/>
      <c r="V471" s="454"/>
      <c r="W471" s="454"/>
      <c r="X471" s="454"/>
      <c r="Y471" s="454"/>
      <c r="Z471" s="64"/>
      <c r="AA471" s="64"/>
    </row>
    <row r="472" spans="1:67" ht="27" hidden="1" customHeight="1" x14ac:dyDescent="0.25">
      <c r="A472" s="61" t="s">
        <v>646</v>
      </c>
      <c r="B472" s="61" t="s">
        <v>647</v>
      </c>
      <c r="C472" s="35">
        <v>4301011795</v>
      </c>
      <c r="D472" s="455">
        <v>4607091389067</v>
      </c>
      <c r="E472" s="455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113</v>
      </c>
      <c r="M472" s="37"/>
      <c r="N472" s="36">
        <v>60</v>
      </c>
      <c r="O472" s="7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57"/>
      <c r="Q472" s="457"/>
      <c r="R472" s="457"/>
      <c r="S472" s="458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ref="X472:X483" si="87">IFERROR(IF(W472="",0,CEILING((W472/$H472),1)*$H472),"")</f>
        <v>0</v>
      </c>
      <c r="Y472" s="40" t="str">
        <f t="shared" ref="Y472:Y478" si="88">IFERROR(IF(X472=0,"",ROUNDUP(X472/H472,0)*0.01196),"")</f>
        <v/>
      </c>
      <c r="Z472" s="66" t="s">
        <v>48</v>
      </c>
      <c r="AA472" s="67" t="s">
        <v>48</v>
      </c>
      <c r="AE472" s="77"/>
      <c r="BB472" s="339" t="s">
        <v>67</v>
      </c>
      <c r="BL472" s="77">
        <f t="shared" ref="BL472:BL483" si="89">IFERROR(W472*I472/H472,"0")</f>
        <v>0</v>
      </c>
      <c r="BM472" s="77">
        <f t="shared" ref="BM472:BM483" si="90">IFERROR(X472*I472/H472,"0")</f>
        <v>0</v>
      </c>
      <c r="BN472" s="77">
        <f t="shared" ref="BN472:BN483" si="91">IFERROR(1/J472*(W472/H472),"0")</f>
        <v>0</v>
      </c>
      <c r="BO472" s="77">
        <f t="shared" ref="BO472:BO483" si="92">IFERROR(1/J472*(X472/H472),"0")</f>
        <v>0</v>
      </c>
    </row>
    <row r="473" spans="1:67" ht="27" hidden="1" customHeight="1" x14ac:dyDescent="0.25">
      <c r="A473" s="61" t="s">
        <v>648</v>
      </c>
      <c r="B473" s="61" t="s">
        <v>649</v>
      </c>
      <c r="C473" s="35">
        <v>4301011376</v>
      </c>
      <c r="D473" s="455">
        <v>4680115885226</v>
      </c>
      <c r="E473" s="455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114</v>
      </c>
      <c r="L473" s="37" t="s">
        <v>132</v>
      </c>
      <c r="M473" s="37"/>
      <c r="N473" s="36">
        <v>60</v>
      </c>
      <c r="O473" s="7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57"/>
      <c r="Q473" s="457"/>
      <c r="R473" s="457"/>
      <c r="S473" s="458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7"/>
        <v>0</v>
      </c>
      <c r="Y473" s="40" t="str">
        <f t="shared" si="88"/>
        <v/>
      </c>
      <c r="Z473" s="66" t="s">
        <v>48</v>
      </c>
      <c r="AA473" s="67" t="s">
        <v>48</v>
      </c>
      <c r="AE473" s="77"/>
      <c r="BB473" s="340" t="s">
        <v>67</v>
      </c>
      <c r="BL473" s="77">
        <f t="shared" si="89"/>
        <v>0</v>
      </c>
      <c r="BM473" s="77">
        <f t="shared" si="90"/>
        <v>0</v>
      </c>
      <c r="BN473" s="77">
        <f t="shared" si="91"/>
        <v>0</v>
      </c>
      <c r="BO473" s="77">
        <f t="shared" si="92"/>
        <v>0</v>
      </c>
    </row>
    <row r="474" spans="1:67" ht="27" hidden="1" customHeight="1" x14ac:dyDescent="0.25">
      <c r="A474" s="61" t="s">
        <v>650</v>
      </c>
      <c r="B474" s="61" t="s">
        <v>651</v>
      </c>
      <c r="C474" s="35">
        <v>4301011779</v>
      </c>
      <c r="D474" s="455">
        <v>4607091383522</v>
      </c>
      <c r="E474" s="455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114</v>
      </c>
      <c r="L474" s="37" t="s">
        <v>113</v>
      </c>
      <c r="M474" s="37"/>
      <c r="N474" s="36">
        <v>60</v>
      </c>
      <c r="O474" s="72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57"/>
      <c r="Q474" s="457"/>
      <c r="R474" s="457"/>
      <c r="S474" s="458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7"/>
        <v>0</v>
      </c>
      <c r="Y474" s="40" t="str">
        <f t="shared" si="88"/>
        <v/>
      </c>
      <c r="Z474" s="66" t="s">
        <v>48</v>
      </c>
      <c r="AA474" s="67" t="s">
        <v>48</v>
      </c>
      <c r="AE474" s="77"/>
      <c r="BB474" s="341" t="s">
        <v>67</v>
      </c>
      <c r="BL474" s="77">
        <f t="shared" si="89"/>
        <v>0</v>
      </c>
      <c r="BM474" s="77">
        <f t="shared" si="90"/>
        <v>0</v>
      </c>
      <c r="BN474" s="77">
        <f t="shared" si="91"/>
        <v>0</v>
      </c>
      <c r="BO474" s="77">
        <f t="shared" si="92"/>
        <v>0</v>
      </c>
    </row>
    <row r="475" spans="1:67" ht="27" hidden="1" customHeight="1" x14ac:dyDescent="0.25">
      <c r="A475" s="61" t="s">
        <v>652</v>
      </c>
      <c r="B475" s="61" t="s">
        <v>653</v>
      </c>
      <c r="C475" s="35">
        <v>4301011785</v>
      </c>
      <c r="D475" s="455">
        <v>4607091384437</v>
      </c>
      <c r="E475" s="455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57"/>
      <c r="Q475" s="457"/>
      <c r="R475" s="457"/>
      <c r="S475" s="458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7"/>
        <v>0</v>
      </c>
      <c r="Y475" s="40" t="str">
        <f t="shared" si="88"/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si="89"/>
        <v>0</v>
      </c>
      <c r="BM475" s="77">
        <f t="shared" si="90"/>
        <v>0</v>
      </c>
      <c r="BN475" s="77">
        <f t="shared" si="91"/>
        <v>0</v>
      </c>
      <c r="BO475" s="77">
        <f t="shared" si="92"/>
        <v>0</v>
      </c>
    </row>
    <row r="476" spans="1:67" ht="16.5" hidden="1" customHeight="1" x14ac:dyDescent="0.25">
      <c r="A476" s="61" t="s">
        <v>654</v>
      </c>
      <c r="B476" s="61" t="s">
        <v>655</v>
      </c>
      <c r="C476" s="35">
        <v>4301011774</v>
      </c>
      <c r="D476" s="455">
        <v>4680115884502</v>
      </c>
      <c r="E476" s="455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7"/>
      <c r="Q476" s="457"/>
      <c r="R476" s="457"/>
      <c r="S476" s="458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7"/>
        <v>0</v>
      </c>
      <c r="Y476" s="40" t="str">
        <f t="shared" si="88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89"/>
        <v>0</v>
      </c>
      <c r="BM476" s="77">
        <f t="shared" si="90"/>
        <v>0</v>
      </c>
      <c r="BN476" s="77">
        <f t="shared" si="91"/>
        <v>0</v>
      </c>
      <c r="BO476" s="77">
        <f t="shared" si="92"/>
        <v>0</v>
      </c>
    </row>
    <row r="477" spans="1:67" ht="27" hidden="1" customHeight="1" x14ac:dyDescent="0.25">
      <c r="A477" s="61" t="s">
        <v>656</v>
      </c>
      <c r="B477" s="61" t="s">
        <v>657</v>
      </c>
      <c r="C477" s="35">
        <v>4301011771</v>
      </c>
      <c r="D477" s="455">
        <v>4607091389104</v>
      </c>
      <c r="E477" s="455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113</v>
      </c>
      <c r="M477" s="37"/>
      <c r="N477" s="36">
        <v>60</v>
      </c>
      <c r="O477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7"/>
      <c r="Q477" s="457"/>
      <c r="R477" s="457"/>
      <c r="S477" s="458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7"/>
        <v>0</v>
      </c>
      <c r="Y477" s="40" t="str">
        <f t="shared" si="88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89"/>
        <v>0</v>
      </c>
      <c r="BM477" s="77">
        <f t="shared" si="90"/>
        <v>0</v>
      </c>
      <c r="BN477" s="77">
        <f t="shared" si="91"/>
        <v>0</v>
      </c>
      <c r="BO477" s="77">
        <f t="shared" si="92"/>
        <v>0</v>
      </c>
    </row>
    <row r="478" spans="1:67" ht="16.5" hidden="1" customHeight="1" x14ac:dyDescent="0.25">
      <c r="A478" s="61" t="s">
        <v>658</v>
      </c>
      <c r="B478" s="61" t="s">
        <v>659</v>
      </c>
      <c r="C478" s="35">
        <v>4301011799</v>
      </c>
      <c r="D478" s="455">
        <v>4680115884519</v>
      </c>
      <c r="E478" s="455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132</v>
      </c>
      <c r="M478" s="37"/>
      <c r="N478" s="36">
        <v>60</v>
      </c>
      <c r="O478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7"/>
      <c r="Q478" s="457"/>
      <c r="R478" s="457"/>
      <c r="S478" s="458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7"/>
        <v>0</v>
      </c>
      <c r="Y478" s="40" t="str">
        <f t="shared" si="88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89"/>
        <v>0</v>
      </c>
      <c r="BM478" s="77">
        <f t="shared" si="90"/>
        <v>0</v>
      </c>
      <c r="BN478" s="77">
        <f t="shared" si="91"/>
        <v>0</v>
      </c>
      <c r="BO478" s="77">
        <f t="shared" si="92"/>
        <v>0</v>
      </c>
    </row>
    <row r="479" spans="1:67" ht="27" hidden="1" customHeight="1" x14ac:dyDescent="0.25">
      <c r="A479" s="61" t="s">
        <v>660</v>
      </c>
      <c r="B479" s="61" t="s">
        <v>661</v>
      </c>
      <c r="C479" s="35">
        <v>4301011778</v>
      </c>
      <c r="D479" s="455">
        <v>4680115880603</v>
      </c>
      <c r="E479" s="455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113</v>
      </c>
      <c r="M479" s="37"/>
      <c r="N479" s="36">
        <v>60</v>
      </c>
      <c r="O479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7"/>
      <c r="Q479" s="457"/>
      <c r="R479" s="457"/>
      <c r="S479" s="458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89"/>
        <v>0</v>
      </c>
      <c r="BM479" s="77">
        <f t="shared" si="90"/>
        <v>0</v>
      </c>
      <c r="BN479" s="77">
        <f t="shared" si="91"/>
        <v>0</v>
      </c>
      <c r="BO479" s="77">
        <f t="shared" si="92"/>
        <v>0</v>
      </c>
    </row>
    <row r="480" spans="1:67" ht="27" hidden="1" customHeight="1" x14ac:dyDescent="0.25">
      <c r="A480" s="61" t="s">
        <v>662</v>
      </c>
      <c r="B480" s="61" t="s">
        <v>663</v>
      </c>
      <c r="C480" s="35">
        <v>4301011775</v>
      </c>
      <c r="D480" s="455">
        <v>4607091389999</v>
      </c>
      <c r="E480" s="455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113</v>
      </c>
      <c r="M480" s="37"/>
      <c r="N480" s="36">
        <v>60</v>
      </c>
      <c r="O480" s="7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57"/>
      <c r="Q480" s="457"/>
      <c r="R480" s="457"/>
      <c r="S480" s="458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89"/>
        <v>0</v>
      </c>
      <c r="BM480" s="77">
        <f t="shared" si="90"/>
        <v>0</v>
      </c>
      <c r="BN480" s="77">
        <f t="shared" si="91"/>
        <v>0</v>
      </c>
      <c r="BO480" s="77">
        <f t="shared" si="92"/>
        <v>0</v>
      </c>
    </row>
    <row r="481" spans="1:67" ht="27" hidden="1" customHeight="1" x14ac:dyDescent="0.25">
      <c r="A481" s="61" t="s">
        <v>664</v>
      </c>
      <c r="B481" s="61" t="s">
        <v>665</v>
      </c>
      <c r="C481" s="35">
        <v>4301011770</v>
      </c>
      <c r="D481" s="455">
        <v>4680115882782</v>
      </c>
      <c r="E481" s="455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113</v>
      </c>
      <c r="M481" s="37"/>
      <c r="N481" s="36">
        <v>60</v>
      </c>
      <c r="O481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57"/>
      <c r="Q481" s="457"/>
      <c r="R481" s="457"/>
      <c r="S481" s="458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89"/>
        <v>0</v>
      </c>
      <c r="BM481" s="77">
        <f t="shared" si="90"/>
        <v>0</v>
      </c>
      <c r="BN481" s="77">
        <f t="shared" si="91"/>
        <v>0</v>
      </c>
      <c r="BO481" s="77">
        <f t="shared" si="92"/>
        <v>0</v>
      </c>
    </row>
    <row r="482" spans="1:67" ht="27" hidden="1" customHeight="1" x14ac:dyDescent="0.25">
      <c r="A482" s="61" t="s">
        <v>666</v>
      </c>
      <c r="B482" s="61" t="s">
        <v>667</v>
      </c>
      <c r="C482" s="35">
        <v>4301011190</v>
      </c>
      <c r="D482" s="455">
        <v>4607091389098</v>
      </c>
      <c r="E482" s="455"/>
      <c r="F482" s="60">
        <v>0.4</v>
      </c>
      <c r="G482" s="36">
        <v>6</v>
      </c>
      <c r="H482" s="60">
        <v>2.4</v>
      </c>
      <c r="I482" s="60">
        <v>2.6</v>
      </c>
      <c r="J482" s="36">
        <v>156</v>
      </c>
      <c r="K482" s="36" t="s">
        <v>81</v>
      </c>
      <c r="L482" s="37" t="s">
        <v>132</v>
      </c>
      <c r="M482" s="37"/>
      <c r="N482" s="36">
        <v>50</v>
      </c>
      <c r="O482" s="7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57"/>
      <c r="Q482" s="457"/>
      <c r="R482" s="457"/>
      <c r="S482" s="458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IFERROR(IF(X482=0,"",ROUNDUP(X482/H482,0)*0.00753),"")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89"/>
        <v>0</v>
      </c>
      <c r="BM482" s="77">
        <f t="shared" si="90"/>
        <v>0</v>
      </c>
      <c r="BN482" s="77">
        <f t="shared" si="91"/>
        <v>0</v>
      </c>
      <c r="BO482" s="77">
        <f t="shared" si="92"/>
        <v>0</v>
      </c>
    </row>
    <row r="483" spans="1:67" ht="27" hidden="1" customHeight="1" x14ac:dyDescent="0.25">
      <c r="A483" s="61" t="s">
        <v>668</v>
      </c>
      <c r="B483" s="61" t="s">
        <v>669</v>
      </c>
      <c r="C483" s="35">
        <v>4301011784</v>
      </c>
      <c r="D483" s="455">
        <v>4607091389982</v>
      </c>
      <c r="E483" s="455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57"/>
      <c r="Q483" s="457"/>
      <c r="R483" s="457"/>
      <c r="S483" s="458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89"/>
        <v>0</v>
      </c>
      <c r="BM483" s="77">
        <f t="shared" si="90"/>
        <v>0</v>
      </c>
      <c r="BN483" s="77">
        <f t="shared" si="91"/>
        <v>0</v>
      </c>
      <c r="BO483" s="77">
        <f t="shared" si="92"/>
        <v>0</v>
      </c>
    </row>
    <row r="484" spans="1:67" hidden="1" x14ac:dyDescent="0.2">
      <c r="A484" s="463"/>
      <c r="B484" s="463"/>
      <c r="C484" s="463"/>
      <c r="D484" s="463"/>
      <c r="E484" s="463"/>
      <c r="F484" s="463"/>
      <c r="G484" s="463"/>
      <c r="H484" s="463"/>
      <c r="I484" s="463"/>
      <c r="J484" s="463"/>
      <c r="K484" s="463"/>
      <c r="L484" s="463"/>
      <c r="M484" s="463"/>
      <c r="N484" s="464"/>
      <c r="O484" s="460" t="s">
        <v>43</v>
      </c>
      <c r="P484" s="461"/>
      <c r="Q484" s="461"/>
      <c r="R484" s="461"/>
      <c r="S484" s="461"/>
      <c r="T484" s="461"/>
      <c r="U484" s="462"/>
      <c r="V484" s="41" t="s">
        <v>42</v>
      </c>
      <c r="W484" s="42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42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42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65"/>
      <c r="AA484" s="65"/>
    </row>
    <row r="485" spans="1:67" hidden="1" x14ac:dyDescent="0.2">
      <c r="A485" s="463"/>
      <c r="B485" s="463"/>
      <c r="C485" s="463"/>
      <c r="D485" s="463"/>
      <c r="E485" s="463"/>
      <c r="F485" s="463"/>
      <c r="G485" s="463"/>
      <c r="H485" s="463"/>
      <c r="I485" s="463"/>
      <c r="J485" s="463"/>
      <c r="K485" s="463"/>
      <c r="L485" s="463"/>
      <c r="M485" s="463"/>
      <c r="N485" s="464"/>
      <c r="O485" s="460" t="s">
        <v>43</v>
      </c>
      <c r="P485" s="461"/>
      <c r="Q485" s="461"/>
      <c r="R485" s="461"/>
      <c r="S485" s="461"/>
      <c r="T485" s="461"/>
      <c r="U485" s="462"/>
      <c r="V485" s="41" t="s">
        <v>0</v>
      </c>
      <c r="W485" s="42">
        <f>IFERROR(SUM(W472:W483),"0")</f>
        <v>0</v>
      </c>
      <c r="X485" s="42">
        <f>IFERROR(SUM(X472:X483),"0")</f>
        <v>0</v>
      </c>
      <c r="Y485" s="41"/>
      <c r="Z485" s="65"/>
      <c r="AA485" s="65"/>
    </row>
    <row r="486" spans="1:67" ht="14.25" hidden="1" customHeight="1" x14ac:dyDescent="0.25">
      <c r="A486" s="454" t="s">
        <v>110</v>
      </c>
      <c r="B486" s="454"/>
      <c r="C486" s="454"/>
      <c r="D486" s="454"/>
      <c r="E486" s="454"/>
      <c r="F486" s="454"/>
      <c r="G486" s="454"/>
      <c r="H486" s="454"/>
      <c r="I486" s="454"/>
      <c r="J486" s="454"/>
      <c r="K486" s="454"/>
      <c r="L486" s="454"/>
      <c r="M486" s="454"/>
      <c r="N486" s="454"/>
      <c r="O486" s="454"/>
      <c r="P486" s="454"/>
      <c r="Q486" s="454"/>
      <c r="R486" s="454"/>
      <c r="S486" s="454"/>
      <c r="T486" s="454"/>
      <c r="U486" s="454"/>
      <c r="V486" s="454"/>
      <c r="W486" s="454"/>
      <c r="X486" s="454"/>
      <c r="Y486" s="454"/>
      <c r="Z486" s="64"/>
      <c r="AA486" s="64"/>
    </row>
    <row r="487" spans="1:67" ht="16.5" hidden="1" customHeight="1" x14ac:dyDescent="0.25">
      <c r="A487" s="61" t="s">
        <v>670</v>
      </c>
      <c r="B487" s="61" t="s">
        <v>671</v>
      </c>
      <c r="C487" s="35">
        <v>4301020222</v>
      </c>
      <c r="D487" s="455">
        <v>4607091388930</v>
      </c>
      <c r="E487" s="455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114</v>
      </c>
      <c r="L487" s="37" t="s">
        <v>113</v>
      </c>
      <c r="M487" s="37"/>
      <c r="N487" s="36">
        <v>55</v>
      </c>
      <c r="O487" s="7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57"/>
      <c r="Q487" s="457"/>
      <c r="R487" s="457"/>
      <c r="S487" s="458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IFERROR(IF(X487=0,"",ROUNDUP(X487/H487,0)*0.01196),"")</f>
        <v/>
      </c>
      <c r="Z487" s="66" t="s">
        <v>48</v>
      </c>
      <c r="AA487" s="67" t="s">
        <v>48</v>
      </c>
      <c r="AE487" s="77"/>
      <c r="BB487" s="351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t="16.5" hidden="1" customHeight="1" x14ac:dyDescent="0.25">
      <c r="A488" s="61" t="s">
        <v>672</v>
      </c>
      <c r="B488" s="61" t="s">
        <v>673</v>
      </c>
      <c r="C488" s="35">
        <v>4301020206</v>
      </c>
      <c r="D488" s="455">
        <v>4680115880054</v>
      </c>
      <c r="E488" s="455"/>
      <c r="F488" s="60">
        <v>0.6</v>
      </c>
      <c r="G488" s="36">
        <v>6</v>
      </c>
      <c r="H488" s="60">
        <v>3.6</v>
      </c>
      <c r="I488" s="60">
        <v>3.84</v>
      </c>
      <c r="J488" s="36">
        <v>120</v>
      </c>
      <c r="K488" s="36" t="s">
        <v>81</v>
      </c>
      <c r="L488" s="37" t="s">
        <v>113</v>
      </c>
      <c r="M488" s="37"/>
      <c r="N488" s="36">
        <v>55</v>
      </c>
      <c r="O488" s="7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57"/>
      <c r="Q488" s="457"/>
      <c r="R488" s="457"/>
      <c r="S488" s="458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IFERROR(IF(X488=0,"",ROUNDUP(X488/H488,0)*0.00937),"")</f>
        <v/>
      </c>
      <c r="Z488" s="66" t="s">
        <v>48</v>
      </c>
      <c r="AA488" s="67" t="s">
        <v>48</v>
      </c>
      <c r="AE488" s="77"/>
      <c r="BB488" s="352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idden="1" x14ac:dyDescent="0.2">
      <c r="A489" s="463"/>
      <c r="B489" s="463"/>
      <c r="C489" s="463"/>
      <c r="D489" s="463"/>
      <c r="E489" s="463"/>
      <c r="F489" s="463"/>
      <c r="G489" s="463"/>
      <c r="H489" s="463"/>
      <c r="I489" s="463"/>
      <c r="J489" s="463"/>
      <c r="K489" s="463"/>
      <c r="L489" s="463"/>
      <c r="M489" s="463"/>
      <c r="N489" s="464"/>
      <c r="O489" s="460" t="s">
        <v>43</v>
      </c>
      <c r="P489" s="461"/>
      <c r="Q489" s="461"/>
      <c r="R489" s="461"/>
      <c r="S489" s="461"/>
      <c r="T489" s="461"/>
      <c r="U489" s="462"/>
      <c r="V489" s="41" t="s">
        <v>42</v>
      </c>
      <c r="W489" s="42">
        <f>IFERROR(W487/H487,"0")+IFERROR(W488/H488,"0")</f>
        <v>0</v>
      </c>
      <c r="X489" s="42">
        <f>IFERROR(X487/H487,"0")+IFERROR(X488/H488,"0")</f>
        <v>0</v>
      </c>
      <c r="Y489" s="42">
        <f>IFERROR(IF(Y487="",0,Y487),"0")+IFERROR(IF(Y488="",0,Y488),"0")</f>
        <v>0</v>
      </c>
      <c r="Z489" s="65"/>
      <c r="AA489" s="65"/>
    </row>
    <row r="490" spans="1:67" hidden="1" x14ac:dyDescent="0.2">
      <c r="A490" s="463"/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4"/>
      <c r="O490" s="460" t="s">
        <v>43</v>
      </c>
      <c r="P490" s="461"/>
      <c r="Q490" s="461"/>
      <c r="R490" s="461"/>
      <c r="S490" s="461"/>
      <c r="T490" s="461"/>
      <c r="U490" s="462"/>
      <c r="V490" s="41" t="s">
        <v>0</v>
      </c>
      <c r="W490" s="42">
        <f>IFERROR(SUM(W487:W488),"0")</f>
        <v>0</v>
      </c>
      <c r="X490" s="42">
        <f>IFERROR(SUM(X487:X488),"0")</f>
        <v>0</v>
      </c>
      <c r="Y490" s="41"/>
      <c r="Z490" s="65"/>
      <c r="AA490" s="65"/>
    </row>
    <row r="491" spans="1:67" ht="14.25" hidden="1" customHeight="1" x14ac:dyDescent="0.25">
      <c r="A491" s="454" t="s">
        <v>77</v>
      </c>
      <c r="B491" s="454"/>
      <c r="C491" s="454"/>
      <c r="D491" s="454"/>
      <c r="E491" s="454"/>
      <c r="F491" s="454"/>
      <c r="G491" s="454"/>
      <c r="H491" s="454"/>
      <c r="I491" s="454"/>
      <c r="J491" s="454"/>
      <c r="K491" s="454"/>
      <c r="L491" s="454"/>
      <c r="M491" s="454"/>
      <c r="N491" s="454"/>
      <c r="O491" s="454"/>
      <c r="P491" s="454"/>
      <c r="Q491" s="454"/>
      <c r="R491" s="454"/>
      <c r="S491" s="454"/>
      <c r="T491" s="454"/>
      <c r="U491" s="454"/>
      <c r="V491" s="454"/>
      <c r="W491" s="454"/>
      <c r="X491" s="454"/>
      <c r="Y491" s="454"/>
      <c r="Z491" s="64"/>
      <c r="AA491" s="64"/>
    </row>
    <row r="492" spans="1:67" ht="27" hidden="1" customHeight="1" x14ac:dyDescent="0.25">
      <c r="A492" s="61" t="s">
        <v>674</v>
      </c>
      <c r="B492" s="61" t="s">
        <v>675</v>
      </c>
      <c r="C492" s="35">
        <v>4301031252</v>
      </c>
      <c r="D492" s="455">
        <v>4680115883116</v>
      </c>
      <c r="E492" s="455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114</v>
      </c>
      <c r="L492" s="37" t="s">
        <v>113</v>
      </c>
      <c r="M492" s="37"/>
      <c r="N492" s="36">
        <v>60</v>
      </c>
      <c r="O492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57"/>
      <c r="Q492" s="457"/>
      <c r="R492" s="457"/>
      <c r="S492" s="458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ref="X492:X497" si="93">IFERROR(IF(W492="",0,CEILING((W492/$H492),1)*$H492),"")</f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 t="shared" ref="BL492:BL497" si="94">IFERROR(W492*I492/H492,"0")</f>
        <v>0</v>
      </c>
      <c r="BM492" s="77">
        <f t="shared" ref="BM492:BM497" si="95">IFERROR(X492*I492/H492,"0")</f>
        <v>0</v>
      </c>
      <c r="BN492" s="77">
        <f t="shared" ref="BN492:BN497" si="96">IFERROR(1/J492*(W492/H492),"0")</f>
        <v>0</v>
      </c>
      <c r="BO492" s="77">
        <f t="shared" ref="BO492:BO497" si="97">IFERROR(1/J492*(X492/H492),"0")</f>
        <v>0</v>
      </c>
    </row>
    <row r="493" spans="1:67" ht="27" hidden="1" customHeight="1" x14ac:dyDescent="0.25">
      <c r="A493" s="61" t="s">
        <v>676</v>
      </c>
      <c r="B493" s="61" t="s">
        <v>677</v>
      </c>
      <c r="C493" s="35">
        <v>4301031248</v>
      </c>
      <c r="D493" s="455">
        <v>4680115883093</v>
      </c>
      <c r="E493" s="455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114</v>
      </c>
      <c r="L493" s="37" t="s">
        <v>80</v>
      </c>
      <c r="M493" s="37"/>
      <c r="N493" s="36">
        <v>60</v>
      </c>
      <c r="O493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57"/>
      <c r="Q493" s="457"/>
      <c r="R493" s="457"/>
      <c r="S493" s="458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9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4" t="s">
        <v>67</v>
      </c>
      <c r="BL493" s="77">
        <f t="shared" si="94"/>
        <v>0</v>
      </c>
      <c r="BM493" s="77">
        <f t="shared" si="95"/>
        <v>0</v>
      </c>
      <c r="BN493" s="77">
        <f t="shared" si="96"/>
        <v>0</v>
      </c>
      <c r="BO493" s="77">
        <f t="shared" si="97"/>
        <v>0</v>
      </c>
    </row>
    <row r="494" spans="1:67" ht="27" hidden="1" customHeight="1" x14ac:dyDescent="0.25">
      <c r="A494" s="61" t="s">
        <v>678</v>
      </c>
      <c r="B494" s="61" t="s">
        <v>679</v>
      </c>
      <c r="C494" s="35">
        <v>4301031250</v>
      </c>
      <c r="D494" s="455">
        <v>4680115883109</v>
      </c>
      <c r="E494" s="455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114</v>
      </c>
      <c r="L494" s="37" t="s">
        <v>80</v>
      </c>
      <c r="M494" s="37"/>
      <c r="N494" s="36">
        <v>60</v>
      </c>
      <c r="O494" s="7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57"/>
      <c r="Q494" s="457"/>
      <c r="R494" s="457"/>
      <c r="S494" s="458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93"/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5" t="s">
        <v>67</v>
      </c>
      <c r="BL494" s="77">
        <f t="shared" si="94"/>
        <v>0</v>
      </c>
      <c r="BM494" s="77">
        <f t="shared" si="95"/>
        <v>0</v>
      </c>
      <c r="BN494" s="77">
        <f t="shared" si="96"/>
        <v>0</v>
      </c>
      <c r="BO494" s="77">
        <f t="shared" si="97"/>
        <v>0</v>
      </c>
    </row>
    <row r="495" spans="1:67" ht="27" hidden="1" customHeight="1" x14ac:dyDescent="0.25">
      <c r="A495" s="61" t="s">
        <v>680</v>
      </c>
      <c r="B495" s="61" t="s">
        <v>681</v>
      </c>
      <c r="C495" s="35">
        <v>4301031249</v>
      </c>
      <c r="D495" s="455">
        <v>4680115882072</v>
      </c>
      <c r="E495" s="455"/>
      <c r="F495" s="60">
        <v>0.6</v>
      </c>
      <c r="G495" s="36">
        <v>6</v>
      </c>
      <c r="H495" s="60">
        <v>3.6</v>
      </c>
      <c r="I495" s="60">
        <v>3.84</v>
      </c>
      <c r="J495" s="36">
        <v>120</v>
      </c>
      <c r="K495" s="36" t="s">
        <v>81</v>
      </c>
      <c r="L495" s="37" t="s">
        <v>113</v>
      </c>
      <c r="M495" s="37"/>
      <c r="N495" s="36">
        <v>60</v>
      </c>
      <c r="O495" s="7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57"/>
      <c r="Q495" s="457"/>
      <c r="R495" s="457"/>
      <c r="S495" s="458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9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si="94"/>
        <v>0</v>
      </c>
      <c r="BM495" s="77">
        <f t="shared" si="95"/>
        <v>0</v>
      </c>
      <c r="BN495" s="77">
        <f t="shared" si="96"/>
        <v>0</v>
      </c>
      <c r="BO495" s="77">
        <f t="shared" si="97"/>
        <v>0</v>
      </c>
    </row>
    <row r="496" spans="1:67" ht="27" hidden="1" customHeight="1" x14ac:dyDescent="0.25">
      <c r="A496" s="61" t="s">
        <v>682</v>
      </c>
      <c r="B496" s="61" t="s">
        <v>683</v>
      </c>
      <c r="C496" s="35">
        <v>4301031251</v>
      </c>
      <c r="D496" s="455">
        <v>4680115882102</v>
      </c>
      <c r="E496" s="455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57"/>
      <c r="Q496" s="457"/>
      <c r="R496" s="457"/>
      <c r="S496" s="458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4"/>
        <v>0</v>
      </c>
      <c r="BM496" s="77">
        <f t="shared" si="95"/>
        <v>0</v>
      </c>
      <c r="BN496" s="77">
        <f t="shared" si="96"/>
        <v>0</v>
      </c>
      <c r="BO496" s="77">
        <f t="shared" si="97"/>
        <v>0</v>
      </c>
    </row>
    <row r="497" spans="1:67" ht="27" hidden="1" customHeight="1" x14ac:dyDescent="0.25">
      <c r="A497" s="61" t="s">
        <v>684</v>
      </c>
      <c r="B497" s="61" t="s">
        <v>685</v>
      </c>
      <c r="C497" s="35">
        <v>4301031253</v>
      </c>
      <c r="D497" s="455">
        <v>4680115882096</v>
      </c>
      <c r="E497" s="455"/>
      <c r="F497" s="60">
        <v>0.6</v>
      </c>
      <c r="G497" s="36">
        <v>6</v>
      </c>
      <c r="H497" s="60">
        <v>3.6</v>
      </c>
      <c r="I497" s="60">
        <v>3.81</v>
      </c>
      <c r="J497" s="36">
        <v>120</v>
      </c>
      <c r="K497" s="36" t="s">
        <v>81</v>
      </c>
      <c r="L497" s="37" t="s">
        <v>80</v>
      </c>
      <c r="M497" s="37"/>
      <c r="N497" s="36">
        <v>60</v>
      </c>
      <c r="O497" s="7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57"/>
      <c r="Q497" s="457"/>
      <c r="R497" s="457"/>
      <c r="S497" s="458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3"/>
        <v>0</v>
      </c>
      <c r="Y497" s="40" t="str">
        <f>IFERROR(IF(X497=0,"",ROUNDUP(X497/H497,0)*0.00937),"")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4"/>
        <v>0</v>
      </c>
      <c r="BM497" s="77">
        <f t="shared" si="95"/>
        <v>0</v>
      </c>
      <c r="BN497" s="77">
        <f t="shared" si="96"/>
        <v>0</v>
      </c>
      <c r="BO497" s="77">
        <f t="shared" si="97"/>
        <v>0</v>
      </c>
    </row>
    <row r="498" spans="1:67" hidden="1" x14ac:dyDescent="0.2">
      <c r="A498" s="463"/>
      <c r="B498" s="463"/>
      <c r="C498" s="463"/>
      <c r="D498" s="463"/>
      <c r="E498" s="463"/>
      <c r="F498" s="463"/>
      <c r="G498" s="463"/>
      <c r="H498" s="463"/>
      <c r="I498" s="463"/>
      <c r="J498" s="463"/>
      <c r="K498" s="463"/>
      <c r="L498" s="463"/>
      <c r="M498" s="463"/>
      <c r="N498" s="464"/>
      <c r="O498" s="460" t="s">
        <v>43</v>
      </c>
      <c r="P498" s="461"/>
      <c r="Q498" s="461"/>
      <c r="R498" s="461"/>
      <c r="S498" s="461"/>
      <c r="T498" s="461"/>
      <c r="U498" s="462"/>
      <c r="V498" s="41" t="s">
        <v>42</v>
      </c>
      <c r="W498" s="42">
        <f>IFERROR(W492/H492,"0")+IFERROR(W493/H493,"0")+IFERROR(W494/H494,"0")+IFERROR(W495/H495,"0")+IFERROR(W496/H496,"0")+IFERROR(W497/H497,"0")</f>
        <v>0</v>
      </c>
      <c r="X498" s="42">
        <f>IFERROR(X492/H492,"0")+IFERROR(X493/H493,"0")+IFERROR(X494/H494,"0")+IFERROR(X495/H495,"0")+IFERROR(X496/H496,"0")+IFERROR(X497/H497,"0")</f>
        <v>0</v>
      </c>
      <c r="Y498" s="42">
        <f>IFERROR(IF(Y492="",0,Y492),"0")+IFERROR(IF(Y493="",0,Y493),"0")+IFERROR(IF(Y494="",0,Y494),"0")+IFERROR(IF(Y495="",0,Y495),"0")+IFERROR(IF(Y496="",0,Y496),"0")+IFERROR(IF(Y497="",0,Y497),"0")</f>
        <v>0</v>
      </c>
      <c r="Z498" s="65"/>
      <c r="AA498" s="65"/>
    </row>
    <row r="499" spans="1:67" hidden="1" x14ac:dyDescent="0.2">
      <c r="A499" s="463"/>
      <c r="B499" s="463"/>
      <c r="C499" s="463"/>
      <c r="D499" s="463"/>
      <c r="E499" s="463"/>
      <c r="F499" s="463"/>
      <c r="G499" s="463"/>
      <c r="H499" s="463"/>
      <c r="I499" s="463"/>
      <c r="J499" s="463"/>
      <c r="K499" s="463"/>
      <c r="L499" s="463"/>
      <c r="M499" s="463"/>
      <c r="N499" s="464"/>
      <c r="O499" s="460" t="s">
        <v>43</v>
      </c>
      <c r="P499" s="461"/>
      <c r="Q499" s="461"/>
      <c r="R499" s="461"/>
      <c r="S499" s="461"/>
      <c r="T499" s="461"/>
      <c r="U499" s="462"/>
      <c r="V499" s="41" t="s">
        <v>0</v>
      </c>
      <c r="W499" s="42">
        <f>IFERROR(SUM(W492:W497),"0")</f>
        <v>0</v>
      </c>
      <c r="X499" s="42">
        <f>IFERROR(SUM(X492:X497),"0")</f>
        <v>0</v>
      </c>
      <c r="Y499" s="41"/>
      <c r="Z499" s="65"/>
      <c r="AA499" s="65"/>
    </row>
    <row r="500" spans="1:67" ht="14.25" hidden="1" customHeight="1" x14ac:dyDescent="0.25">
      <c r="A500" s="454" t="s">
        <v>85</v>
      </c>
      <c r="B500" s="454"/>
      <c r="C500" s="454"/>
      <c r="D500" s="454"/>
      <c r="E500" s="454"/>
      <c r="F500" s="454"/>
      <c r="G500" s="454"/>
      <c r="H500" s="454"/>
      <c r="I500" s="454"/>
      <c r="J500" s="454"/>
      <c r="K500" s="454"/>
      <c r="L500" s="454"/>
      <c r="M500" s="454"/>
      <c r="N500" s="454"/>
      <c r="O500" s="454"/>
      <c r="P500" s="454"/>
      <c r="Q500" s="454"/>
      <c r="R500" s="454"/>
      <c r="S500" s="454"/>
      <c r="T500" s="454"/>
      <c r="U500" s="454"/>
      <c r="V500" s="454"/>
      <c r="W500" s="454"/>
      <c r="X500" s="454"/>
      <c r="Y500" s="454"/>
      <c r="Z500" s="64"/>
      <c r="AA500" s="64"/>
    </row>
    <row r="501" spans="1:67" ht="16.5" hidden="1" customHeight="1" x14ac:dyDescent="0.25">
      <c r="A501" s="61" t="s">
        <v>686</v>
      </c>
      <c r="B501" s="61" t="s">
        <v>687</v>
      </c>
      <c r="C501" s="35">
        <v>4301051230</v>
      </c>
      <c r="D501" s="455">
        <v>4607091383409</v>
      </c>
      <c r="E501" s="455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114</v>
      </c>
      <c r="L501" s="37" t="s">
        <v>80</v>
      </c>
      <c r="M501" s="37"/>
      <c r="N501" s="36">
        <v>45</v>
      </c>
      <c r="O501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57"/>
      <c r="Q501" s="457"/>
      <c r="R501" s="457"/>
      <c r="S501" s="458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9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16.5" hidden="1" customHeight="1" x14ac:dyDescent="0.25">
      <c r="A502" s="61" t="s">
        <v>688</v>
      </c>
      <c r="B502" s="61" t="s">
        <v>689</v>
      </c>
      <c r="C502" s="35">
        <v>4301051231</v>
      </c>
      <c r="D502" s="455">
        <v>4607091383416</v>
      </c>
      <c r="E502" s="455"/>
      <c r="F502" s="60">
        <v>1.3</v>
      </c>
      <c r="G502" s="36">
        <v>6</v>
      </c>
      <c r="H502" s="60">
        <v>7.8</v>
      </c>
      <c r="I502" s="60">
        <v>8.3460000000000001</v>
      </c>
      <c r="J502" s="36">
        <v>56</v>
      </c>
      <c r="K502" s="36" t="s">
        <v>114</v>
      </c>
      <c r="L502" s="37" t="s">
        <v>80</v>
      </c>
      <c r="M502" s="37"/>
      <c r="N502" s="36">
        <v>45</v>
      </c>
      <c r="O502" s="7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57"/>
      <c r="Q502" s="457"/>
      <c r="R502" s="457"/>
      <c r="S502" s="458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77"/>
      <c r="BB502" s="360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t="27" hidden="1" customHeight="1" x14ac:dyDescent="0.25">
      <c r="A503" s="61" t="s">
        <v>690</v>
      </c>
      <c r="B503" s="61" t="s">
        <v>691</v>
      </c>
      <c r="C503" s="35">
        <v>4301051058</v>
      </c>
      <c r="D503" s="455">
        <v>4680115883536</v>
      </c>
      <c r="E503" s="455"/>
      <c r="F503" s="60">
        <v>0.3</v>
      </c>
      <c r="G503" s="36">
        <v>6</v>
      </c>
      <c r="H503" s="60">
        <v>1.8</v>
      </c>
      <c r="I503" s="60">
        <v>2.0659999999999998</v>
      </c>
      <c r="J503" s="36">
        <v>156</v>
      </c>
      <c r="K503" s="36" t="s">
        <v>81</v>
      </c>
      <c r="L503" s="37" t="s">
        <v>80</v>
      </c>
      <c r="M503" s="37"/>
      <c r="N503" s="36">
        <v>45</v>
      </c>
      <c r="O503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57"/>
      <c r="Q503" s="457"/>
      <c r="R503" s="457"/>
      <c r="S503" s="458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1" t="s">
        <v>67</v>
      </c>
      <c r="BL503" s="77">
        <f>IFERROR(W503*I503/H503,"0")</f>
        <v>0</v>
      </c>
      <c r="BM503" s="77">
        <f>IFERROR(X503*I503/H503,"0")</f>
        <v>0</v>
      </c>
      <c r="BN503" s="77">
        <f>IFERROR(1/J503*(W503/H503),"0")</f>
        <v>0</v>
      </c>
      <c r="BO503" s="77">
        <f>IFERROR(1/J503*(X503/H503),"0")</f>
        <v>0</v>
      </c>
    </row>
    <row r="504" spans="1:67" hidden="1" x14ac:dyDescent="0.2">
      <c r="A504" s="463"/>
      <c r="B504" s="463"/>
      <c r="C504" s="463"/>
      <c r="D504" s="463"/>
      <c r="E504" s="463"/>
      <c r="F504" s="463"/>
      <c r="G504" s="463"/>
      <c r="H504" s="463"/>
      <c r="I504" s="463"/>
      <c r="J504" s="463"/>
      <c r="K504" s="463"/>
      <c r="L504" s="463"/>
      <c r="M504" s="463"/>
      <c r="N504" s="464"/>
      <c r="O504" s="460" t="s">
        <v>43</v>
      </c>
      <c r="P504" s="461"/>
      <c r="Q504" s="461"/>
      <c r="R504" s="461"/>
      <c r="S504" s="461"/>
      <c r="T504" s="461"/>
      <c r="U504" s="462"/>
      <c r="V504" s="41" t="s">
        <v>42</v>
      </c>
      <c r="W504" s="42">
        <f>IFERROR(W501/H501,"0")+IFERROR(W502/H502,"0")+IFERROR(W503/H503,"0")</f>
        <v>0</v>
      </c>
      <c r="X504" s="42">
        <f>IFERROR(X501/H501,"0")+IFERROR(X502/H502,"0")+IFERROR(X503/H503,"0")</f>
        <v>0</v>
      </c>
      <c r="Y504" s="42">
        <f>IFERROR(IF(Y501="",0,Y501),"0")+IFERROR(IF(Y502="",0,Y502),"0")+IFERROR(IF(Y503="",0,Y503),"0")</f>
        <v>0</v>
      </c>
      <c r="Z504" s="65"/>
      <c r="AA504" s="65"/>
    </row>
    <row r="505" spans="1:67" hidden="1" x14ac:dyDescent="0.2">
      <c r="A505" s="463"/>
      <c r="B505" s="463"/>
      <c r="C505" s="463"/>
      <c r="D505" s="463"/>
      <c r="E505" s="463"/>
      <c r="F505" s="463"/>
      <c r="G505" s="463"/>
      <c r="H505" s="463"/>
      <c r="I505" s="463"/>
      <c r="J505" s="463"/>
      <c r="K505" s="463"/>
      <c r="L505" s="463"/>
      <c r="M505" s="463"/>
      <c r="N505" s="464"/>
      <c r="O505" s="460" t="s">
        <v>43</v>
      </c>
      <c r="P505" s="461"/>
      <c r="Q505" s="461"/>
      <c r="R505" s="461"/>
      <c r="S505" s="461"/>
      <c r="T505" s="461"/>
      <c r="U505" s="462"/>
      <c r="V505" s="41" t="s">
        <v>0</v>
      </c>
      <c r="W505" s="42">
        <f>IFERROR(SUM(W501:W503),"0")</f>
        <v>0</v>
      </c>
      <c r="X505" s="42">
        <f>IFERROR(SUM(X501:X503),"0")</f>
        <v>0</v>
      </c>
      <c r="Y505" s="41"/>
      <c r="Z505" s="65"/>
      <c r="AA505" s="65"/>
    </row>
    <row r="506" spans="1:67" ht="14.25" hidden="1" customHeight="1" x14ac:dyDescent="0.25">
      <c r="A506" s="454" t="s">
        <v>220</v>
      </c>
      <c r="B506" s="454"/>
      <c r="C506" s="454"/>
      <c r="D506" s="454"/>
      <c r="E506" s="454"/>
      <c r="F506" s="454"/>
      <c r="G506" s="454"/>
      <c r="H506" s="454"/>
      <c r="I506" s="454"/>
      <c r="J506" s="454"/>
      <c r="K506" s="454"/>
      <c r="L506" s="454"/>
      <c r="M506" s="454"/>
      <c r="N506" s="454"/>
      <c r="O506" s="454"/>
      <c r="P506" s="454"/>
      <c r="Q506" s="454"/>
      <c r="R506" s="454"/>
      <c r="S506" s="454"/>
      <c r="T506" s="454"/>
      <c r="U506" s="454"/>
      <c r="V506" s="454"/>
      <c r="W506" s="454"/>
      <c r="X506" s="454"/>
      <c r="Y506" s="454"/>
      <c r="Z506" s="64"/>
      <c r="AA506" s="64"/>
    </row>
    <row r="507" spans="1:67" ht="16.5" hidden="1" customHeight="1" x14ac:dyDescent="0.25">
      <c r="A507" s="61" t="s">
        <v>692</v>
      </c>
      <c r="B507" s="61" t="s">
        <v>693</v>
      </c>
      <c r="C507" s="35">
        <v>4301060363</v>
      </c>
      <c r="D507" s="455">
        <v>4680115885035</v>
      </c>
      <c r="E507" s="455"/>
      <c r="F507" s="60">
        <v>1</v>
      </c>
      <c r="G507" s="36">
        <v>4</v>
      </c>
      <c r="H507" s="60">
        <v>4</v>
      </c>
      <c r="I507" s="60">
        <v>4.4160000000000004</v>
      </c>
      <c r="J507" s="36">
        <v>104</v>
      </c>
      <c r="K507" s="36" t="s">
        <v>114</v>
      </c>
      <c r="L507" s="37" t="s">
        <v>80</v>
      </c>
      <c r="M507" s="37"/>
      <c r="N507" s="36">
        <v>35</v>
      </c>
      <c r="O507" s="7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57"/>
      <c r="Q507" s="457"/>
      <c r="R507" s="457"/>
      <c r="S507" s="458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IFERROR(IF(X507=0,"",ROUNDUP(X507/H507,0)*0.01196),"")</f>
        <v/>
      </c>
      <c r="Z507" s="66" t="s">
        <v>48</v>
      </c>
      <c r="AA507" s="67" t="s">
        <v>48</v>
      </c>
      <c r="AE507" s="77"/>
      <c r="BB507" s="362" t="s">
        <v>67</v>
      </c>
      <c r="BL507" s="77">
        <f>IFERROR(W507*I507/H507,"0")</f>
        <v>0</v>
      </c>
      <c r="BM507" s="77">
        <f>IFERROR(X507*I507/H507,"0")</f>
        <v>0</v>
      </c>
      <c r="BN507" s="77">
        <f>IFERROR(1/J507*(W507/H507),"0")</f>
        <v>0</v>
      </c>
      <c r="BO507" s="77">
        <f>IFERROR(1/J507*(X507/H507),"0")</f>
        <v>0</v>
      </c>
    </row>
    <row r="508" spans="1:67" hidden="1" x14ac:dyDescent="0.2">
      <c r="A508" s="463"/>
      <c r="B508" s="463"/>
      <c r="C508" s="463"/>
      <c r="D508" s="463"/>
      <c r="E508" s="463"/>
      <c r="F508" s="463"/>
      <c r="G508" s="463"/>
      <c r="H508" s="463"/>
      <c r="I508" s="463"/>
      <c r="J508" s="463"/>
      <c r="K508" s="463"/>
      <c r="L508" s="463"/>
      <c r="M508" s="463"/>
      <c r="N508" s="464"/>
      <c r="O508" s="460" t="s">
        <v>43</v>
      </c>
      <c r="P508" s="461"/>
      <c r="Q508" s="461"/>
      <c r="R508" s="461"/>
      <c r="S508" s="461"/>
      <c r="T508" s="461"/>
      <c r="U508" s="462"/>
      <c r="V508" s="41" t="s">
        <v>42</v>
      </c>
      <c r="W508" s="42">
        <f>IFERROR(W507/H507,"0")</f>
        <v>0</v>
      </c>
      <c r="X508" s="42">
        <f>IFERROR(X507/H507,"0")</f>
        <v>0</v>
      </c>
      <c r="Y508" s="42">
        <f>IFERROR(IF(Y507="",0,Y507),"0")</f>
        <v>0</v>
      </c>
      <c r="Z508" s="65"/>
      <c r="AA508" s="65"/>
    </row>
    <row r="509" spans="1:67" hidden="1" x14ac:dyDescent="0.2">
      <c r="A509" s="463"/>
      <c r="B509" s="463"/>
      <c r="C509" s="463"/>
      <c r="D509" s="463"/>
      <c r="E509" s="463"/>
      <c r="F509" s="463"/>
      <c r="G509" s="463"/>
      <c r="H509" s="463"/>
      <c r="I509" s="463"/>
      <c r="J509" s="463"/>
      <c r="K509" s="463"/>
      <c r="L509" s="463"/>
      <c r="M509" s="463"/>
      <c r="N509" s="464"/>
      <c r="O509" s="460" t="s">
        <v>43</v>
      </c>
      <c r="P509" s="461"/>
      <c r="Q509" s="461"/>
      <c r="R509" s="461"/>
      <c r="S509" s="461"/>
      <c r="T509" s="461"/>
      <c r="U509" s="462"/>
      <c r="V509" s="41" t="s">
        <v>0</v>
      </c>
      <c r="W509" s="42">
        <f>IFERROR(SUM(W507:W507),"0")</f>
        <v>0</v>
      </c>
      <c r="X509" s="42">
        <f>IFERROR(SUM(X507:X507),"0")</f>
        <v>0</v>
      </c>
      <c r="Y509" s="41"/>
      <c r="Z509" s="65"/>
      <c r="AA509" s="65"/>
    </row>
    <row r="510" spans="1:67" ht="27.75" hidden="1" customHeight="1" x14ac:dyDescent="0.2">
      <c r="A510" s="452" t="s">
        <v>694</v>
      </c>
      <c r="B510" s="452"/>
      <c r="C510" s="452"/>
      <c r="D510" s="452"/>
      <c r="E510" s="452"/>
      <c r="F510" s="452"/>
      <c r="G510" s="452"/>
      <c r="H510" s="452"/>
      <c r="I510" s="452"/>
      <c r="J510" s="452"/>
      <c r="K510" s="452"/>
      <c r="L510" s="452"/>
      <c r="M510" s="452"/>
      <c r="N510" s="452"/>
      <c r="O510" s="452"/>
      <c r="P510" s="452"/>
      <c r="Q510" s="452"/>
      <c r="R510" s="452"/>
      <c r="S510" s="452"/>
      <c r="T510" s="452"/>
      <c r="U510" s="452"/>
      <c r="V510" s="452"/>
      <c r="W510" s="452"/>
      <c r="X510" s="452"/>
      <c r="Y510" s="452"/>
      <c r="Z510" s="53"/>
      <c r="AA510" s="53"/>
    </row>
    <row r="511" spans="1:67" ht="16.5" hidden="1" customHeight="1" x14ac:dyDescent="0.25">
      <c r="A511" s="453" t="s">
        <v>695</v>
      </c>
      <c r="B511" s="453"/>
      <c r="C511" s="453"/>
      <c r="D511" s="453"/>
      <c r="E511" s="453"/>
      <c r="F511" s="453"/>
      <c r="G511" s="453"/>
      <c r="H511" s="453"/>
      <c r="I511" s="453"/>
      <c r="J511" s="453"/>
      <c r="K511" s="453"/>
      <c r="L511" s="453"/>
      <c r="M511" s="453"/>
      <c r="N511" s="453"/>
      <c r="O511" s="453"/>
      <c r="P511" s="453"/>
      <c r="Q511" s="453"/>
      <c r="R511" s="453"/>
      <c r="S511" s="453"/>
      <c r="T511" s="453"/>
      <c r="U511" s="453"/>
      <c r="V511" s="453"/>
      <c r="W511" s="453"/>
      <c r="X511" s="453"/>
      <c r="Y511" s="453"/>
      <c r="Z511" s="63"/>
      <c r="AA511" s="63"/>
    </row>
    <row r="512" spans="1:67" ht="14.25" hidden="1" customHeight="1" x14ac:dyDescent="0.25">
      <c r="A512" s="454" t="s">
        <v>118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64"/>
      <c r="AA512" s="64"/>
    </row>
    <row r="513" spans="1:67" ht="27" hidden="1" customHeight="1" x14ac:dyDescent="0.25">
      <c r="A513" s="61" t="s">
        <v>696</v>
      </c>
      <c r="B513" s="61" t="s">
        <v>697</v>
      </c>
      <c r="C513" s="35">
        <v>4301011763</v>
      </c>
      <c r="D513" s="455">
        <v>4640242181011</v>
      </c>
      <c r="E513" s="455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114</v>
      </c>
      <c r="L513" s="37" t="s">
        <v>132</v>
      </c>
      <c r="M513" s="37"/>
      <c r="N513" s="36">
        <v>55</v>
      </c>
      <c r="O513" s="748" t="s">
        <v>698</v>
      </c>
      <c r="P513" s="457"/>
      <c r="Q513" s="457"/>
      <c r="R513" s="457"/>
      <c r="S513" s="458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21" si="98">IFERROR(IF(W513="",0,CEILING((W513/$H513),1)*$H513),"")</f>
        <v>0</v>
      </c>
      <c r="Y513" s="40" t="str">
        <f t="shared" ref="Y513:Y518" si="99">IFERROR(IF(X513=0,"",ROUNDUP(X513/H513,0)*0.02175),"")</f>
        <v/>
      </c>
      <c r="Z513" s="66" t="s">
        <v>48</v>
      </c>
      <c r="AA513" s="67" t="s">
        <v>48</v>
      </c>
      <c r="AE513" s="77"/>
      <c r="BB513" s="363" t="s">
        <v>67</v>
      </c>
      <c r="BL513" s="77">
        <f t="shared" ref="BL513:BL521" si="100">IFERROR(W513*I513/H513,"0")</f>
        <v>0</v>
      </c>
      <c r="BM513" s="77">
        <f t="shared" ref="BM513:BM521" si="101">IFERROR(X513*I513/H513,"0")</f>
        <v>0</v>
      </c>
      <c r="BN513" s="77">
        <f t="shared" ref="BN513:BN521" si="102">IFERROR(1/J513*(W513/H513),"0")</f>
        <v>0</v>
      </c>
      <c r="BO513" s="77">
        <f t="shared" ref="BO513:BO521" si="103">IFERROR(1/J513*(X513/H513),"0")</f>
        <v>0</v>
      </c>
    </row>
    <row r="514" spans="1:67" ht="27" hidden="1" customHeight="1" x14ac:dyDescent="0.25">
      <c r="A514" s="61" t="s">
        <v>699</v>
      </c>
      <c r="B514" s="61" t="s">
        <v>700</v>
      </c>
      <c r="C514" s="35">
        <v>4301011951</v>
      </c>
      <c r="D514" s="455">
        <v>4640242180045</v>
      </c>
      <c r="E514" s="455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114</v>
      </c>
      <c r="L514" s="37" t="s">
        <v>113</v>
      </c>
      <c r="M514" s="37"/>
      <c r="N514" s="36">
        <v>55</v>
      </c>
      <c r="O514" s="749" t="s">
        <v>701</v>
      </c>
      <c r="P514" s="457"/>
      <c r="Q514" s="457"/>
      <c r="R514" s="457"/>
      <c r="S514" s="458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8"/>
        <v>0</v>
      </c>
      <c r="Y514" s="40" t="str">
        <f t="shared" si="99"/>
        <v/>
      </c>
      <c r="Z514" s="66" t="s">
        <v>48</v>
      </c>
      <c r="AA514" s="67" t="s">
        <v>48</v>
      </c>
      <c r="AE514" s="77"/>
      <c r="BB514" s="364" t="s">
        <v>67</v>
      </c>
      <c r="BL514" s="77">
        <f t="shared" si="100"/>
        <v>0</v>
      </c>
      <c r="BM514" s="77">
        <f t="shared" si="101"/>
        <v>0</v>
      </c>
      <c r="BN514" s="77">
        <f t="shared" si="102"/>
        <v>0</v>
      </c>
      <c r="BO514" s="77">
        <f t="shared" si="103"/>
        <v>0</v>
      </c>
    </row>
    <row r="515" spans="1:67" ht="27" hidden="1" customHeight="1" x14ac:dyDescent="0.25">
      <c r="A515" s="61" t="s">
        <v>702</v>
      </c>
      <c r="B515" s="61" t="s">
        <v>703</v>
      </c>
      <c r="C515" s="35">
        <v>4301011585</v>
      </c>
      <c r="D515" s="455">
        <v>4640242180441</v>
      </c>
      <c r="E515" s="455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114</v>
      </c>
      <c r="L515" s="37" t="s">
        <v>113</v>
      </c>
      <c r="M515" s="37"/>
      <c r="N515" s="36">
        <v>50</v>
      </c>
      <c r="O515" s="750" t="s">
        <v>704</v>
      </c>
      <c r="P515" s="457"/>
      <c r="Q515" s="457"/>
      <c r="R515" s="457"/>
      <c r="S515" s="458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8"/>
        <v>0</v>
      </c>
      <c r="Y515" s="40" t="str">
        <f t="shared" si="99"/>
        <v/>
      </c>
      <c r="Z515" s="66" t="s">
        <v>48</v>
      </c>
      <c r="AA515" s="67" t="s">
        <v>48</v>
      </c>
      <c r="AE515" s="77"/>
      <c r="BB515" s="365" t="s">
        <v>67</v>
      </c>
      <c r="BL515" s="77">
        <f t="shared" si="100"/>
        <v>0</v>
      </c>
      <c r="BM515" s="77">
        <f t="shared" si="101"/>
        <v>0</v>
      </c>
      <c r="BN515" s="77">
        <f t="shared" si="102"/>
        <v>0</v>
      </c>
      <c r="BO515" s="77">
        <f t="shared" si="103"/>
        <v>0</v>
      </c>
    </row>
    <row r="516" spans="1:67" ht="27" hidden="1" customHeight="1" x14ac:dyDescent="0.25">
      <c r="A516" s="61" t="s">
        <v>705</v>
      </c>
      <c r="B516" s="61" t="s">
        <v>706</v>
      </c>
      <c r="C516" s="35">
        <v>4301011950</v>
      </c>
      <c r="D516" s="455">
        <v>4640242180601</v>
      </c>
      <c r="E516" s="455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113</v>
      </c>
      <c r="M516" s="37"/>
      <c r="N516" s="36">
        <v>55</v>
      </c>
      <c r="O516" s="751" t="s">
        <v>707</v>
      </c>
      <c r="P516" s="457"/>
      <c r="Q516" s="457"/>
      <c r="R516" s="457"/>
      <c r="S516" s="458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8"/>
        <v>0</v>
      </c>
      <c r="Y516" s="40" t="str">
        <f t="shared" si="99"/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si="100"/>
        <v>0</v>
      </c>
      <c r="BM516" s="77">
        <f t="shared" si="101"/>
        <v>0</v>
      </c>
      <c r="BN516" s="77">
        <f t="shared" si="102"/>
        <v>0</v>
      </c>
      <c r="BO516" s="77">
        <f t="shared" si="103"/>
        <v>0</v>
      </c>
    </row>
    <row r="517" spans="1:67" ht="27" hidden="1" customHeight="1" x14ac:dyDescent="0.25">
      <c r="A517" s="61" t="s">
        <v>708</v>
      </c>
      <c r="B517" s="61" t="s">
        <v>709</v>
      </c>
      <c r="C517" s="35">
        <v>4301011584</v>
      </c>
      <c r="D517" s="455">
        <v>4640242180564</v>
      </c>
      <c r="E517" s="455"/>
      <c r="F517" s="60">
        <v>1.5</v>
      </c>
      <c r="G517" s="36">
        <v>8</v>
      </c>
      <c r="H517" s="60">
        <v>12</v>
      </c>
      <c r="I517" s="60">
        <v>12.48</v>
      </c>
      <c r="J517" s="36">
        <v>56</v>
      </c>
      <c r="K517" s="36" t="s">
        <v>114</v>
      </c>
      <c r="L517" s="37" t="s">
        <v>113</v>
      </c>
      <c r="M517" s="37"/>
      <c r="N517" s="36">
        <v>50</v>
      </c>
      <c r="O517" s="752" t="s">
        <v>710</v>
      </c>
      <c r="P517" s="457"/>
      <c r="Q517" s="457"/>
      <c r="R517" s="457"/>
      <c r="S517" s="458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8"/>
        <v>0</v>
      </c>
      <c r="Y517" s="40" t="str">
        <f t="shared" si="99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0"/>
        <v>0</v>
      </c>
      <c r="BM517" s="77">
        <f t="shared" si="101"/>
        <v>0</v>
      </c>
      <c r="BN517" s="77">
        <f t="shared" si="102"/>
        <v>0</v>
      </c>
      <c r="BO517" s="77">
        <f t="shared" si="103"/>
        <v>0</v>
      </c>
    </row>
    <row r="518" spans="1:67" ht="27" hidden="1" customHeight="1" x14ac:dyDescent="0.25">
      <c r="A518" s="61" t="s">
        <v>711</v>
      </c>
      <c r="B518" s="61" t="s">
        <v>712</v>
      </c>
      <c r="C518" s="35">
        <v>4301011762</v>
      </c>
      <c r="D518" s="455">
        <v>4640242180922</v>
      </c>
      <c r="E518" s="455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114</v>
      </c>
      <c r="L518" s="37" t="s">
        <v>113</v>
      </c>
      <c r="M518" s="37"/>
      <c r="N518" s="36">
        <v>55</v>
      </c>
      <c r="O518" s="753" t="s">
        <v>713</v>
      </c>
      <c r="P518" s="457"/>
      <c r="Q518" s="457"/>
      <c r="R518" s="457"/>
      <c r="S518" s="458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 t="shared" si="99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0"/>
        <v>0</v>
      </c>
      <c r="BM518" s="77">
        <f t="shared" si="101"/>
        <v>0</v>
      </c>
      <c r="BN518" s="77">
        <f t="shared" si="102"/>
        <v>0</v>
      </c>
      <c r="BO518" s="77">
        <f t="shared" si="103"/>
        <v>0</v>
      </c>
    </row>
    <row r="519" spans="1:67" ht="27" hidden="1" customHeight="1" x14ac:dyDescent="0.25">
      <c r="A519" s="61" t="s">
        <v>714</v>
      </c>
      <c r="B519" s="61" t="s">
        <v>715</v>
      </c>
      <c r="C519" s="35">
        <v>4301011764</v>
      </c>
      <c r="D519" s="455">
        <v>4640242181189</v>
      </c>
      <c r="E519" s="455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132</v>
      </c>
      <c r="M519" s="37"/>
      <c r="N519" s="36">
        <v>55</v>
      </c>
      <c r="O519" s="754" t="s">
        <v>716</v>
      </c>
      <c r="P519" s="457"/>
      <c r="Q519" s="457"/>
      <c r="R519" s="457"/>
      <c r="S519" s="458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0"/>
        <v>0</v>
      </c>
      <c r="BM519" s="77">
        <f t="shared" si="101"/>
        <v>0</v>
      </c>
      <c r="BN519" s="77">
        <f t="shared" si="102"/>
        <v>0</v>
      </c>
      <c r="BO519" s="77">
        <f t="shared" si="103"/>
        <v>0</v>
      </c>
    </row>
    <row r="520" spans="1:67" ht="27" hidden="1" customHeight="1" x14ac:dyDescent="0.25">
      <c r="A520" s="61" t="s">
        <v>717</v>
      </c>
      <c r="B520" s="61" t="s">
        <v>718</v>
      </c>
      <c r="C520" s="35">
        <v>4301011551</v>
      </c>
      <c r="D520" s="455">
        <v>4640242180038</v>
      </c>
      <c r="E520" s="455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113</v>
      </c>
      <c r="M520" s="37"/>
      <c r="N520" s="36">
        <v>50</v>
      </c>
      <c r="O520" s="755" t="s">
        <v>719</v>
      </c>
      <c r="P520" s="457"/>
      <c r="Q520" s="457"/>
      <c r="R520" s="457"/>
      <c r="S520" s="458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0"/>
        <v>0</v>
      </c>
      <c r="BM520" s="77">
        <f t="shared" si="101"/>
        <v>0</v>
      </c>
      <c r="BN520" s="77">
        <f t="shared" si="102"/>
        <v>0</v>
      </c>
      <c r="BO520" s="77">
        <f t="shared" si="103"/>
        <v>0</v>
      </c>
    </row>
    <row r="521" spans="1:67" ht="27" hidden="1" customHeight="1" x14ac:dyDescent="0.25">
      <c r="A521" s="61" t="s">
        <v>720</v>
      </c>
      <c r="B521" s="61" t="s">
        <v>721</v>
      </c>
      <c r="C521" s="35">
        <v>4301011765</v>
      </c>
      <c r="D521" s="455">
        <v>4640242181172</v>
      </c>
      <c r="E521" s="455"/>
      <c r="F521" s="60">
        <v>0.4</v>
      </c>
      <c r="G521" s="36">
        <v>10</v>
      </c>
      <c r="H521" s="60">
        <v>4</v>
      </c>
      <c r="I521" s="60">
        <v>4.24</v>
      </c>
      <c r="J521" s="36">
        <v>120</v>
      </c>
      <c r="K521" s="36" t="s">
        <v>81</v>
      </c>
      <c r="L521" s="37" t="s">
        <v>113</v>
      </c>
      <c r="M521" s="37"/>
      <c r="N521" s="36">
        <v>55</v>
      </c>
      <c r="O521" s="756" t="s">
        <v>722</v>
      </c>
      <c r="P521" s="457"/>
      <c r="Q521" s="457"/>
      <c r="R521" s="457"/>
      <c r="S521" s="458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IFERROR(IF(X521=0,"",ROUNDUP(X521/H521,0)*0.00937),"")</f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0"/>
        <v>0</v>
      </c>
      <c r="BM521" s="77">
        <f t="shared" si="101"/>
        <v>0</v>
      </c>
      <c r="BN521" s="77">
        <f t="shared" si="102"/>
        <v>0</v>
      </c>
      <c r="BO521" s="77">
        <f t="shared" si="103"/>
        <v>0</v>
      </c>
    </row>
    <row r="522" spans="1:67" hidden="1" x14ac:dyDescent="0.2">
      <c r="A522" s="463"/>
      <c r="B522" s="463"/>
      <c r="C522" s="463"/>
      <c r="D522" s="463"/>
      <c r="E522" s="463"/>
      <c r="F522" s="463"/>
      <c r="G522" s="463"/>
      <c r="H522" s="463"/>
      <c r="I522" s="463"/>
      <c r="J522" s="463"/>
      <c r="K522" s="463"/>
      <c r="L522" s="463"/>
      <c r="M522" s="463"/>
      <c r="N522" s="464"/>
      <c r="O522" s="460" t="s">
        <v>43</v>
      </c>
      <c r="P522" s="461"/>
      <c r="Q522" s="461"/>
      <c r="R522" s="461"/>
      <c r="S522" s="461"/>
      <c r="T522" s="461"/>
      <c r="U522" s="462"/>
      <c r="V522" s="41" t="s">
        <v>42</v>
      </c>
      <c r="W522" s="42">
        <f>IFERROR(W513/H513,"0")+IFERROR(W514/H514,"0")+IFERROR(W515/H515,"0")+IFERROR(W516/H516,"0")+IFERROR(W517/H517,"0")+IFERROR(W518/H518,"0")+IFERROR(W519/H519,"0")+IFERROR(W520/H520,"0")+IFERROR(W521/H521,"0")</f>
        <v>0</v>
      </c>
      <c r="X522" s="42">
        <f>IFERROR(X513/H513,"0")+IFERROR(X514/H514,"0")+IFERROR(X515/H515,"0")+IFERROR(X516/H516,"0")+IFERROR(X517/H517,"0")+IFERROR(X518/H518,"0")+IFERROR(X519/H519,"0")+IFERROR(X520/H520,"0")+IFERROR(X521/H521,"0")</f>
        <v>0</v>
      </c>
      <c r="Y522" s="42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65"/>
      <c r="AA522" s="65"/>
    </row>
    <row r="523" spans="1:67" hidden="1" x14ac:dyDescent="0.2">
      <c r="A523" s="463"/>
      <c r="B523" s="463"/>
      <c r="C523" s="463"/>
      <c r="D523" s="463"/>
      <c r="E523" s="463"/>
      <c r="F523" s="463"/>
      <c r="G523" s="463"/>
      <c r="H523" s="463"/>
      <c r="I523" s="463"/>
      <c r="J523" s="463"/>
      <c r="K523" s="463"/>
      <c r="L523" s="463"/>
      <c r="M523" s="463"/>
      <c r="N523" s="464"/>
      <c r="O523" s="460" t="s">
        <v>43</v>
      </c>
      <c r="P523" s="461"/>
      <c r="Q523" s="461"/>
      <c r="R523" s="461"/>
      <c r="S523" s="461"/>
      <c r="T523" s="461"/>
      <c r="U523" s="462"/>
      <c r="V523" s="41" t="s">
        <v>0</v>
      </c>
      <c r="W523" s="42">
        <f>IFERROR(SUM(W513:W521),"0")</f>
        <v>0</v>
      </c>
      <c r="X523" s="42">
        <f>IFERROR(SUM(X513:X521),"0")</f>
        <v>0</v>
      </c>
      <c r="Y523" s="41"/>
      <c r="Z523" s="65"/>
      <c r="AA523" s="65"/>
    </row>
    <row r="524" spans="1:67" ht="14.25" hidden="1" customHeight="1" x14ac:dyDescent="0.25">
      <c r="A524" s="454" t="s">
        <v>110</v>
      </c>
      <c r="B524" s="454"/>
      <c r="C524" s="454"/>
      <c r="D524" s="454"/>
      <c r="E524" s="454"/>
      <c r="F524" s="454"/>
      <c r="G524" s="454"/>
      <c r="H524" s="454"/>
      <c r="I524" s="454"/>
      <c r="J524" s="454"/>
      <c r="K524" s="454"/>
      <c r="L524" s="454"/>
      <c r="M524" s="454"/>
      <c r="N524" s="454"/>
      <c r="O524" s="454"/>
      <c r="P524" s="454"/>
      <c r="Q524" s="454"/>
      <c r="R524" s="454"/>
      <c r="S524" s="454"/>
      <c r="T524" s="454"/>
      <c r="U524" s="454"/>
      <c r="V524" s="454"/>
      <c r="W524" s="454"/>
      <c r="X524" s="454"/>
      <c r="Y524" s="454"/>
      <c r="Z524" s="64"/>
      <c r="AA524" s="64"/>
    </row>
    <row r="525" spans="1:67" ht="27" hidden="1" customHeight="1" x14ac:dyDescent="0.25">
      <c r="A525" s="61" t="s">
        <v>723</v>
      </c>
      <c r="B525" s="61" t="s">
        <v>724</v>
      </c>
      <c r="C525" s="35">
        <v>4301020260</v>
      </c>
      <c r="D525" s="455">
        <v>4640242180526</v>
      </c>
      <c r="E525" s="455"/>
      <c r="F525" s="60">
        <v>1.8</v>
      </c>
      <c r="G525" s="36">
        <v>6</v>
      </c>
      <c r="H525" s="60">
        <v>10.8</v>
      </c>
      <c r="I525" s="60">
        <v>11.28</v>
      </c>
      <c r="J525" s="36">
        <v>56</v>
      </c>
      <c r="K525" s="36" t="s">
        <v>114</v>
      </c>
      <c r="L525" s="37" t="s">
        <v>113</v>
      </c>
      <c r="M525" s="37"/>
      <c r="N525" s="36">
        <v>50</v>
      </c>
      <c r="O525" s="757" t="s">
        <v>725</v>
      </c>
      <c r="P525" s="457"/>
      <c r="Q525" s="457"/>
      <c r="R525" s="457"/>
      <c r="S525" s="458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16.5" hidden="1" customHeight="1" x14ac:dyDescent="0.25">
      <c r="A526" s="61" t="s">
        <v>726</v>
      </c>
      <c r="B526" s="61" t="s">
        <v>727</v>
      </c>
      <c r="C526" s="35">
        <v>4301020269</v>
      </c>
      <c r="D526" s="455">
        <v>4640242180519</v>
      </c>
      <c r="E526" s="455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114</v>
      </c>
      <c r="L526" s="37" t="s">
        <v>132</v>
      </c>
      <c r="M526" s="37"/>
      <c r="N526" s="36">
        <v>50</v>
      </c>
      <c r="O526" s="758" t="s">
        <v>728</v>
      </c>
      <c r="P526" s="457"/>
      <c r="Q526" s="457"/>
      <c r="R526" s="457"/>
      <c r="S526" s="458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729</v>
      </c>
      <c r="B527" s="61" t="s">
        <v>730</v>
      </c>
      <c r="C527" s="35">
        <v>4301020309</v>
      </c>
      <c r="D527" s="455">
        <v>4640242180090</v>
      </c>
      <c r="E527" s="455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114</v>
      </c>
      <c r="L527" s="37" t="s">
        <v>113</v>
      </c>
      <c r="M527" s="37"/>
      <c r="N527" s="36">
        <v>50</v>
      </c>
      <c r="O527" s="759" t="s">
        <v>731</v>
      </c>
      <c r="P527" s="457"/>
      <c r="Q527" s="457"/>
      <c r="R527" s="457"/>
      <c r="S527" s="458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732</v>
      </c>
      <c r="B528" s="61" t="s">
        <v>733</v>
      </c>
      <c r="C528" s="35">
        <v>4301020314</v>
      </c>
      <c r="D528" s="455">
        <v>4640242180090</v>
      </c>
      <c r="E528" s="455"/>
      <c r="F528" s="60">
        <v>1.35</v>
      </c>
      <c r="G528" s="36">
        <v>8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0" t="s">
        <v>734</v>
      </c>
      <c r="P528" s="457"/>
      <c r="Q528" s="457"/>
      <c r="R528" s="457"/>
      <c r="S528" s="458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hidden="1" customHeight="1" x14ac:dyDescent="0.25">
      <c r="A529" s="61" t="s">
        <v>735</v>
      </c>
      <c r="B529" s="61" t="s">
        <v>736</v>
      </c>
      <c r="C529" s="35">
        <v>4301020295</v>
      </c>
      <c r="D529" s="455">
        <v>4640242181363</v>
      </c>
      <c r="E529" s="455"/>
      <c r="F529" s="60">
        <v>0.4</v>
      </c>
      <c r="G529" s="36">
        <v>10</v>
      </c>
      <c r="H529" s="60">
        <v>4</v>
      </c>
      <c r="I529" s="60">
        <v>4.24</v>
      </c>
      <c r="J529" s="36">
        <v>120</v>
      </c>
      <c r="K529" s="36" t="s">
        <v>81</v>
      </c>
      <c r="L529" s="37" t="s">
        <v>113</v>
      </c>
      <c r="M529" s="37"/>
      <c r="N529" s="36">
        <v>50</v>
      </c>
      <c r="O529" s="761" t="s">
        <v>737</v>
      </c>
      <c r="P529" s="457"/>
      <c r="Q529" s="457"/>
      <c r="R529" s="457"/>
      <c r="S529" s="458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IFERROR(IF(X529=0,"",ROUNDUP(X529/H529,0)*0.00937),"")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idden="1" x14ac:dyDescent="0.2">
      <c r="A530" s="463"/>
      <c r="B530" s="463"/>
      <c r="C530" s="463"/>
      <c r="D530" s="463"/>
      <c r="E530" s="463"/>
      <c r="F530" s="463"/>
      <c r="G530" s="463"/>
      <c r="H530" s="463"/>
      <c r="I530" s="463"/>
      <c r="J530" s="463"/>
      <c r="K530" s="463"/>
      <c r="L530" s="463"/>
      <c r="M530" s="463"/>
      <c r="N530" s="464"/>
      <c r="O530" s="460" t="s">
        <v>43</v>
      </c>
      <c r="P530" s="461"/>
      <c r="Q530" s="461"/>
      <c r="R530" s="461"/>
      <c r="S530" s="461"/>
      <c r="T530" s="461"/>
      <c r="U530" s="462"/>
      <c r="V530" s="41" t="s">
        <v>42</v>
      </c>
      <c r="W530" s="42">
        <f>IFERROR(W525/H525,"0")+IFERROR(W526/H526,"0")+IFERROR(W527/H527,"0")+IFERROR(W528/H528,"0")+IFERROR(W529/H529,"0")</f>
        <v>0</v>
      </c>
      <c r="X530" s="42">
        <f>IFERROR(X525/H525,"0")+IFERROR(X526/H526,"0")+IFERROR(X527/H527,"0")+IFERROR(X528/H528,"0")+IFERROR(X529/H529,"0")</f>
        <v>0</v>
      </c>
      <c r="Y530" s="42">
        <f>IFERROR(IF(Y525="",0,Y525),"0")+IFERROR(IF(Y526="",0,Y526),"0")+IFERROR(IF(Y527="",0,Y527),"0")+IFERROR(IF(Y528="",0,Y528),"0")+IFERROR(IF(Y529="",0,Y529),"0")</f>
        <v>0</v>
      </c>
      <c r="Z530" s="65"/>
      <c r="AA530" s="65"/>
    </row>
    <row r="531" spans="1:67" hidden="1" x14ac:dyDescent="0.2">
      <c r="A531" s="463"/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4"/>
      <c r="O531" s="460" t="s">
        <v>43</v>
      </c>
      <c r="P531" s="461"/>
      <c r="Q531" s="461"/>
      <c r="R531" s="461"/>
      <c r="S531" s="461"/>
      <c r="T531" s="461"/>
      <c r="U531" s="462"/>
      <c r="V531" s="41" t="s">
        <v>0</v>
      </c>
      <c r="W531" s="42">
        <f>IFERROR(SUM(W525:W529),"0")</f>
        <v>0</v>
      </c>
      <c r="X531" s="42">
        <f>IFERROR(SUM(X525:X529),"0")</f>
        <v>0</v>
      </c>
      <c r="Y531" s="41"/>
      <c r="Z531" s="65"/>
      <c r="AA531" s="65"/>
    </row>
    <row r="532" spans="1:67" ht="14.25" hidden="1" customHeight="1" x14ac:dyDescent="0.25">
      <c r="A532" s="454" t="s">
        <v>77</v>
      </c>
      <c r="B532" s="454"/>
      <c r="C532" s="454"/>
      <c r="D532" s="454"/>
      <c r="E532" s="454"/>
      <c r="F532" s="454"/>
      <c r="G532" s="454"/>
      <c r="H532" s="454"/>
      <c r="I532" s="454"/>
      <c r="J532" s="454"/>
      <c r="K532" s="454"/>
      <c r="L532" s="454"/>
      <c r="M532" s="454"/>
      <c r="N532" s="454"/>
      <c r="O532" s="454"/>
      <c r="P532" s="454"/>
      <c r="Q532" s="454"/>
      <c r="R532" s="454"/>
      <c r="S532" s="454"/>
      <c r="T532" s="454"/>
      <c r="U532" s="454"/>
      <c r="V532" s="454"/>
      <c r="W532" s="454"/>
      <c r="X532" s="454"/>
      <c r="Y532" s="454"/>
      <c r="Z532" s="64"/>
      <c r="AA532" s="64"/>
    </row>
    <row r="533" spans="1:67" ht="27" hidden="1" customHeight="1" x14ac:dyDescent="0.25">
      <c r="A533" s="61" t="s">
        <v>738</v>
      </c>
      <c r="B533" s="61" t="s">
        <v>739</v>
      </c>
      <c r="C533" s="35">
        <v>4301031280</v>
      </c>
      <c r="D533" s="455">
        <v>4640242180816</v>
      </c>
      <c r="E533" s="455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62" t="s">
        <v>740</v>
      </c>
      <c r="P533" s="457"/>
      <c r="Q533" s="457"/>
      <c r="R533" s="457"/>
      <c r="S533" s="458"/>
      <c r="T533" s="38" t="s">
        <v>48</v>
      </c>
      <c r="U533" s="38" t="s">
        <v>48</v>
      </c>
      <c r="V533" s="39" t="s">
        <v>0</v>
      </c>
      <c r="W533" s="57">
        <v>0</v>
      </c>
      <c r="X533" s="54">
        <f t="shared" ref="X533:X538" si="104"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 t="shared" ref="BL533:BL538" si="105">IFERROR(W533*I533/H533,"0")</f>
        <v>0</v>
      </c>
      <c r="BM533" s="77">
        <f t="shared" ref="BM533:BM538" si="106">IFERROR(X533*I533/H533,"0")</f>
        <v>0</v>
      </c>
      <c r="BN533" s="77">
        <f t="shared" ref="BN533:BN538" si="107">IFERROR(1/J533*(W533/H533),"0")</f>
        <v>0</v>
      </c>
      <c r="BO533" s="77">
        <f t="shared" ref="BO533:BO538" si="108">IFERROR(1/J533*(X533/H533),"0")</f>
        <v>0</v>
      </c>
    </row>
    <row r="534" spans="1:67" ht="27" hidden="1" customHeight="1" x14ac:dyDescent="0.25">
      <c r="A534" s="61" t="s">
        <v>741</v>
      </c>
      <c r="B534" s="61" t="s">
        <v>742</v>
      </c>
      <c r="C534" s="35">
        <v>4301031194</v>
      </c>
      <c r="D534" s="455">
        <v>4680115880856</v>
      </c>
      <c r="E534" s="455"/>
      <c r="F534" s="60">
        <v>0.7</v>
      </c>
      <c r="G534" s="36">
        <v>6</v>
      </c>
      <c r="H534" s="60">
        <v>4.2</v>
      </c>
      <c r="I534" s="60">
        <v>4.46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57"/>
      <c r="Q534" s="457"/>
      <c r="R534" s="457"/>
      <c r="S534" s="458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si="104"/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 t="shared" si="105"/>
        <v>0</v>
      </c>
      <c r="BM534" s="77">
        <f t="shared" si="106"/>
        <v>0</v>
      </c>
      <c r="BN534" s="77">
        <f t="shared" si="107"/>
        <v>0</v>
      </c>
      <c r="BO534" s="77">
        <f t="shared" si="108"/>
        <v>0</v>
      </c>
    </row>
    <row r="535" spans="1:67" ht="27" hidden="1" customHeight="1" x14ac:dyDescent="0.25">
      <c r="A535" s="61" t="s">
        <v>743</v>
      </c>
      <c r="B535" s="61" t="s">
        <v>744</v>
      </c>
      <c r="C535" s="35">
        <v>4301031244</v>
      </c>
      <c r="D535" s="455">
        <v>4640242180595</v>
      </c>
      <c r="E535" s="455"/>
      <c r="F535" s="60">
        <v>0.7</v>
      </c>
      <c r="G535" s="36">
        <v>6</v>
      </c>
      <c r="H535" s="60">
        <v>4.2</v>
      </c>
      <c r="I535" s="60">
        <v>4.46</v>
      </c>
      <c r="J535" s="36">
        <v>156</v>
      </c>
      <c r="K535" s="36" t="s">
        <v>81</v>
      </c>
      <c r="L535" s="37" t="s">
        <v>80</v>
      </c>
      <c r="M535" s="37"/>
      <c r="N535" s="36">
        <v>40</v>
      </c>
      <c r="O535" s="769" t="s">
        <v>745</v>
      </c>
      <c r="P535" s="457"/>
      <c r="Q535" s="457"/>
      <c r="R535" s="457"/>
      <c r="S535" s="458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104"/>
        <v>0</v>
      </c>
      <c r="Y535" s="40" t="str">
        <f>IFERROR(IF(X535=0,"",ROUNDUP(X535/H535,0)*0.00753),"")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 t="shared" si="105"/>
        <v>0</v>
      </c>
      <c r="BM535" s="77">
        <f t="shared" si="106"/>
        <v>0</v>
      </c>
      <c r="BN535" s="77">
        <f t="shared" si="107"/>
        <v>0</v>
      </c>
      <c r="BO535" s="77">
        <f t="shared" si="108"/>
        <v>0</v>
      </c>
    </row>
    <row r="536" spans="1:67" ht="27" hidden="1" customHeight="1" x14ac:dyDescent="0.25">
      <c r="A536" s="61" t="s">
        <v>746</v>
      </c>
      <c r="B536" s="61" t="s">
        <v>747</v>
      </c>
      <c r="C536" s="35">
        <v>4301031321</v>
      </c>
      <c r="D536" s="455">
        <v>4640242180076</v>
      </c>
      <c r="E536" s="455"/>
      <c r="F536" s="60">
        <v>0.7</v>
      </c>
      <c r="G536" s="36">
        <v>6</v>
      </c>
      <c r="H536" s="60">
        <v>4.2</v>
      </c>
      <c r="I536" s="60">
        <v>4.4000000000000004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70" t="s">
        <v>748</v>
      </c>
      <c r="P536" s="457"/>
      <c r="Q536" s="457"/>
      <c r="R536" s="457"/>
      <c r="S536" s="458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104"/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 t="shared" si="105"/>
        <v>0</v>
      </c>
      <c r="BM536" s="77">
        <f t="shared" si="106"/>
        <v>0</v>
      </c>
      <c r="BN536" s="77">
        <f t="shared" si="107"/>
        <v>0</v>
      </c>
      <c r="BO536" s="77">
        <f t="shared" si="108"/>
        <v>0</v>
      </c>
    </row>
    <row r="537" spans="1:67" ht="27" hidden="1" customHeight="1" x14ac:dyDescent="0.25">
      <c r="A537" s="61" t="s">
        <v>749</v>
      </c>
      <c r="B537" s="61" t="s">
        <v>750</v>
      </c>
      <c r="C537" s="35">
        <v>4301031203</v>
      </c>
      <c r="D537" s="455">
        <v>4640242180908</v>
      </c>
      <c r="E537" s="455"/>
      <c r="F537" s="60">
        <v>0.28000000000000003</v>
      </c>
      <c r="G537" s="36">
        <v>6</v>
      </c>
      <c r="H537" s="60">
        <v>1.68</v>
      </c>
      <c r="I537" s="60">
        <v>1.81</v>
      </c>
      <c r="J537" s="36">
        <v>234</v>
      </c>
      <c r="K537" s="36" t="s">
        <v>84</v>
      </c>
      <c r="L537" s="37" t="s">
        <v>80</v>
      </c>
      <c r="M537" s="37"/>
      <c r="N537" s="36">
        <v>40</v>
      </c>
      <c r="O537" s="771" t="s">
        <v>751</v>
      </c>
      <c r="P537" s="457"/>
      <c r="Q537" s="457"/>
      <c r="R537" s="457"/>
      <c r="S537" s="458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104"/>
        <v>0</v>
      </c>
      <c r="Y537" s="40" t="str">
        <f>IFERROR(IF(X537=0,"",ROUNDUP(X537/H537,0)*0.00502),"")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 t="shared" si="105"/>
        <v>0</v>
      </c>
      <c r="BM537" s="77">
        <f t="shared" si="106"/>
        <v>0</v>
      </c>
      <c r="BN537" s="77">
        <f t="shared" si="107"/>
        <v>0</v>
      </c>
      <c r="BO537" s="77">
        <f t="shared" si="108"/>
        <v>0</v>
      </c>
    </row>
    <row r="538" spans="1:67" ht="27" hidden="1" customHeight="1" x14ac:dyDescent="0.25">
      <c r="A538" s="61" t="s">
        <v>752</v>
      </c>
      <c r="B538" s="61" t="s">
        <v>753</v>
      </c>
      <c r="C538" s="35">
        <v>4301031200</v>
      </c>
      <c r="D538" s="455">
        <v>4640242180489</v>
      </c>
      <c r="E538" s="455"/>
      <c r="F538" s="60">
        <v>0.28000000000000003</v>
      </c>
      <c r="G538" s="36">
        <v>6</v>
      </c>
      <c r="H538" s="60">
        <v>1.68</v>
      </c>
      <c r="I538" s="60">
        <v>1.84</v>
      </c>
      <c r="J538" s="36">
        <v>234</v>
      </c>
      <c r="K538" s="36" t="s">
        <v>84</v>
      </c>
      <c r="L538" s="37" t="s">
        <v>80</v>
      </c>
      <c r="M538" s="37"/>
      <c r="N538" s="36">
        <v>40</v>
      </c>
      <c r="O538" s="772" t="s">
        <v>754</v>
      </c>
      <c r="P538" s="457"/>
      <c r="Q538" s="457"/>
      <c r="R538" s="457"/>
      <c r="S538" s="458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104"/>
        <v>0</v>
      </c>
      <c r="Y538" s="40" t="str">
        <f>IFERROR(IF(X538=0,"",ROUNDUP(X538/H538,0)*0.00502),"")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 t="shared" si="105"/>
        <v>0</v>
      </c>
      <c r="BM538" s="77">
        <f t="shared" si="106"/>
        <v>0</v>
      </c>
      <c r="BN538" s="77">
        <f t="shared" si="107"/>
        <v>0</v>
      </c>
      <c r="BO538" s="77">
        <f t="shared" si="108"/>
        <v>0</v>
      </c>
    </row>
    <row r="539" spans="1:67" hidden="1" x14ac:dyDescent="0.2">
      <c r="A539" s="463"/>
      <c r="B539" s="463"/>
      <c r="C539" s="463"/>
      <c r="D539" s="463"/>
      <c r="E539" s="463"/>
      <c r="F539" s="463"/>
      <c r="G539" s="463"/>
      <c r="H539" s="463"/>
      <c r="I539" s="463"/>
      <c r="J539" s="463"/>
      <c r="K539" s="463"/>
      <c r="L539" s="463"/>
      <c r="M539" s="463"/>
      <c r="N539" s="464"/>
      <c r="O539" s="460" t="s">
        <v>43</v>
      </c>
      <c r="P539" s="461"/>
      <c r="Q539" s="461"/>
      <c r="R539" s="461"/>
      <c r="S539" s="461"/>
      <c r="T539" s="461"/>
      <c r="U539" s="462"/>
      <c r="V539" s="41" t="s">
        <v>42</v>
      </c>
      <c r="W539" s="42">
        <f>IFERROR(W533/H533,"0")+IFERROR(W534/H534,"0")+IFERROR(W535/H535,"0")+IFERROR(W536/H536,"0")+IFERROR(W537/H537,"0")+IFERROR(W538/H538,"0")</f>
        <v>0</v>
      </c>
      <c r="X539" s="42">
        <f>IFERROR(X533/H533,"0")+IFERROR(X534/H534,"0")+IFERROR(X535/H535,"0")+IFERROR(X536/H536,"0")+IFERROR(X537/H537,"0")+IFERROR(X538/H538,"0")</f>
        <v>0</v>
      </c>
      <c r="Y539" s="42">
        <f>IFERROR(IF(Y533="",0,Y533),"0")+IFERROR(IF(Y534="",0,Y534),"0")+IFERROR(IF(Y535="",0,Y535),"0")+IFERROR(IF(Y536="",0,Y536),"0")+IFERROR(IF(Y537="",0,Y537),"0")+IFERROR(IF(Y538="",0,Y538),"0")</f>
        <v>0</v>
      </c>
      <c r="Z539" s="65"/>
      <c r="AA539" s="65"/>
    </row>
    <row r="540" spans="1:67" hidden="1" x14ac:dyDescent="0.2">
      <c r="A540" s="463"/>
      <c r="B540" s="463"/>
      <c r="C540" s="463"/>
      <c r="D540" s="463"/>
      <c r="E540" s="463"/>
      <c r="F540" s="463"/>
      <c r="G540" s="463"/>
      <c r="H540" s="463"/>
      <c r="I540" s="463"/>
      <c r="J540" s="463"/>
      <c r="K540" s="463"/>
      <c r="L540" s="463"/>
      <c r="M540" s="463"/>
      <c r="N540" s="464"/>
      <c r="O540" s="460" t="s">
        <v>43</v>
      </c>
      <c r="P540" s="461"/>
      <c r="Q540" s="461"/>
      <c r="R540" s="461"/>
      <c r="S540" s="461"/>
      <c r="T540" s="461"/>
      <c r="U540" s="462"/>
      <c r="V540" s="41" t="s">
        <v>0</v>
      </c>
      <c r="W540" s="42">
        <f>IFERROR(SUM(W533:W538),"0")</f>
        <v>0</v>
      </c>
      <c r="X540" s="42">
        <f>IFERROR(SUM(X533:X538),"0")</f>
        <v>0</v>
      </c>
      <c r="Y540" s="41"/>
      <c r="Z540" s="65"/>
      <c r="AA540" s="65"/>
    </row>
    <row r="541" spans="1:67" ht="14.25" hidden="1" customHeight="1" x14ac:dyDescent="0.25">
      <c r="A541" s="454" t="s">
        <v>85</v>
      </c>
      <c r="B541" s="454"/>
      <c r="C541" s="454"/>
      <c r="D541" s="454"/>
      <c r="E541" s="454"/>
      <c r="F541" s="454"/>
      <c r="G541" s="454"/>
      <c r="H541" s="454"/>
      <c r="I541" s="454"/>
      <c r="J541" s="454"/>
      <c r="K541" s="454"/>
      <c r="L541" s="454"/>
      <c r="M541" s="454"/>
      <c r="N541" s="454"/>
      <c r="O541" s="454"/>
      <c r="P541" s="454"/>
      <c r="Q541" s="454"/>
      <c r="R541" s="454"/>
      <c r="S541" s="454"/>
      <c r="T541" s="454"/>
      <c r="U541" s="454"/>
      <c r="V541" s="454"/>
      <c r="W541" s="454"/>
      <c r="X541" s="454"/>
      <c r="Y541" s="454"/>
      <c r="Z541" s="64"/>
      <c r="AA541" s="64"/>
    </row>
    <row r="542" spans="1:67" ht="27" hidden="1" customHeight="1" x14ac:dyDescent="0.25">
      <c r="A542" s="61" t="s">
        <v>755</v>
      </c>
      <c r="B542" s="61" t="s">
        <v>756</v>
      </c>
      <c r="C542" s="35">
        <v>4301051746</v>
      </c>
      <c r="D542" s="455">
        <v>4640242180533</v>
      </c>
      <c r="E542" s="455"/>
      <c r="F542" s="60">
        <v>1.3</v>
      </c>
      <c r="G542" s="36">
        <v>6</v>
      </c>
      <c r="H542" s="60">
        <v>7.8</v>
      </c>
      <c r="I542" s="60">
        <v>8.3640000000000008</v>
      </c>
      <c r="J542" s="36">
        <v>56</v>
      </c>
      <c r="K542" s="36" t="s">
        <v>114</v>
      </c>
      <c r="L542" s="37" t="s">
        <v>132</v>
      </c>
      <c r="M542" s="37"/>
      <c r="N542" s="36">
        <v>40</v>
      </c>
      <c r="O542" s="773" t="s">
        <v>757</v>
      </c>
      <c r="P542" s="457"/>
      <c r="Q542" s="457"/>
      <c r="R542" s="457"/>
      <c r="S542" s="458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t="27" hidden="1" customHeight="1" x14ac:dyDescent="0.25">
      <c r="A543" s="61" t="s">
        <v>758</v>
      </c>
      <c r="B543" s="61" t="s">
        <v>759</v>
      </c>
      <c r="C543" s="35">
        <v>4301051780</v>
      </c>
      <c r="D543" s="455">
        <v>4640242180106</v>
      </c>
      <c r="E543" s="455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114</v>
      </c>
      <c r="L543" s="37" t="s">
        <v>80</v>
      </c>
      <c r="M543" s="37"/>
      <c r="N543" s="36">
        <v>45</v>
      </c>
      <c r="O543" s="774" t="s">
        <v>760</v>
      </c>
      <c r="P543" s="457"/>
      <c r="Q543" s="457"/>
      <c r="R543" s="457"/>
      <c r="S543" s="458"/>
      <c r="T543" s="38" t="s">
        <v>48</v>
      </c>
      <c r="U543" s="38" t="s">
        <v>48</v>
      </c>
      <c r="V543" s="39" t="s">
        <v>0</v>
      </c>
      <c r="W543" s="57">
        <v>0</v>
      </c>
      <c r="X543" s="54">
        <f>IFERROR(IF(W543="",0,CEILING((W543/$H543),1)*$H543),"")</f>
        <v>0</v>
      </c>
      <c r="Y543" s="40" t="str">
        <f>IFERROR(IF(X543=0,"",ROUNDUP(X543/H543,0)*0.02175),"")</f>
        <v/>
      </c>
      <c r="Z543" s="66" t="s">
        <v>48</v>
      </c>
      <c r="AA543" s="67" t="s">
        <v>48</v>
      </c>
      <c r="AE543" s="77"/>
      <c r="BB543" s="384" t="s">
        <v>67</v>
      </c>
      <c r="BL543" s="77">
        <f>IFERROR(W543*I543/H543,"0")</f>
        <v>0</v>
      </c>
      <c r="BM543" s="77">
        <f>IFERROR(X543*I543/H543,"0")</f>
        <v>0</v>
      </c>
      <c r="BN543" s="77">
        <f>IFERROR(1/J543*(W543/H543),"0")</f>
        <v>0</v>
      </c>
      <c r="BO543" s="77">
        <f>IFERROR(1/J543*(X543/H543),"0")</f>
        <v>0</v>
      </c>
    </row>
    <row r="544" spans="1:67" ht="27" hidden="1" customHeight="1" x14ac:dyDescent="0.25">
      <c r="A544" s="61" t="s">
        <v>761</v>
      </c>
      <c r="B544" s="61" t="s">
        <v>762</v>
      </c>
      <c r="C544" s="35">
        <v>4301051510</v>
      </c>
      <c r="D544" s="455">
        <v>4640242180540</v>
      </c>
      <c r="E544" s="455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80</v>
      </c>
      <c r="M544" s="37"/>
      <c r="N544" s="36">
        <v>30</v>
      </c>
      <c r="O544" s="775" t="s">
        <v>763</v>
      </c>
      <c r="P544" s="457"/>
      <c r="Q544" s="457"/>
      <c r="R544" s="457"/>
      <c r="S544" s="458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hidden="1" customHeight="1" x14ac:dyDescent="0.25">
      <c r="A545" s="61" t="s">
        <v>764</v>
      </c>
      <c r="B545" s="61" t="s">
        <v>765</v>
      </c>
      <c r="C545" s="35">
        <v>4301051390</v>
      </c>
      <c r="D545" s="455">
        <v>4640242181233</v>
      </c>
      <c r="E545" s="455"/>
      <c r="F545" s="60">
        <v>0.3</v>
      </c>
      <c r="G545" s="36">
        <v>6</v>
      </c>
      <c r="H545" s="60">
        <v>1.8</v>
      </c>
      <c r="I545" s="60">
        <v>1.984</v>
      </c>
      <c r="J545" s="36">
        <v>234</v>
      </c>
      <c r="K545" s="36" t="s">
        <v>84</v>
      </c>
      <c r="L545" s="37" t="s">
        <v>80</v>
      </c>
      <c r="M545" s="37"/>
      <c r="N545" s="36">
        <v>40</v>
      </c>
      <c r="O545" s="776" t="s">
        <v>766</v>
      </c>
      <c r="P545" s="457"/>
      <c r="Q545" s="457"/>
      <c r="R545" s="457"/>
      <c r="S545" s="458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IFERROR(IF(X545=0,"",ROUNDUP(X545/H545,0)*0.00502),"")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767</v>
      </c>
      <c r="B546" s="61" t="s">
        <v>768</v>
      </c>
      <c r="C546" s="35">
        <v>4301051448</v>
      </c>
      <c r="D546" s="455">
        <v>4640242181226</v>
      </c>
      <c r="E546" s="455"/>
      <c r="F546" s="60">
        <v>0.3</v>
      </c>
      <c r="G546" s="36">
        <v>6</v>
      </c>
      <c r="H546" s="60">
        <v>1.8</v>
      </c>
      <c r="I546" s="60">
        <v>1.972</v>
      </c>
      <c r="J546" s="36">
        <v>234</v>
      </c>
      <c r="K546" s="36" t="s">
        <v>84</v>
      </c>
      <c r="L546" s="37" t="s">
        <v>80</v>
      </c>
      <c r="M546" s="37"/>
      <c r="N546" s="36">
        <v>30</v>
      </c>
      <c r="O546" s="777" t="s">
        <v>769</v>
      </c>
      <c r="P546" s="457"/>
      <c r="Q546" s="457"/>
      <c r="R546" s="457"/>
      <c r="S546" s="458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IFERROR(IF(X546=0,"",ROUNDUP(X546/H546,0)*0.00502),"")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idden="1" x14ac:dyDescent="0.2">
      <c r="A547" s="463"/>
      <c r="B547" s="463"/>
      <c r="C547" s="463"/>
      <c r="D547" s="463"/>
      <c r="E547" s="463"/>
      <c r="F547" s="463"/>
      <c r="G547" s="463"/>
      <c r="H547" s="463"/>
      <c r="I547" s="463"/>
      <c r="J547" s="463"/>
      <c r="K547" s="463"/>
      <c r="L547" s="463"/>
      <c r="M547" s="463"/>
      <c r="N547" s="464"/>
      <c r="O547" s="460" t="s">
        <v>43</v>
      </c>
      <c r="P547" s="461"/>
      <c r="Q547" s="461"/>
      <c r="R547" s="461"/>
      <c r="S547" s="461"/>
      <c r="T547" s="461"/>
      <c r="U547" s="462"/>
      <c r="V547" s="41" t="s">
        <v>42</v>
      </c>
      <c r="W547" s="42">
        <f>IFERROR(W542/H542,"0")+IFERROR(W543/H543,"0")+IFERROR(W544/H544,"0")+IFERROR(W545/H545,"0")+IFERROR(W546/H546,"0")</f>
        <v>0</v>
      </c>
      <c r="X547" s="42">
        <f>IFERROR(X542/H542,"0")+IFERROR(X543/H543,"0")+IFERROR(X544/H544,"0")+IFERROR(X545/H545,"0")+IFERROR(X546/H546,"0")</f>
        <v>0</v>
      </c>
      <c r="Y547" s="42">
        <f>IFERROR(IF(Y542="",0,Y542),"0")+IFERROR(IF(Y543="",0,Y543),"0")+IFERROR(IF(Y544="",0,Y544),"0")+IFERROR(IF(Y545="",0,Y545),"0")+IFERROR(IF(Y546="",0,Y546),"0")</f>
        <v>0</v>
      </c>
      <c r="Z547" s="65"/>
      <c r="AA547" s="65"/>
    </row>
    <row r="548" spans="1:67" hidden="1" x14ac:dyDescent="0.2">
      <c r="A548" s="463"/>
      <c r="B548" s="463"/>
      <c r="C548" s="463"/>
      <c r="D548" s="463"/>
      <c r="E548" s="463"/>
      <c r="F548" s="463"/>
      <c r="G548" s="463"/>
      <c r="H548" s="463"/>
      <c r="I548" s="463"/>
      <c r="J548" s="463"/>
      <c r="K548" s="463"/>
      <c r="L548" s="463"/>
      <c r="M548" s="463"/>
      <c r="N548" s="464"/>
      <c r="O548" s="460" t="s">
        <v>43</v>
      </c>
      <c r="P548" s="461"/>
      <c r="Q548" s="461"/>
      <c r="R548" s="461"/>
      <c r="S548" s="461"/>
      <c r="T548" s="461"/>
      <c r="U548" s="462"/>
      <c r="V548" s="41" t="s">
        <v>0</v>
      </c>
      <c r="W548" s="42">
        <f>IFERROR(SUM(W542:W546),"0")</f>
        <v>0</v>
      </c>
      <c r="X548" s="42">
        <f>IFERROR(SUM(X542:X546),"0")</f>
        <v>0</v>
      </c>
      <c r="Y548" s="41"/>
      <c r="Z548" s="65"/>
      <c r="AA548" s="65"/>
    </row>
    <row r="549" spans="1:67" ht="14.25" hidden="1" customHeight="1" x14ac:dyDescent="0.25">
      <c r="A549" s="454" t="s">
        <v>220</v>
      </c>
      <c r="B549" s="454"/>
      <c r="C549" s="454"/>
      <c r="D549" s="454"/>
      <c r="E549" s="454"/>
      <c r="F549" s="454"/>
      <c r="G549" s="454"/>
      <c r="H549" s="454"/>
      <c r="I549" s="454"/>
      <c r="J549" s="454"/>
      <c r="K549" s="454"/>
      <c r="L549" s="454"/>
      <c r="M549" s="454"/>
      <c r="N549" s="454"/>
      <c r="O549" s="454"/>
      <c r="P549" s="454"/>
      <c r="Q549" s="454"/>
      <c r="R549" s="454"/>
      <c r="S549" s="454"/>
      <c r="T549" s="454"/>
      <c r="U549" s="454"/>
      <c r="V549" s="454"/>
      <c r="W549" s="454"/>
      <c r="X549" s="454"/>
      <c r="Y549" s="454"/>
      <c r="Z549" s="64"/>
      <c r="AA549" s="64"/>
    </row>
    <row r="550" spans="1:67" ht="27" hidden="1" customHeight="1" x14ac:dyDescent="0.25">
      <c r="A550" s="61" t="s">
        <v>770</v>
      </c>
      <c r="B550" s="61" t="s">
        <v>771</v>
      </c>
      <c r="C550" s="35">
        <v>4301060354</v>
      </c>
      <c r="D550" s="455">
        <v>4640242180120</v>
      </c>
      <c r="E550" s="455"/>
      <c r="F550" s="60">
        <v>1.3</v>
      </c>
      <c r="G550" s="36">
        <v>6</v>
      </c>
      <c r="H550" s="60">
        <v>7.8</v>
      </c>
      <c r="I550" s="60">
        <v>8.2799999999999994</v>
      </c>
      <c r="J550" s="36">
        <v>56</v>
      </c>
      <c r="K550" s="36" t="s">
        <v>114</v>
      </c>
      <c r="L550" s="37" t="s">
        <v>80</v>
      </c>
      <c r="M550" s="37"/>
      <c r="N550" s="36">
        <v>40</v>
      </c>
      <c r="O550" s="778" t="s">
        <v>772</v>
      </c>
      <c r="P550" s="457"/>
      <c r="Q550" s="457"/>
      <c r="R550" s="457"/>
      <c r="S550" s="458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IFERROR(IF(X550=0,"",ROUNDUP(X550/H550,0)*0.02175),"")</f>
        <v/>
      </c>
      <c r="Z550" s="66" t="s">
        <v>48</v>
      </c>
      <c r="AA550" s="67" t="s">
        <v>48</v>
      </c>
      <c r="AE550" s="77"/>
      <c r="BB550" s="388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t="27" hidden="1" customHeight="1" x14ac:dyDescent="0.25">
      <c r="A551" s="61" t="s">
        <v>770</v>
      </c>
      <c r="B551" s="61" t="s">
        <v>773</v>
      </c>
      <c r="C551" s="35">
        <v>4301060408</v>
      </c>
      <c r="D551" s="455">
        <v>4640242180120</v>
      </c>
      <c r="E551" s="455"/>
      <c r="F551" s="60">
        <v>1.3</v>
      </c>
      <c r="G551" s="36">
        <v>6</v>
      </c>
      <c r="H551" s="60">
        <v>7.8</v>
      </c>
      <c r="I551" s="60">
        <v>8.2799999999999994</v>
      </c>
      <c r="J551" s="36">
        <v>56</v>
      </c>
      <c r="K551" s="36" t="s">
        <v>114</v>
      </c>
      <c r="L551" s="37" t="s">
        <v>80</v>
      </c>
      <c r="M551" s="37"/>
      <c r="N551" s="36">
        <v>40</v>
      </c>
      <c r="O551" s="779" t="s">
        <v>774</v>
      </c>
      <c r="P551" s="457"/>
      <c r="Q551" s="457"/>
      <c r="R551" s="457"/>
      <c r="S551" s="458"/>
      <c r="T551" s="38" t="s">
        <v>48</v>
      </c>
      <c r="U551" s="38" t="s">
        <v>48</v>
      </c>
      <c r="V551" s="39" t="s">
        <v>0</v>
      </c>
      <c r="W551" s="57">
        <v>0</v>
      </c>
      <c r="X551" s="54">
        <f>IFERROR(IF(W551="",0,CEILING((W551/$H551),1)*$H551),"")</f>
        <v>0</v>
      </c>
      <c r="Y551" s="40" t="str">
        <f>IFERROR(IF(X551=0,"",ROUNDUP(X551/H551,0)*0.02175),"")</f>
        <v/>
      </c>
      <c r="Z551" s="66" t="s">
        <v>48</v>
      </c>
      <c r="AA551" s="67" t="s">
        <v>48</v>
      </c>
      <c r="AE551" s="77"/>
      <c r="BB551" s="389" t="s">
        <v>67</v>
      </c>
      <c r="BL551" s="77">
        <f>IFERROR(W551*I551/H551,"0")</f>
        <v>0</v>
      </c>
      <c r="BM551" s="77">
        <f>IFERROR(X551*I551/H551,"0")</f>
        <v>0</v>
      </c>
      <c r="BN551" s="77">
        <f>IFERROR(1/J551*(W551/H551),"0")</f>
        <v>0</v>
      </c>
      <c r="BO551" s="77">
        <f>IFERROR(1/J551*(X551/H551),"0")</f>
        <v>0</v>
      </c>
    </row>
    <row r="552" spans="1:67" ht="27" hidden="1" customHeight="1" x14ac:dyDescent="0.25">
      <c r="A552" s="61" t="s">
        <v>775</v>
      </c>
      <c r="B552" s="61" t="s">
        <v>776</v>
      </c>
      <c r="C552" s="35">
        <v>4301060355</v>
      </c>
      <c r="D552" s="455">
        <v>4640242180137</v>
      </c>
      <c r="E552" s="455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80" t="s">
        <v>777</v>
      </c>
      <c r="P552" s="457"/>
      <c r="Q552" s="457"/>
      <c r="R552" s="457"/>
      <c r="S552" s="458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hidden="1" customHeight="1" x14ac:dyDescent="0.25">
      <c r="A553" s="61" t="s">
        <v>775</v>
      </c>
      <c r="B553" s="61" t="s">
        <v>778</v>
      </c>
      <c r="C553" s="35">
        <v>4301060407</v>
      </c>
      <c r="D553" s="455">
        <v>4640242180137</v>
      </c>
      <c r="E553" s="455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1" t="s">
        <v>779</v>
      </c>
      <c r="P553" s="457"/>
      <c r="Q553" s="457"/>
      <c r="R553" s="457"/>
      <c r="S553" s="458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idden="1" x14ac:dyDescent="0.2">
      <c r="A554" s="463"/>
      <c r="B554" s="463"/>
      <c r="C554" s="463"/>
      <c r="D554" s="463"/>
      <c r="E554" s="463"/>
      <c r="F554" s="463"/>
      <c r="G554" s="463"/>
      <c r="H554" s="463"/>
      <c r="I554" s="463"/>
      <c r="J554" s="463"/>
      <c r="K554" s="463"/>
      <c r="L554" s="463"/>
      <c r="M554" s="463"/>
      <c r="N554" s="464"/>
      <c r="O554" s="460" t="s">
        <v>43</v>
      </c>
      <c r="P554" s="461"/>
      <c r="Q554" s="461"/>
      <c r="R554" s="461"/>
      <c r="S554" s="461"/>
      <c r="T554" s="461"/>
      <c r="U554" s="462"/>
      <c r="V554" s="41" t="s">
        <v>42</v>
      </c>
      <c r="W554" s="42">
        <f>IFERROR(W550/H550,"0")+IFERROR(W551/H551,"0")+IFERROR(W552/H552,"0")+IFERROR(W553/H553,"0")</f>
        <v>0</v>
      </c>
      <c r="X554" s="42">
        <f>IFERROR(X550/H550,"0")+IFERROR(X551/H551,"0")+IFERROR(X552/H552,"0")+IFERROR(X553/H553,"0")</f>
        <v>0</v>
      </c>
      <c r="Y554" s="42">
        <f>IFERROR(IF(Y550="",0,Y550),"0")+IFERROR(IF(Y551="",0,Y551),"0")+IFERROR(IF(Y552="",0,Y552),"0")+IFERROR(IF(Y553="",0,Y553),"0")</f>
        <v>0</v>
      </c>
      <c r="Z554" s="65"/>
      <c r="AA554" s="65"/>
    </row>
    <row r="555" spans="1:67" hidden="1" x14ac:dyDescent="0.2">
      <c r="A555" s="463"/>
      <c r="B555" s="463"/>
      <c r="C555" s="463"/>
      <c r="D555" s="463"/>
      <c r="E555" s="463"/>
      <c r="F555" s="463"/>
      <c r="G555" s="463"/>
      <c r="H555" s="463"/>
      <c r="I555" s="463"/>
      <c r="J555" s="463"/>
      <c r="K555" s="463"/>
      <c r="L555" s="463"/>
      <c r="M555" s="463"/>
      <c r="N555" s="464"/>
      <c r="O555" s="460" t="s">
        <v>43</v>
      </c>
      <c r="P555" s="461"/>
      <c r="Q555" s="461"/>
      <c r="R555" s="461"/>
      <c r="S555" s="461"/>
      <c r="T555" s="461"/>
      <c r="U555" s="462"/>
      <c r="V555" s="41" t="s">
        <v>0</v>
      </c>
      <c r="W555" s="42">
        <f>IFERROR(SUM(W550:W553),"0")</f>
        <v>0</v>
      </c>
      <c r="X555" s="42">
        <f>IFERROR(SUM(X550:X553),"0")</f>
        <v>0</v>
      </c>
      <c r="Y555" s="41"/>
      <c r="Z555" s="65"/>
      <c r="AA555" s="65"/>
    </row>
    <row r="556" spans="1:67" ht="15" customHeight="1" x14ac:dyDescent="0.2">
      <c r="A556" s="463"/>
      <c r="B556" s="463"/>
      <c r="C556" s="463"/>
      <c r="D556" s="463"/>
      <c r="E556" s="463"/>
      <c r="F556" s="463"/>
      <c r="G556" s="463"/>
      <c r="H556" s="463"/>
      <c r="I556" s="463"/>
      <c r="J556" s="463"/>
      <c r="K556" s="463"/>
      <c r="L556" s="463"/>
      <c r="M556" s="463"/>
      <c r="N556" s="767"/>
      <c r="O556" s="764" t="s">
        <v>36</v>
      </c>
      <c r="P556" s="765"/>
      <c r="Q556" s="765"/>
      <c r="R556" s="765"/>
      <c r="S556" s="765"/>
      <c r="T556" s="765"/>
      <c r="U556" s="766"/>
      <c r="V556" s="41" t="s">
        <v>0</v>
      </c>
      <c r="W556" s="42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18000</v>
      </c>
      <c r="X556" s="42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18018.18</v>
      </c>
      <c r="Y556" s="41"/>
      <c r="Z556" s="65"/>
      <c r="AA556" s="65"/>
    </row>
    <row r="557" spans="1:67" x14ac:dyDescent="0.2">
      <c r="A557" s="463"/>
      <c r="B557" s="463"/>
      <c r="C557" s="463"/>
      <c r="D557" s="463"/>
      <c r="E557" s="463"/>
      <c r="F557" s="463"/>
      <c r="G557" s="463"/>
      <c r="H557" s="463"/>
      <c r="I557" s="463"/>
      <c r="J557" s="463"/>
      <c r="K557" s="463"/>
      <c r="L557" s="463"/>
      <c r="M557" s="463"/>
      <c r="N557" s="767"/>
      <c r="O557" s="764" t="s">
        <v>37</v>
      </c>
      <c r="P557" s="765"/>
      <c r="Q557" s="765"/>
      <c r="R557" s="765"/>
      <c r="S557" s="765"/>
      <c r="T557" s="765"/>
      <c r="U557" s="766"/>
      <c r="V557" s="41" t="s">
        <v>0</v>
      </c>
      <c r="W557" s="42">
        <f>IFERROR(SUM(BL22:BL553),"0")</f>
        <v>18829.372781065089</v>
      </c>
      <c r="X557" s="42">
        <f>IFERROR(SUM(BM22:BM553),"0")</f>
        <v>18848.341799999998</v>
      </c>
      <c r="Y557" s="41"/>
      <c r="Z557" s="65"/>
      <c r="AA557" s="65"/>
    </row>
    <row r="558" spans="1:67" x14ac:dyDescent="0.2">
      <c r="A558" s="463"/>
      <c r="B558" s="463"/>
      <c r="C558" s="463"/>
      <c r="D558" s="463"/>
      <c r="E558" s="463"/>
      <c r="F558" s="463"/>
      <c r="G558" s="463"/>
      <c r="H558" s="463"/>
      <c r="I558" s="463"/>
      <c r="J558" s="463"/>
      <c r="K558" s="463"/>
      <c r="L558" s="463"/>
      <c r="M558" s="463"/>
      <c r="N558" s="767"/>
      <c r="O558" s="764" t="s">
        <v>38</v>
      </c>
      <c r="P558" s="765"/>
      <c r="Q558" s="765"/>
      <c r="R558" s="765"/>
      <c r="S558" s="765"/>
      <c r="T558" s="765"/>
      <c r="U558" s="766"/>
      <c r="V558" s="41" t="s">
        <v>23</v>
      </c>
      <c r="W558" s="43">
        <f>ROUNDUP(SUM(BN22:BN553),0)</f>
        <v>29</v>
      </c>
      <c r="X558" s="43">
        <f>ROUNDUP(SUM(BO22:BO553),0)</f>
        <v>29</v>
      </c>
      <c r="Y558" s="41"/>
      <c r="Z558" s="65"/>
      <c r="AA558" s="65"/>
    </row>
    <row r="559" spans="1:67" x14ac:dyDescent="0.2">
      <c r="A559" s="463"/>
      <c r="B559" s="463"/>
      <c r="C559" s="463"/>
      <c r="D559" s="463"/>
      <c r="E559" s="463"/>
      <c r="F559" s="463"/>
      <c r="G559" s="463"/>
      <c r="H559" s="463"/>
      <c r="I559" s="463"/>
      <c r="J559" s="463"/>
      <c r="K559" s="463"/>
      <c r="L559" s="463"/>
      <c r="M559" s="463"/>
      <c r="N559" s="767"/>
      <c r="O559" s="764" t="s">
        <v>39</v>
      </c>
      <c r="P559" s="765"/>
      <c r="Q559" s="765"/>
      <c r="R559" s="765"/>
      <c r="S559" s="765"/>
      <c r="T559" s="765"/>
      <c r="U559" s="766"/>
      <c r="V559" s="41" t="s">
        <v>0</v>
      </c>
      <c r="W559" s="42">
        <f>GrossWeightTotal+PalletQtyTotal*25</f>
        <v>19554.372781065089</v>
      </c>
      <c r="X559" s="42">
        <f>GrossWeightTotalR+PalletQtyTotalR*25</f>
        <v>19573.341799999998</v>
      </c>
      <c r="Y559" s="41"/>
      <c r="Z559" s="65"/>
      <c r="AA559" s="65"/>
    </row>
    <row r="560" spans="1:67" x14ac:dyDescent="0.2">
      <c r="A560" s="463"/>
      <c r="B560" s="463"/>
      <c r="C560" s="463"/>
      <c r="D560" s="463"/>
      <c r="E560" s="463"/>
      <c r="F560" s="463"/>
      <c r="G560" s="463"/>
      <c r="H560" s="463"/>
      <c r="I560" s="463"/>
      <c r="J560" s="463"/>
      <c r="K560" s="463"/>
      <c r="L560" s="463"/>
      <c r="M560" s="463"/>
      <c r="N560" s="767"/>
      <c r="O560" s="764" t="s">
        <v>40</v>
      </c>
      <c r="P560" s="765"/>
      <c r="Q560" s="765"/>
      <c r="R560" s="765"/>
      <c r="S560" s="765"/>
      <c r="T560" s="765"/>
      <c r="U560" s="766"/>
      <c r="V560" s="41" t="s">
        <v>23</v>
      </c>
      <c r="W560" s="42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1519.5266272189349</v>
      </c>
      <c r="X560" s="42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1521</v>
      </c>
      <c r="Y560" s="41"/>
      <c r="Z560" s="65"/>
      <c r="AA560" s="65"/>
    </row>
    <row r="561" spans="1:30" ht="14.25" hidden="1" x14ac:dyDescent="0.2">
      <c r="A561" s="463"/>
      <c r="B561" s="463"/>
      <c r="C561" s="463"/>
      <c r="D561" s="463"/>
      <c r="E561" s="463"/>
      <c r="F561" s="463"/>
      <c r="G561" s="463"/>
      <c r="H561" s="463"/>
      <c r="I561" s="463"/>
      <c r="J561" s="463"/>
      <c r="K561" s="463"/>
      <c r="L561" s="463"/>
      <c r="M561" s="463"/>
      <c r="N561" s="767"/>
      <c r="O561" s="764" t="s">
        <v>41</v>
      </c>
      <c r="P561" s="765"/>
      <c r="Q561" s="765"/>
      <c r="R561" s="765"/>
      <c r="S561" s="765"/>
      <c r="T561" s="765"/>
      <c r="U561" s="766"/>
      <c r="V561" s="44" t="s">
        <v>54</v>
      </c>
      <c r="W561" s="41"/>
      <c r="X561" s="41"/>
      <c r="Y561" s="41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33.08175</v>
      </c>
      <c r="Z561" s="65"/>
      <c r="AA561" s="65"/>
    </row>
    <row r="562" spans="1:30" ht="13.5" thickBot="1" x14ac:dyDescent="0.25"/>
    <row r="563" spans="1:30" ht="27" thickTop="1" thickBot="1" x14ac:dyDescent="0.25">
      <c r="A563" s="45" t="s">
        <v>9</v>
      </c>
      <c r="B563" s="76" t="s">
        <v>76</v>
      </c>
      <c r="C563" s="763" t="s">
        <v>108</v>
      </c>
      <c r="D563" s="763" t="s">
        <v>108</v>
      </c>
      <c r="E563" s="763" t="s">
        <v>108</v>
      </c>
      <c r="F563" s="763" t="s">
        <v>108</v>
      </c>
      <c r="G563" s="763" t="s">
        <v>243</v>
      </c>
      <c r="H563" s="763" t="s">
        <v>243</v>
      </c>
      <c r="I563" s="763" t="s">
        <v>243</v>
      </c>
      <c r="J563" s="763" t="s">
        <v>243</v>
      </c>
      <c r="K563" s="782"/>
      <c r="L563" s="763" t="s">
        <v>243</v>
      </c>
      <c r="M563" s="782"/>
      <c r="N563" s="763" t="s">
        <v>243</v>
      </c>
      <c r="O563" s="763" t="s">
        <v>243</v>
      </c>
      <c r="P563" s="763" t="s">
        <v>243</v>
      </c>
      <c r="Q563" s="763" t="s">
        <v>491</v>
      </c>
      <c r="R563" s="763" t="s">
        <v>491</v>
      </c>
      <c r="S563" s="763" t="s">
        <v>557</v>
      </c>
      <c r="T563" s="763" t="s">
        <v>557</v>
      </c>
      <c r="U563" s="763" t="s">
        <v>557</v>
      </c>
      <c r="V563" s="763" t="s">
        <v>557</v>
      </c>
      <c r="W563" s="76" t="s">
        <v>645</v>
      </c>
      <c r="X563" s="76" t="s">
        <v>694</v>
      </c>
      <c r="AA563" s="9"/>
      <c r="AD563" s="1"/>
    </row>
    <row r="564" spans="1:30" ht="14.25" customHeight="1" thickTop="1" x14ac:dyDescent="0.2">
      <c r="A564" s="783" t="s">
        <v>10</v>
      </c>
      <c r="B564" s="763" t="s">
        <v>76</v>
      </c>
      <c r="C564" s="763" t="s">
        <v>109</v>
      </c>
      <c r="D564" s="763" t="s">
        <v>117</v>
      </c>
      <c r="E564" s="763" t="s">
        <v>108</v>
      </c>
      <c r="F564" s="763" t="s">
        <v>233</v>
      </c>
      <c r="G564" s="763" t="s">
        <v>244</v>
      </c>
      <c r="H564" s="763" t="s">
        <v>254</v>
      </c>
      <c r="I564" s="763" t="s">
        <v>273</v>
      </c>
      <c r="J564" s="763" t="s">
        <v>350</v>
      </c>
      <c r="K564" s="1"/>
      <c r="L564" s="763" t="s">
        <v>384</v>
      </c>
      <c r="M564" s="1"/>
      <c r="N564" s="763" t="s">
        <v>384</v>
      </c>
      <c r="O564" s="763" t="s">
        <v>461</v>
      </c>
      <c r="P564" s="763" t="s">
        <v>478</v>
      </c>
      <c r="Q564" s="763" t="s">
        <v>492</v>
      </c>
      <c r="R564" s="763" t="s">
        <v>532</v>
      </c>
      <c r="S564" s="763" t="s">
        <v>558</v>
      </c>
      <c r="T564" s="763" t="s">
        <v>605</v>
      </c>
      <c r="U564" s="763" t="s">
        <v>632</v>
      </c>
      <c r="V564" s="763" t="s">
        <v>639</v>
      </c>
      <c r="W564" s="763" t="s">
        <v>645</v>
      </c>
      <c r="X564" s="763" t="s">
        <v>695</v>
      </c>
      <c r="AA564" s="9"/>
      <c r="AD564" s="1"/>
    </row>
    <row r="565" spans="1:30" ht="13.5" thickBot="1" x14ac:dyDescent="0.25">
      <c r="A565" s="784"/>
      <c r="B565" s="763"/>
      <c r="C565" s="763"/>
      <c r="D565" s="763"/>
      <c r="E565" s="763"/>
      <c r="F565" s="763"/>
      <c r="G565" s="763"/>
      <c r="H565" s="763"/>
      <c r="I565" s="763"/>
      <c r="J565" s="763"/>
      <c r="K565" s="1"/>
      <c r="L565" s="763"/>
      <c r="M565" s="1"/>
      <c r="N565" s="763"/>
      <c r="O565" s="763"/>
      <c r="P565" s="763"/>
      <c r="Q565" s="763"/>
      <c r="R565" s="763"/>
      <c r="S565" s="763"/>
      <c r="T565" s="763"/>
      <c r="U565" s="763"/>
      <c r="V565" s="763"/>
      <c r="W565" s="763"/>
      <c r="X565" s="763"/>
      <c r="AA565" s="9"/>
      <c r="AD565" s="1"/>
    </row>
    <row r="566" spans="1:30" ht="18" thickTop="1" thickBot="1" x14ac:dyDescent="0.25">
      <c r="A566" s="45" t="s">
        <v>13</v>
      </c>
      <c r="B566" s="51">
        <f>IFERROR(X22*1,"0")+IFERROR(X23*1,"0")+IFERROR(X27*1,"0")+IFERROR(X28*1,"0")+IFERROR(X29*1,"0")+IFERROR(X30*1,"0")+IFERROR(X31*1,"0")+IFERROR(X32*1,"0")+IFERROR(X33*1,"0")+IFERROR(X37*1,"0")+IFERROR(X41*1,"0")</f>
        <v>0</v>
      </c>
      <c r="C566" s="51">
        <f>IFERROR(X47*1,"0")+IFERROR(X48*1,"0")</f>
        <v>0</v>
      </c>
      <c r="D566" s="51">
        <f>IFERROR(X53*1,"0")+IFERROR(X54*1,"0")+IFERROR(X55*1,"0")+IFERROR(X56*1,"0")</f>
        <v>0</v>
      </c>
      <c r="E566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51">
        <f>IFERROR(X131*1,"0")+IFERROR(X132*1,"0")+IFERROR(X133*1,"0")+IFERROR(X134*1,"0")+IFERROR(X135*1,"0")</f>
        <v>0</v>
      </c>
      <c r="G566" s="51">
        <f>IFERROR(X141*1,"0")+IFERROR(X142*1,"0")+IFERROR(X143*1,"0")+IFERROR(X144*1,"0")</f>
        <v>0</v>
      </c>
      <c r="H566" s="51">
        <f>IFERROR(X149*1,"0")+IFERROR(X150*1,"0")+IFERROR(X151*1,"0")+IFERROR(X152*1,"0")+IFERROR(X153*1,"0")+IFERROR(X154*1,"0")+IFERROR(X155*1,"0")+IFERROR(X156*1,"0")+IFERROR(X157*1,"0")</f>
        <v>0</v>
      </c>
      <c r="I566" s="51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51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10008.18</v>
      </c>
      <c r="M566" s="1"/>
      <c r="N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10008.18</v>
      </c>
      <c r="O566" s="51">
        <f>IFERROR(X295*1,"0")+IFERROR(X296*1,"0")+IFERROR(X297*1,"0")+IFERROR(X298*1,"0")+IFERROR(X299*1,"0")+IFERROR(X300*1,"0")+IFERROR(X301*1,"0")+IFERROR(X305*1,"0")+IFERROR(X306*1,"0")</f>
        <v>0</v>
      </c>
      <c r="P566" s="51">
        <f>IFERROR(X311*1,"0")+IFERROR(X315*1,"0")+IFERROR(X316*1,"0")+IFERROR(X317*1,"0")+IFERROR(X321*1,"0")+IFERROR(X325*1,"0")</f>
        <v>0</v>
      </c>
      <c r="Q566" s="51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8010</v>
      </c>
      <c r="R566" s="51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51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51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51">
        <f>IFERROR(X455*1,"0")+IFERROR(X456*1,"0")+IFERROR(X457*1,"0")</f>
        <v>0</v>
      </c>
      <c r="V566" s="51">
        <f>IFERROR(X462*1,"0")+IFERROR(X466*1,"0")</f>
        <v>0</v>
      </c>
      <c r="W566" s="51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51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9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19,53"/>
        <filter val="10 000,00"/>
        <filter val="18 000,00"/>
        <filter val="18 829,37"/>
        <filter val="19 554,37"/>
        <filter val="29"/>
        <filter val="533,33"/>
        <filter val="8 000,00"/>
        <filter val="986,19"/>
      </filters>
    </filterColumn>
  </autoFilter>
  <dataConsolidate/>
  <mergeCells count="1015">
    <mergeCell ref="T564:T565"/>
    <mergeCell ref="U564:U565"/>
    <mergeCell ref="V564:V565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2" t="s">
        <v>781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783</v>
      </c>
      <c r="C6" s="52" t="s">
        <v>784</v>
      </c>
      <c r="D6" s="52" t="s">
        <v>785</v>
      </c>
      <c r="E6" s="52" t="s">
        <v>48</v>
      </c>
    </row>
    <row r="7" spans="2:8" x14ac:dyDescent="0.2">
      <c r="B7" s="52" t="s">
        <v>786</v>
      </c>
      <c r="C7" s="52" t="s">
        <v>787</v>
      </c>
      <c r="D7" s="52" t="s">
        <v>788</v>
      </c>
      <c r="E7" s="52" t="s">
        <v>48</v>
      </c>
    </row>
    <row r="8" spans="2:8" x14ac:dyDescent="0.2">
      <c r="B8" s="52" t="s">
        <v>789</v>
      </c>
      <c r="C8" s="52" t="s">
        <v>790</v>
      </c>
      <c r="D8" s="52" t="s">
        <v>791</v>
      </c>
      <c r="E8" s="52" t="s">
        <v>48</v>
      </c>
    </row>
    <row r="9" spans="2:8" x14ac:dyDescent="0.2">
      <c r="B9" s="52" t="s">
        <v>792</v>
      </c>
      <c r="C9" s="52" t="s">
        <v>793</v>
      </c>
      <c r="D9" s="52" t="s">
        <v>794</v>
      </c>
      <c r="E9" s="52" t="s">
        <v>48</v>
      </c>
    </row>
    <row r="10" spans="2:8" x14ac:dyDescent="0.2">
      <c r="B10" s="52" t="s">
        <v>795</v>
      </c>
      <c r="C10" s="52" t="s">
        <v>796</v>
      </c>
      <c r="D10" s="52" t="s">
        <v>797</v>
      </c>
      <c r="E10" s="52" t="s">
        <v>48</v>
      </c>
    </row>
    <row r="11" spans="2:8" x14ac:dyDescent="0.2">
      <c r="B11" s="52" t="s">
        <v>798</v>
      </c>
      <c r="C11" s="52" t="s">
        <v>799</v>
      </c>
      <c r="D11" s="52" t="s">
        <v>800</v>
      </c>
      <c r="E11" s="52" t="s">
        <v>48</v>
      </c>
    </row>
    <row r="13" spans="2:8" x14ac:dyDescent="0.2">
      <c r="B13" s="52" t="s">
        <v>801</v>
      </c>
      <c r="C13" s="52" t="s">
        <v>784</v>
      </c>
      <c r="D13" s="52" t="s">
        <v>48</v>
      </c>
      <c r="E13" s="52" t="s">
        <v>48</v>
      </c>
    </row>
    <row r="15" spans="2:8" x14ac:dyDescent="0.2">
      <c r="B15" s="52" t="s">
        <v>802</v>
      </c>
      <c r="C15" s="52" t="s">
        <v>787</v>
      </c>
      <c r="D15" s="52" t="s">
        <v>48</v>
      </c>
      <c r="E15" s="52" t="s">
        <v>48</v>
      </c>
    </row>
    <row r="17" spans="2:5" x14ac:dyDescent="0.2">
      <c r="B17" s="52" t="s">
        <v>803</v>
      </c>
      <c r="C17" s="52" t="s">
        <v>790</v>
      </c>
      <c r="D17" s="52" t="s">
        <v>48</v>
      </c>
      <c r="E17" s="52" t="s">
        <v>48</v>
      </c>
    </row>
    <row r="19" spans="2:5" x14ac:dyDescent="0.2">
      <c r="B19" s="52" t="s">
        <v>804</v>
      </c>
      <c r="C19" s="52" t="s">
        <v>793</v>
      </c>
      <c r="D19" s="52" t="s">
        <v>48</v>
      </c>
      <c r="E19" s="52" t="s">
        <v>48</v>
      </c>
    </row>
    <row r="21" spans="2:5" x14ac:dyDescent="0.2">
      <c r="B21" s="52" t="s">
        <v>805</v>
      </c>
      <c r="C21" s="52" t="s">
        <v>796</v>
      </c>
      <c r="D21" s="52" t="s">
        <v>48</v>
      </c>
      <c r="E21" s="52" t="s">
        <v>48</v>
      </c>
    </row>
    <row r="23" spans="2:5" x14ac:dyDescent="0.2">
      <c r="B23" s="52" t="s">
        <v>806</v>
      </c>
      <c r="C23" s="52" t="s">
        <v>799</v>
      </c>
      <c r="D23" s="52" t="s">
        <v>48</v>
      </c>
      <c r="E23" s="52" t="s">
        <v>48</v>
      </c>
    </row>
    <row r="25" spans="2:5" x14ac:dyDescent="0.2">
      <c r="B25" s="52" t="s">
        <v>807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808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809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817</v>
      </c>
      <c r="C35" s="52" t="s">
        <v>48</v>
      </c>
      <c r="D35" s="52" t="s">
        <v>48</v>
      </c>
      <c r="E35" s="52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