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85F90E-10F4-4387-BF5A-038DA7738E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N503" i="1"/>
  <c r="BL503" i="1"/>
  <c r="X503" i="1"/>
  <c r="O503" i="1"/>
  <c r="BN502" i="1"/>
  <c r="BL502" i="1"/>
  <c r="X502" i="1"/>
  <c r="O502" i="1"/>
  <c r="BN501" i="1"/>
  <c r="BL501" i="1"/>
  <c r="X501" i="1"/>
  <c r="X504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W463" i="1"/>
  <c r="BN462" i="1"/>
  <c r="BL462" i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BO411" i="1" s="1"/>
  <c r="O411" i="1"/>
  <c r="BN410" i="1"/>
  <c r="BL410" i="1"/>
  <c r="X410" i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W392" i="1"/>
  <c r="W391" i="1"/>
  <c r="BN390" i="1"/>
  <c r="BL390" i="1"/>
  <c r="X390" i="1"/>
  <c r="BO390" i="1" s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BO378" i="1" s="1"/>
  <c r="O378" i="1"/>
  <c r="BN377" i="1"/>
  <c r="BL377" i="1"/>
  <c r="X377" i="1"/>
  <c r="O377" i="1"/>
  <c r="BN376" i="1"/>
  <c r="BL376" i="1"/>
  <c r="X376" i="1"/>
  <c r="X380" i="1" s="1"/>
  <c r="O376" i="1"/>
  <c r="W374" i="1"/>
  <c r="W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BO366" i="1" s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W350" i="1"/>
  <c r="W349" i="1"/>
  <c r="BN348" i="1"/>
  <c r="BL348" i="1"/>
  <c r="X348" i="1"/>
  <c r="BO348" i="1" s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O340" i="1" s="1"/>
  <c r="BN339" i="1"/>
  <c r="BL339" i="1"/>
  <c r="X339" i="1"/>
  <c r="BO339" i="1" s="1"/>
  <c r="O339" i="1"/>
  <c r="BN338" i="1"/>
  <c r="BL338" i="1"/>
  <c r="X338" i="1"/>
  <c r="O338" i="1"/>
  <c r="BN337" i="1"/>
  <c r="BL337" i="1"/>
  <c r="X337" i="1"/>
  <c r="BO337" i="1" s="1"/>
  <c r="BN336" i="1"/>
  <c r="BL336" i="1"/>
  <c r="X336" i="1"/>
  <c r="BO336" i="1" s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O331" i="1"/>
  <c r="W327" i="1"/>
  <c r="W326" i="1"/>
  <c r="BN325" i="1"/>
  <c r="BL325" i="1"/>
  <c r="X325" i="1"/>
  <c r="X327" i="1" s="1"/>
  <c r="O325" i="1"/>
  <c r="W323" i="1"/>
  <c r="W322" i="1"/>
  <c r="BN321" i="1"/>
  <c r="BL321" i="1"/>
  <c r="X321" i="1"/>
  <c r="X323" i="1" s="1"/>
  <c r="O321" i="1"/>
  <c r="W319" i="1"/>
  <c r="W318" i="1"/>
  <c r="BN317" i="1"/>
  <c r="BL317" i="1"/>
  <c r="X317" i="1"/>
  <c r="BO317" i="1" s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BO300" i="1" s="1"/>
  <c r="O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W292" i="1"/>
  <c r="W291" i="1"/>
  <c r="BO290" i="1"/>
  <c r="BN290" i="1"/>
  <c r="BM290" i="1"/>
  <c r="BL290" i="1"/>
  <c r="Y290" i="1"/>
  <c r="X290" i="1"/>
  <c r="O290" i="1"/>
  <c r="BN289" i="1"/>
  <c r="BL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O283" i="1" s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X279" i="1" s="1"/>
  <c r="O277" i="1"/>
  <c r="BO276" i="1"/>
  <c r="BN276" i="1"/>
  <c r="BM276" i="1"/>
  <c r="BL276" i="1"/>
  <c r="Y276" i="1"/>
  <c r="X276" i="1"/>
  <c r="BO275" i="1"/>
  <c r="BN275" i="1"/>
  <c r="BM275" i="1"/>
  <c r="BL275" i="1"/>
  <c r="Y275" i="1"/>
  <c r="X275" i="1"/>
  <c r="O275" i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O240" i="1"/>
  <c r="W237" i="1"/>
  <c r="W236" i="1"/>
  <c r="BN235" i="1"/>
  <c r="BL235" i="1"/>
  <c r="X235" i="1"/>
  <c r="BO235" i="1" s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W227" i="1"/>
  <c r="W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W221" i="1"/>
  <c r="W220" i="1"/>
  <c r="BN219" i="1"/>
  <c r="BL219" i="1"/>
  <c r="X219" i="1"/>
  <c r="BO219" i="1" s="1"/>
  <c r="O219" i="1"/>
  <c r="BN218" i="1"/>
  <c r="BL218" i="1"/>
  <c r="Y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N196" i="1"/>
  <c r="BL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O142" i="1" s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N53" i="1"/>
  <c r="BL53" i="1"/>
  <c r="X53" i="1"/>
  <c r="BO53" i="1" s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56" i="1" s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BO234" i="1" l="1"/>
  <c r="BM234" i="1"/>
  <c r="Y234" i="1"/>
  <c r="BO259" i="1"/>
  <c r="BM259" i="1"/>
  <c r="Y259" i="1"/>
  <c r="BO284" i="1"/>
  <c r="BM284" i="1"/>
  <c r="Y284" i="1"/>
  <c r="BO316" i="1"/>
  <c r="BM316" i="1"/>
  <c r="Y316" i="1"/>
  <c r="BO354" i="1"/>
  <c r="BM354" i="1"/>
  <c r="Y354" i="1"/>
  <c r="BO394" i="1"/>
  <c r="BM394" i="1"/>
  <c r="Y394" i="1"/>
  <c r="BO412" i="1"/>
  <c r="BM412" i="1"/>
  <c r="Y412" i="1"/>
  <c r="X463" i="1"/>
  <c r="BO462" i="1"/>
  <c r="BM462" i="1"/>
  <c r="Y462" i="1"/>
  <c r="Y463" i="1" s="1"/>
  <c r="BO479" i="1"/>
  <c r="BM479" i="1"/>
  <c r="Y479" i="1"/>
  <c r="BO503" i="1"/>
  <c r="BM503" i="1"/>
  <c r="Y50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30" i="1"/>
  <c r="BM30" i="1"/>
  <c r="Y55" i="1"/>
  <c r="BM55" i="1"/>
  <c r="Y56" i="1"/>
  <c r="BM56" i="1"/>
  <c r="Y67" i="1"/>
  <c r="BM67" i="1"/>
  <c r="Y75" i="1"/>
  <c r="BM75" i="1"/>
  <c r="Y85" i="1"/>
  <c r="BM85" i="1"/>
  <c r="X90" i="1"/>
  <c r="Y97" i="1"/>
  <c r="BM97" i="1"/>
  <c r="Y102" i="1"/>
  <c r="BM102" i="1"/>
  <c r="Y110" i="1"/>
  <c r="BM110" i="1"/>
  <c r="Y123" i="1"/>
  <c r="BM123" i="1"/>
  <c r="Y154" i="1"/>
  <c r="BM154" i="1"/>
  <c r="X180" i="1"/>
  <c r="Y175" i="1"/>
  <c r="BM175" i="1"/>
  <c r="Y184" i="1"/>
  <c r="BM184" i="1"/>
  <c r="Y189" i="1"/>
  <c r="BM189" i="1"/>
  <c r="Y190" i="1"/>
  <c r="BM190" i="1"/>
  <c r="Y214" i="1"/>
  <c r="BM214" i="1"/>
  <c r="BO218" i="1"/>
  <c r="BM218" i="1"/>
  <c r="BO223" i="1"/>
  <c r="BM223" i="1"/>
  <c r="Y223" i="1"/>
  <c r="BO247" i="1"/>
  <c r="BM247" i="1"/>
  <c r="Y247" i="1"/>
  <c r="BO269" i="1"/>
  <c r="BM269" i="1"/>
  <c r="Y269" i="1"/>
  <c r="BO297" i="1"/>
  <c r="BM297" i="1"/>
  <c r="Y297" i="1"/>
  <c r="BO345" i="1"/>
  <c r="BM345" i="1"/>
  <c r="Y345" i="1"/>
  <c r="BO371" i="1"/>
  <c r="BM371" i="1"/>
  <c r="Y371" i="1"/>
  <c r="BO402" i="1"/>
  <c r="BM402" i="1"/>
  <c r="Y402" i="1"/>
  <c r="BO434" i="1"/>
  <c r="BM434" i="1"/>
  <c r="Y434" i="1"/>
  <c r="BO493" i="1"/>
  <c r="BM493" i="1"/>
  <c r="Y493" i="1"/>
  <c r="BO526" i="1"/>
  <c r="BM526" i="1"/>
  <c r="Y526" i="1"/>
  <c r="BO528" i="1"/>
  <c r="BM528" i="1"/>
  <c r="Y528" i="1"/>
  <c r="X285" i="1"/>
  <c r="Q566" i="1"/>
  <c r="X350" i="1"/>
  <c r="X374" i="1"/>
  <c r="W560" i="1"/>
  <c r="Y28" i="1"/>
  <c r="BM28" i="1"/>
  <c r="Y32" i="1"/>
  <c r="BM32" i="1"/>
  <c r="Y53" i="1"/>
  <c r="BM53" i="1"/>
  <c r="X57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100" i="1"/>
  <c r="Y95" i="1"/>
  <c r="BM95" i="1"/>
  <c r="Y104" i="1"/>
  <c r="BM104" i="1"/>
  <c r="Y108" i="1"/>
  <c r="BM108" i="1"/>
  <c r="Y113" i="1"/>
  <c r="BM113" i="1"/>
  <c r="Y121" i="1"/>
  <c r="BM121" i="1"/>
  <c r="Y125" i="1"/>
  <c r="BM125" i="1"/>
  <c r="Y134" i="1"/>
  <c r="BM134" i="1"/>
  <c r="G566" i="1"/>
  <c r="Y143" i="1"/>
  <c r="BM143" i="1"/>
  <c r="H566" i="1"/>
  <c r="Y152" i="1"/>
  <c r="BM152" i="1"/>
  <c r="Y156" i="1"/>
  <c r="BM156" i="1"/>
  <c r="I566" i="1"/>
  <c r="Y167" i="1"/>
  <c r="BM167" i="1"/>
  <c r="BO167" i="1"/>
  <c r="Y172" i="1"/>
  <c r="BM172" i="1"/>
  <c r="BO172" i="1"/>
  <c r="Y173" i="1"/>
  <c r="BM173" i="1"/>
  <c r="Y177" i="1"/>
  <c r="BM177" i="1"/>
  <c r="Y178" i="1"/>
  <c r="BM178" i="1"/>
  <c r="X203" i="1"/>
  <c r="Y186" i="1"/>
  <c r="BM186" i="1"/>
  <c r="Y187" i="1"/>
  <c r="BM187" i="1"/>
  <c r="BO192" i="1"/>
  <c r="BM192" i="1"/>
  <c r="Y192" i="1"/>
  <c r="BO197" i="1"/>
  <c r="BM197" i="1"/>
  <c r="Y197" i="1"/>
  <c r="BO216" i="1"/>
  <c r="BM216" i="1"/>
  <c r="Y216" i="1"/>
  <c r="BO232" i="1"/>
  <c r="BM232" i="1"/>
  <c r="Y232" i="1"/>
  <c r="BO245" i="1"/>
  <c r="BM245" i="1"/>
  <c r="Y245" i="1"/>
  <c r="BO257" i="1"/>
  <c r="BM257" i="1"/>
  <c r="Y257" i="1"/>
  <c r="BO267" i="1"/>
  <c r="BM267" i="1"/>
  <c r="Y267" i="1"/>
  <c r="BO278" i="1"/>
  <c r="BM278" i="1"/>
  <c r="Y278" i="1"/>
  <c r="O566" i="1"/>
  <c r="BO295" i="1"/>
  <c r="BM295" i="1"/>
  <c r="Y295" i="1"/>
  <c r="X307" i="1"/>
  <c r="BO305" i="1"/>
  <c r="BM305" i="1"/>
  <c r="Y305" i="1"/>
  <c r="Y307" i="1" s="1"/>
  <c r="BO341" i="1"/>
  <c r="BM341" i="1"/>
  <c r="Y341" i="1"/>
  <c r="X356" i="1"/>
  <c r="BO352" i="1"/>
  <c r="BM352" i="1"/>
  <c r="Y352" i="1"/>
  <c r="BO196" i="1"/>
  <c r="BM196" i="1"/>
  <c r="Y196" i="1"/>
  <c r="X209" i="1"/>
  <c r="BO205" i="1"/>
  <c r="BM205" i="1"/>
  <c r="Y205" i="1"/>
  <c r="BO225" i="1"/>
  <c r="BM225" i="1"/>
  <c r="Y225" i="1"/>
  <c r="BO241" i="1"/>
  <c r="BM241" i="1"/>
  <c r="Y241" i="1"/>
  <c r="BO249" i="1"/>
  <c r="BM249" i="1"/>
  <c r="Y249" i="1"/>
  <c r="X273" i="1"/>
  <c r="BO263" i="1"/>
  <c r="BM263" i="1"/>
  <c r="Y263" i="1"/>
  <c r="BO271" i="1"/>
  <c r="BM271" i="1"/>
  <c r="Y271" i="1"/>
  <c r="X292" i="1"/>
  <c r="BO288" i="1"/>
  <c r="BM288" i="1"/>
  <c r="Y288" i="1"/>
  <c r="BO299" i="1"/>
  <c r="BM299" i="1"/>
  <c r="Y299" i="1"/>
  <c r="BO338" i="1"/>
  <c r="BM338" i="1"/>
  <c r="Y338" i="1"/>
  <c r="BO347" i="1"/>
  <c r="BM347" i="1"/>
  <c r="Y347" i="1"/>
  <c r="X360" i="1"/>
  <c r="X359" i="1"/>
  <c r="BO358" i="1"/>
  <c r="BM358" i="1"/>
  <c r="Y358" i="1"/>
  <c r="Y359" i="1" s="1"/>
  <c r="BO363" i="1"/>
  <c r="BM363" i="1"/>
  <c r="Y363" i="1"/>
  <c r="BO377" i="1"/>
  <c r="BM377" i="1"/>
  <c r="Y377" i="1"/>
  <c r="BO396" i="1"/>
  <c r="BM396" i="1"/>
  <c r="Y396" i="1"/>
  <c r="BO404" i="1"/>
  <c r="BM404" i="1"/>
  <c r="Y404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J566" i="1"/>
  <c r="X227" i="1"/>
  <c r="X236" i="1"/>
  <c r="X280" i="1"/>
  <c r="X291" i="1"/>
  <c r="X302" i="1"/>
  <c r="X308" i="1"/>
  <c r="P566" i="1"/>
  <c r="X319" i="1"/>
  <c r="X349" i="1"/>
  <c r="X355" i="1"/>
  <c r="BO367" i="1"/>
  <c r="BM367" i="1"/>
  <c r="Y367" i="1"/>
  <c r="X385" i="1"/>
  <c r="X384" i="1"/>
  <c r="BO383" i="1"/>
  <c r="BM383" i="1"/>
  <c r="Y383" i="1"/>
  <c r="Y384" i="1" s="1"/>
  <c r="X392" i="1"/>
  <c r="BO389" i="1"/>
  <c r="BM389" i="1"/>
  <c r="Y389" i="1"/>
  <c r="BO400" i="1"/>
  <c r="BM400" i="1"/>
  <c r="Y400" i="1"/>
  <c r="X414" i="1"/>
  <c r="BO410" i="1"/>
  <c r="BM410" i="1"/>
  <c r="Y410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BO473" i="1"/>
  <c r="BM473" i="1"/>
  <c r="Y473" i="1"/>
  <c r="BO481" i="1"/>
  <c r="BM481" i="1"/>
  <c r="Y481" i="1"/>
  <c r="BO495" i="1"/>
  <c r="BM495" i="1"/>
  <c r="Y495" i="1"/>
  <c r="BO534" i="1"/>
  <c r="BM534" i="1"/>
  <c r="Y534" i="1"/>
  <c r="BO536" i="1"/>
  <c r="BM536" i="1"/>
  <c r="Y536" i="1"/>
  <c r="BO538" i="1"/>
  <c r="BM538" i="1"/>
  <c r="Y538" i="1"/>
  <c r="X368" i="1"/>
  <c r="X373" i="1"/>
  <c r="X408" i="1"/>
  <c r="U566" i="1"/>
  <c r="H9" i="1"/>
  <c r="A10" i="1"/>
  <c r="B566" i="1"/>
  <c r="W557" i="1"/>
  <c r="W558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6" i="1"/>
  <c r="Y54" i="1"/>
  <c r="BM54" i="1"/>
  <c r="BO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X117" i="1"/>
  <c r="Y103" i="1"/>
  <c r="BM103" i="1"/>
  <c r="Y105" i="1"/>
  <c r="BM105" i="1"/>
  <c r="Y107" i="1"/>
  <c r="BM107" i="1"/>
  <c r="Y109" i="1"/>
  <c r="BM109" i="1"/>
  <c r="Y111" i="1"/>
  <c r="BM111" i="1"/>
  <c r="BO112" i="1"/>
  <c r="BM112" i="1"/>
  <c r="Y112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F9" i="1"/>
  <c r="J9" i="1"/>
  <c r="X25" i="1"/>
  <c r="X49" i="1"/>
  <c r="X82" i="1"/>
  <c r="BO114" i="1"/>
  <c r="BM114" i="1"/>
  <c r="Y114" i="1"/>
  <c r="BO122" i="1"/>
  <c r="BM122" i="1"/>
  <c r="Y122" i="1"/>
  <c r="BO126" i="1"/>
  <c r="BM126" i="1"/>
  <c r="Y126" i="1"/>
  <c r="X128" i="1"/>
  <c r="F566" i="1"/>
  <c r="X136" i="1"/>
  <c r="BO131" i="1"/>
  <c r="BM131" i="1"/>
  <c r="Y131" i="1"/>
  <c r="X137" i="1"/>
  <c r="X146" i="1"/>
  <c r="X159" i="1"/>
  <c r="X164" i="1"/>
  <c r="X170" i="1"/>
  <c r="X181" i="1"/>
  <c r="X202" i="1"/>
  <c r="X210" i="1"/>
  <c r="X221" i="1"/>
  <c r="X226" i="1"/>
  <c r="X237" i="1"/>
  <c r="N566" i="1"/>
  <c r="L566" i="1"/>
  <c r="X253" i="1"/>
  <c r="BO250" i="1"/>
  <c r="BM250" i="1"/>
  <c r="Y250" i="1"/>
  <c r="BO258" i="1"/>
  <c r="BM258" i="1"/>
  <c r="Y258" i="1"/>
  <c r="BO266" i="1"/>
  <c r="BM266" i="1"/>
  <c r="Y266" i="1"/>
  <c r="Y135" i="1"/>
  <c r="BM135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BM168" i="1"/>
  <c r="Y174" i="1"/>
  <c r="BM174" i="1"/>
  <c r="Y176" i="1"/>
  <c r="BM176" i="1"/>
  <c r="Y179" i="1"/>
  <c r="BM179" i="1"/>
  <c r="Y183" i="1"/>
  <c r="BM183" i="1"/>
  <c r="BO183" i="1"/>
  <c r="Y185" i="1"/>
  <c r="BM185" i="1"/>
  <c r="Y188" i="1"/>
  <c r="BM188" i="1"/>
  <c r="Y191" i="1"/>
  <c r="BM191" i="1"/>
  <c r="Y193" i="1"/>
  <c r="BM193" i="1"/>
  <c r="Y195" i="1"/>
  <c r="BM195" i="1"/>
  <c r="Y198" i="1"/>
  <c r="BM198" i="1"/>
  <c r="Y199" i="1"/>
  <c r="BM199" i="1"/>
  <c r="Y200" i="1"/>
  <c r="BM200" i="1"/>
  <c r="Y206" i="1"/>
  <c r="BM206" i="1"/>
  <c r="Y207" i="1"/>
  <c r="BM207" i="1"/>
  <c r="Y208" i="1"/>
  <c r="BM208" i="1"/>
  <c r="Y213" i="1"/>
  <c r="BM213" i="1"/>
  <c r="BO213" i="1"/>
  <c r="Y215" i="1"/>
  <c r="BM215" i="1"/>
  <c r="Y217" i="1"/>
  <c r="BM217" i="1"/>
  <c r="Y219" i="1"/>
  <c r="BM219" i="1"/>
  <c r="X220" i="1"/>
  <c r="Y224" i="1"/>
  <c r="Y226" i="1" s="1"/>
  <c r="BM224" i="1"/>
  <c r="Y231" i="1"/>
  <c r="BM231" i="1"/>
  <c r="Y233" i="1"/>
  <c r="BM233" i="1"/>
  <c r="Y235" i="1"/>
  <c r="BM235" i="1"/>
  <c r="Y240" i="1"/>
  <c r="BM240" i="1"/>
  <c r="BO240" i="1"/>
  <c r="Y242" i="1"/>
  <c r="BM242" i="1"/>
  <c r="Y244" i="1"/>
  <c r="BM244" i="1"/>
  <c r="Y246" i="1"/>
  <c r="BM246" i="1"/>
  <c r="BO248" i="1"/>
  <c r="BM248" i="1"/>
  <c r="Y248" i="1"/>
  <c r="BO252" i="1"/>
  <c r="BM252" i="1"/>
  <c r="Y252" i="1"/>
  <c r="X254" i="1"/>
  <c r="X261" i="1"/>
  <c r="BO256" i="1"/>
  <c r="BM256" i="1"/>
  <c r="Y256" i="1"/>
  <c r="X260" i="1"/>
  <c r="X272" i="1"/>
  <c r="BO264" i="1"/>
  <c r="BM264" i="1"/>
  <c r="Y264" i="1"/>
  <c r="Y268" i="1"/>
  <c r="BM268" i="1"/>
  <c r="Y270" i="1"/>
  <c r="BM270" i="1"/>
  <c r="Y277" i="1"/>
  <c r="Y279" i="1" s="1"/>
  <c r="BM277" i="1"/>
  <c r="BO277" i="1"/>
  <c r="Y282" i="1"/>
  <c r="BM282" i="1"/>
  <c r="BO282" i="1"/>
  <c r="Y283" i="1"/>
  <c r="BM283" i="1"/>
  <c r="X286" i="1"/>
  <c r="Y289" i="1"/>
  <c r="BM289" i="1"/>
  <c r="BO289" i="1"/>
  <c r="Y296" i="1"/>
  <c r="BM296" i="1"/>
  <c r="BO296" i="1"/>
  <c r="Y298" i="1"/>
  <c r="BM298" i="1"/>
  <c r="Y300" i="1"/>
  <c r="BM300" i="1"/>
  <c r="X303" i="1"/>
  <c r="Y306" i="1"/>
  <c r="BM306" i="1"/>
  <c r="BO306" i="1"/>
  <c r="Y311" i="1"/>
  <c r="Y312" i="1" s="1"/>
  <c r="BM311" i="1"/>
  <c r="BO311" i="1"/>
  <c r="X312" i="1"/>
  <c r="Y315" i="1"/>
  <c r="BM315" i="1"/>
  <c r="BO315" i="1"/>
  <c r="Y317" i="1"/>
  <c r="BM317" i="1"/>
  <c r="X318" i="1"/>
  <c r="Y321" i="1"/>
  <c r="Y322" i="1" s="1"/>
  <c r="BM321" i="1"/>
  <c r="BO321" i="1"/>
  <c r="X322" i="1"/>
  <c r="Y325" i="1"/>
  <c r="Y326" i="1" s="1"/>
  <c r="BM325" i="1"/>
  <c r="BO325" i="1"/>
  <c r="X326" i="1"/>
  <c r="Y331" i="1"/>
  <c r="BM331" i="1"/>
  <c r="BO331" i="1"/>
  <c r="Y332" i="1"/>
  <c r="BM332" i="1"/>
  <c r="Y333" i="1"/>
  <c r="BM333" i="1"/>
  <c r="Y334" i="1"/>
  <c r="BM334" i="1"/>
  <c r="Y335" i="1"/>
  <c r="BM335" i="1"/>
  <c r="Y336" i="1"/>
  <c r="BM336" i="1"/>
  <c r="Y337" i="1"/>
  <c r="BM337" i="1"/>
  <c r="Y339" i="1"/>
  <c r="BM339" i="1"/>
  <c r="Y340" i="1"/>
  <c r="BM340" i="1"/>
  <c r="X343" i="1"/>
  <c r="Y346" i="1"/>
  <c r="BM346" i="1"/>
  <c r="BO346" i="1"/>
  <c r="Y348" i="1"/>
  <c r="BM348" i="1"/>
  <c r="Y353" i="1"/>
  <c r="Y355" i="1" s="1"/>
  <c r="BM353" i="1"/>
  <c r="BO353" i="1"/>
  <c r="R566" i="1"/>
  <c r="Y364" i="1"/>
  <c r="BM364" i="1"/>
  <c r="BO364" i="1"/>
  <c r="Y366" i="1"/>
  <c r="BM366" i="1"/>
  <c r="X369" i="1"/>
  <c r="Y372" i="1"/>
  <c r="Y373" i="1" s="1"/>
  <c r="BM372" i="1"/>
  <c r="BO372" i="1"/>
  <c r="Y376" i="1"/>
  <c r="BM376" i="1"/>
  <c r="BO376" i="1"/>
  <c r="Y378" i="1"/>
  <c r="BM378" i="1"/>
  <c r="X381" i="1"/>
  <c r="Y390" i="1"/>
  <c r="BM390" i="1"/>
  <c r="X391" i="1"/>
  <c r="X407" i="1"/>
  <c r="X413" i="1"/>
  <c r="BO422" i="1"/>
  <c r="BM422" i="1"/>
  <c r="Y422" i="1"/>
  <c r="X424" i="1"/>
  <c r="T566" i="1"/>
  <c r="X430" i="1"/>
  <c r="BO427" i="1"/>
  <c r="BM427" i="1"/>
  <c r="Y427" i="1"/>
  <c r="Y429" i="1" s="1"/>
  <c r="BO435" i="1"/>
  <c r="BM435" i="1"/>
  <c r="Y435" i="1"/>
  <c r="BO456" i="1"/>
  <c r="BM456" i="1"/>
  <c r="Y456" i="1"/>
  <c r="Y458" i="1" s="1"/>
  <c r="BO474" i="1"/>
  <c r="BM474" i="1"/>
  <c r="Y474" i="1"/>
  <c r="BO478" i="1"/>
  <c r="BM478" i="1"/>
  <c r="Y478" i="1"/>
  <c r="BO482" i="1"/>
  <c r="BM482" i="1"/>
  <c r="Y482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X539" i="1"/>
  <c r="S566" i="1"/>
  <c r="X313" i="1"/>
  <c r="X342" i="1"/>
  <c r="Y395" i="1"/>
  <c r="BM395" i="1"/>
  <c r="Y397" i="1"/>
  <c r="BM397" i="1"/>
  <c r="Y399" i="1"/>
  <c r="BM399" i="1"/>
  <c r="Y401" i="1"/>
  <c r="BM401" i="1"/>
  <c r="Y403" i="1"/>
  <c r="BM403" i="1"/>
  <c r="Y405" i="1"/>
  <c r="BM405" i="1"/>
  <c r="Y411" i="1"/>
  <c r="Y413" i="1" s="1"/>
  <c r="BM411" i="1"/>
  <c r="X423" i="1"/>
  <c r="BO420" i="1"/>
  <c r="BM420" i="1"/>
  <c r="Y420" i="1"/>
  <c r="X429" i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X458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Y504" i="1" s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438" i="1" l="1"/>
  <c r="Y423" i="1"/>
  <c r="Y539" i="1"/>
  <c r="Y391" i="1"/>
  <c r="Y380" i="1"/>
  <c r="Y349" i="1"/>
  <c r="Y342" i="1"/>
  <c r="Y318" i="1"/>
  <c r="Y291" i="1"/>
  <c r="Y285" i="1"/>
  <c r="Y260" i="1"/>
  <c r="Y169" i="1"/>
  <c r="Y89" i="1"/>
  <c r="Y57" i="1"/>
  <c r="Y530" i="1"/>
  <c r="Y407" i="1"/>
  <c r="Y368" i="1"/>
  <c r="Y302" i="1"/>
  <c r="Y272" i="1"/>
  <c r="Y236" i="1"/>
  <c r="Y220" i="1"/>
  <c r="Y209" i="1"/>
  <c r="X557" i="1"/>
  <c r="Y82" i="1"/>
  <c r="Y180" i="1"/>
  <c r="X558" i="1"/>
  <c r="Y117" i="1"/>
  <c r="X559" i="1"/>
  <c r="Y547" i="1"/>
  <c r="Y498" i="1"/>
  <c r="Y484" i="1"/>
  <c r="Y202" i="1"/>
  <c r="Y158" i="1"/>
  <c r="Y145" i="1"/>
  <c r="X556" i="1"/>
  <c r="Y99" i="1"/>
  <c r="Y34" i="1"/>
  <c r="Y522" i="1"/>
  <c r="Y253" i="1"/>
  <c r="Y136" i="1"/>
  <c r="Y127" i="1"/>
  <c r="X560" i="1"/>
  <c r="W559" i="1"/>
  <c r="Y561" i="1" l="1"/>
</calcChain>
</file>

<file path=xl/sharedStrings.xml><?xml version="1.0" encoding="utf-8"?>
<sst xmlns="http://schemas.openxmlformats.org/spreadsheetml/2006/main" count="2445" uniqueCount="815">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</sst>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9" t="s">
        <v>0</v>
      </c>
      <c r="E1" s="520"/>
      <c r="F1" s="520"/>
      <c r="G1" s="12" t="s">
        <v>1</v>
      </c>
      <c r="H1" s="519" t="s">
        <v>2</v>
      </c>
      <c r="I1" s="520"/>
      <c r="J1" s="520"/>
      <c r="K1" s="520"/>
      <c r="L1" s="520"/>
      <c r="M1" s="520"/>
      <c r="N1" s="520"/>
      <c r="O1" s="520"/>
      <c r="P1" s="520"/>
      <c r="Q1" s="771" t="s">
        <v>3</v>
      </c>
      <c r="R1" s="520"/>
      <c r="S1" s="5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6" t="s">
        <v>8</v>
      </c>
      <c r="B5" s="489"/>
      <c r="C5" s="490"/>
      <c r="D5" s="425"/>
      <c r="E5" s="427"/>
      <c r="F5" s="748" t="s">
        <v>9</v>
      </c>
      <c r="G5" s="490"/>
      <c r="H5" s="425" t="s">
        <v>814</v>
      </c>
      <c r="I5" s="426"/>
      <c r="J5" s="426"/>
      <c r="K5" s="426"/>
      <c r="L5" s="427"/>
      <c r="M5" s="58"/>
      <c r="O5" s="24" t="s">
        <v>10</v>
      </c>
      <c r="P5" s="768">
        <v>45456</v>
      </c>
      <c r="Q5" s="558"/>
      <c r="S5" s="647" t="s">
        <v>11</v>
      </c>
      <c r="T5" s="444"/>
      <c r="U5" s="648" t="s">
        <v>12</v>
      </c>
      <c r="V5" s="558"/>
      <c r="AA5" s="51"/>
      <c r="AB5" s="51"/>
      <c r="AC5" s="51"/>
    </row>
    <row r="6" spans="1:30" s="381" customFormat="1" ht="24" customHeight="1" x14ac:dyDescent="0.2">
      <c r="A6" s="536" t="s">
        <v>13</v>
      </c>
      <c r="B6" s="489"/>
      <c r="C6" s="490"/>
      <c r="D6" s="676" t="s">
        <v>14</v>
      </c>
      <c r="E6" s="677"/>
      <c r="F6" s="677"/>
      <c r="G6" s="677"/>
      <c r="H6" s="677"/>
      <c r="I6" s="677"/>
      <c r="J6" s="677"/>
      <c r="K6" s="677"/>
      <c r="L6" s="558"/>
      <c r="M6" s="59"/>
      <c r="O6" s="24" t="s">
        <v>15</v>
      </c>
      <c r="P6" s="545" t="str">
        <f>IF(P5=0," ",CHOOSE(WEEKDAY(P5,2),"Понедельник","Вторник","Среда","Четверг","Пятница","Суббота","Воскресенье"))</f>
        <v>Четверг</v>
      </c>
      <c r="Q6" s="393"/>
      <c r="S6" s="443" t="s">
        <v>16</v>
      </c>
      <c r="T6" s="444"/>
      <c r="U6" s="706" t="s">
        <v>17</v>
      </c>
      <c r="V6" s="453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8" t="str">
        <f>IFERROR(VLOOKUP(DeliveryAddress,Table,3,0),1)</f>
        <v>5</v>
      </c>
      <c r="E7" s="629"/>
      <c r="F7" s="629"/>
      <c r="G7" s="629"/>
      <c r="H7" s="629"/>
      <c r="I7" s="629"/>
      <c r="J7" s="629"/>
      <c r="K7" s="629"/>
      <c r="L7" s="589"/>
      <c r="M7" s="60"/>
      <c r="O7" s="24"/>
      <c r="P7" s="42"/>
      <c r="Q7" s="42"/>
      <c r="S7" s="397"/>
      <c r="T7" s="444"/>
      <c r="U7" s="707"/>
      <c r="V7" s="708"/>
      <c r="AA7" s="51"/>
      <c r="AB7" s="51"/>
      <c r="AC7" s="51"/>
    </row>
    <row r="8" spans="1:30" s="381" customFormat="1" ht="25.5" customHeight="1" x14ac:dyDescent="0.2">
      <c r="A8" s="774" t="s">
        <v>18</v>
      </c>
      <c r="B8" s="414"/>
      <c r="C8" s="41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88">
        <v>0.54166666666666663</v>
      </c>
      <c r="Q8" s="589"/>
      <c r="S8" s="397"/>
      <c r="T8" s="444"/>
      <c r="U8" s="707"/>
      <c r="V8" s="708"/>
      <c r="AA8" s="51"/>
      <c r="AB8" s="51"/>
      <c r="AC8" s="51"/>
    </row>
    <row r="9" spans="1:30" s="381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5"/>
      <c r="E9" s="543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543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3"/>
      <c r="L9" s="543"/>
      <c r="M9" s="379"/>
      <c r="O9" s="26" t="s">
        <v>20</v>
      </c>
      <c r="P9" s="574"/>
      <c r="Q9" s="575"/>
      <c r="S9" s="397"/>
      <c r="T9" s="444"/>
      <c r="U9" s="709"/>
      <c r="V9" s="71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5"/>
      <c r="E10" s="543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23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52"/>
      <c r="Q10" s="653"/>
      <c r="T10" s="24" t="s">
        <v>22</v>
      </c>
      <c r="U10" s="452" t="s">
        <v>23</v>
      </c>
      <c r="V10" s="453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636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42" t="s">
        <v>28</v>
      </c>
      <c r="B12" s="489"/>
      <c r="C12" s="489"/>
      <c r="D12" s="489"/>
      <c r="E12" s="489"/>
      <c r="F12" s="489"/>
      <c r="G12" s="489"/>
      <c r="H12" s="489"/>
      <c r="I12" s="489"/>
      <c r="J12" s="489"/>
      <c r="K12" s="489"/>
      <c r="L12" s="490"/>
      <c r="M12" s="62"/>
      <c r="O12" s="24" t="s">
        <v>29</v>
      </c>
      <c r="P12" s="588"/>
      <c r="Q12" s="589"/>
      <c r="R12" s="23"/>
      <c r="T12" s="24"/>
      <c r="U12" s="520"/>
      <c r="V12" s="397"/>
      <c r="AA12" s="51"/>
      <c r="AB12" s="51"/>
      <c r="AC12" s="51"/>
    </row>
    <row r="13" spans="1:30" s="381" customFormat="1" ht="23.25" customHeight="1" x14ac:dyDescent="0.2">
      <c r="A13" s="742" t="s">
        <v>30</v>
      </c>
      <c r="B13" s="489"/>
      <c r="C13" s="489"/>
      <c r="D13" s="489"/>
      <c r="E13" s="489"/>
      <c r="F13" s="489"/>
      <c r="G13" s="489"/>
      <c r="H13" s="489"/>
      <c r="I13" s="489"/>
      <c r="J13" s="489"/>
      <c r="K13" s="489"/>
      <c r="L13" s="490"/>
      <c r="M13" s="62"/>
      <c r="N13" s="26"/>
      <c r="O13" s="26" t="s">
        <v>31</v>
      </c>
      <c r="P13" s="636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42" t="s">
        <v>32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90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2" t="s">
        <v>33</v>
      </c>
      <c r="B15" s="489"/>
      <c r="C15" s="489"/>
      <c r="D15" s="489"/>
      <c r="E15" s="489"/>
      <c r="F15" s="489"/>
      <c r="G15" s="489"/>
      <c r="H15" s="489"/>
      <c r="I15" s="489"/>
      <c r="J15" s="489"/>
      <c r="K15" s="489"/>
      <c r="L15" s="490"/>
      <c r="M15" s="63"/>
      <c r="O15" s="562" t="s">
        <v>34</v>
      </c>
      <c r="P15" s="520"/>
      <c r="Q15" s="520"/>
      <c r="R15" s="520"/>
      <c r="S15" s="5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3"/>
      <c r="P16" s="563"/>
      <c r="Q16" s="563"/>
      <c r="R16" s="563"/>
      <c r="S16" s="5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698" t="s">
        <v>37</v>
      </c>
      <c r="D17" s="431" t="s">
        <v>38</v>
      </c>
      <c r="E17" s="473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72"/>
      <c r="Q17" s="472"/>
      <c r="R17" s="472"/>
      <c r="S17" s="473"/>
      <c r="T17" s="758" t="s">
        <v>49</v>
      </c>
      <c r="U17" s="490"/>
      <c r="V17" s="431" t="s">
        <v>50</v>
      </c>
      <c r="W17" s="431" t="s">
        <v>51</v>
      </c>
      <c r="X17" s="790" t="s">
        <v>52</v>
      </c>
      <c r="Y17" s="431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8"/>
      <c r="BB17" s="757" t="s">
        <v>57</v>
      </c>
    </row>
    <row r="18" spans="1:67" ht="14.25" customHeight="1" x14ac:dyDescent="0.2">
      <c r="A18" s="432"/>
      <c r="B18" s="432"/>
      <c r="C18" s="432"/>
      <c r="D18" s="474"/>
      <c r="E18" s="476"/>
      <c r="F18" s="432"/>
      <c r="G18" s="432"/>
      <c r="H18" s="432"/>
      <c r="I18" s="432"/>
      <c r="J18" s="432"/>
      <c r="K18" s="432"/>
      <c r="L18" s="432"/>
      <c r="M18" s="432"/>
      <c r="N18" s="432"/>
      <c r="O18" s="474"/>
      <c r="P18" s="475"/>
      <c r="Q18" s="475"/>
      <c r="R18" s="475"/>
      <c r="S18" s="476"/>
      <c r="T18" s="382" t="s">
        <v>58</v>
      </c>
      <c r="U18" s="382" t="s">
        <v>59</v>
      </c>
      <c r="V18" s="432"/>
      <c r="W18" s="432"/>
      <c r="X18" s="791"/>
      <c r="Y18" s="432"/>
      <c r="Z18" s="657"/>
      <c r="AA18" s="657"/>
      <c r="AB18" s="494"/>
      <c r="AC18" s="495"/>
      <c r="AD18" s="496"/>
      <c r="AE18" s="509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2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19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19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19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19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7</v>
      </c>
      <c r="X37" s="389">
        <f>IFERROR(IF(W37="",0,CEILING((W37/$H37),1)*$H37),"")</f>
        <v>7.1999999999999993</v>
      </c>
      <c r="Y37" s="36">
        <f>IFERROR(IF(X37=0,"",ROUNDUP(X37/H37,0)*0.00753),"")</f>
        <v>9.0359999999999996E-2</v>
      </c>
      <c r="Z37" s="56"/>
      <c r="AA37" s="57"/>
      <c r="AE37" s="64"/>
      <c r="BB37" s="74" t="s">
        <v>90</v>
      </c>
      <c r="BL37" s="64">
        <f>IFERROR(W37*I37/H37,"0")</f>
        <v>9.8233333333333341</v>
      </c>
      <c r="BM37" s="64">
        <f>IFERROR(X37*I37/H37,"0")</f>
        <v>10.103999999999999</v>
      </c>
      <c r="BN37" s="64">
        <f>IFERROR(1/J37*(W37/H37),"0")</f>
        <v>7.4786324786324798E-2</v>
      </c>
      <c r="BO37" s="64">
        <f>IFERROR(1/J37*(X37/H37),"0")</f>
        <v>7.6923076923076927E-2</v>
      </c>
    </row>
    <row r="38" spans="1:67" x14ac:dyDescent="0.2">
      <c r="A38" s="418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19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90">
        <f>IFERROR(W37/H37,"0")</f>
        <v>11.666666666666668</v>
      </c>
      <c r="X38" s="390">
        <f>IFERROR(X37/H37,"0")</f>
        <v>12</v>
      </c>
      <c r="Y38" s="390">
        <f>IFERROR(IF(Y37="",0,Y37),"0")</f>
        <v>9.0359999999999996E-2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19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90">
        <f>IFERROR(SUM(W37:W37),"0")</f>
        <v>7</v>
      </c>
      <c r="X39" s="390">
        <f>IFERROR(SUM(X37:X37),"0")</f>
        <v>7.1999999999999993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19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19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2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90</v>
      </c>
      <c r="X47" s="389">
        <f>IFERROR(IF(W47="",0,CEILING((W47/$H47),1)*$H47),"")</f>
        <v>97.2</v>
      </c>
      <c r="Y47" s="36">
        <f>IFERROR(IF(X47=0,"",ROUNDUP(X47/H47,0)*0.02175),"")</f>
        <v>0.19574999999999998</v>
      </c>
      <c r="Z47" s="56"/>
      <c r="AA47" s="57"/>
      <c r="AE47" s="64"/>
      <c r="BB47" s="76" t="s">
        <v>1</v>
      </c>
      <c r="BL47" s="64">
        <f>IFERROR(W47*I47/H47,"0")</f>
        <v>93.999999999999986</v>
      </c>
      <c r="BM47" s="64">
        <f>IFERROR(X47*I47/H47,"0")</f>
        <v>101.51999999999998</v>
      </c>
      <c r="BN47" s="64">
        <f>IFERROR(1/J47*(W47/H47),"0")</f>
        <v>0.14880952380952378</v>
      </c>
      <c r="BO47" s="64">
        <f>IFERROR(1/J47*(X47/H47),"0")</f>
        <v>0.1607142857142857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184</v>
      </c>
      <c r="X48" s="389">
        <f>IFERROR(IF(W48="",0,CEILING((W48/$H48),1)*$H48),"")</f>
        <v>186.3</v>
      </c>
      <c r="Y48" s="36">
        <f>IFERROR(IF(X48=0,"",ROUNDUP(X48/H48,0)*0.00753),"")</f>
        <v>0.51956999999999998</v>
      </c>
      <c r="Z48" s="56"/>
      <c r="AA48" s="57"/>
      <c r="AE48" s="64"/>
      <c r="BB48" s="77" t="s">
        <v>1</v>
      </c>
      <c r="BL48" s="64">
        <f>IFERROR(W48*I48/H48,"0")</f>
        <v>197.62962962962962</v>
      </c>
      <c r="BM48" s="64">
        <f>IFERROR(X48*I48/H48,"0")</f>
        <v>200.09999999999997</v>
      </c>
      <c r="BN48" s="64">
        <f>IFERROR(1/J48*(W48/H48),"0")</f>
        <v>0.4368471035137701</v>
      </c>
      <c r="BO48" s="64">
        <f>IFERROR(1/J48*(X48/H48),"0")</f>
        <v>0.44230769230769229</v>
      </c>
    </row>
    <row r="49" spans="1:67" x14ac:dyDescent="0.2">
      <c r="A49" s="418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19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90">
        <f>IFERROR(W47/H47,"0")+IFERROR(W48/H48,"0")</f>
        <v>76.481481481481467</v>
      </c>
      <c r="X49" s="390">
        <f>IFERROR(X47/H47,"0")+IFERROR(X48/H48,"0")</f>
        <v>78</v>
      </c>
      <c r="Y49" s="390">
        <f>IFERROR(IF(Y47="",0,Y47),"0")+IFERROR(IF(Y48="",0,Y48),"0")</f>
        <v>0.71531999999999996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19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90">
        <f>IFERROR(SUM(W47:W48),"0")</f>
        <v>274</v>
      </c>
      <c r="X50" s="390">
        <f>IFERROR(SUM(X47:X48),"0")</f>
        <v>283.5</v>
      </c>
      <c r="Y50" s="37"/>
      <c r="Z50" s="391"/>
      <c r="AA50" s="391"/>
    </row>
    <row r="51" spans="1:67" ht="16.5" hidden="1" customHeight="1" x14ac:dyDescent="0.25">
      <c r="A51" s="42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75</v>
      </c>
      <c r="X53" s="389">
        <f>IFERROR(IF(W53="",0,CEILING((W53/$H53),1)*$H53),"")</f>
        <v>75.600000000000009</v>
      </c>
      <c r="Y53" s="36">
        <f>IFERROR(IF(X53=0,"",ROUNDUP(X53/H53,0)*0.02175),"")</f>
        <v>0.15225</v>
      </c>
      <c r="Z53" s="56"/>
      <c r="AA53" s="57"/>
      <c r="AE53" s="64"/>
      <c r="BB53" s="78" t="s">
        <v>1</v>
      </c>
      <c r="BL53" s="64">
        <f>IFERROR(W53*I53/H53,"0")</f>
        <v>78.333333333333329</v>
      </c>
      <c r="BM53" s="64">
        <f>IFERROR(X53*I53/H53,"0")</f>
        <v>78.959999999999994</v>
      </c>
      <c r="BN53" s="64">
        <f>IFERROR(1/J53*(W53/H53),"0")</f>
        <v>0.12400793650793648</v>
      </c>
      <c r="BO53" s="64">
        <f>IFERROR(1/J53*(X53/H53),"0")</f>
        <v>0.125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240</v>
      </c>
      <c r="X55" s="389">
        <f>IFERROR(IF(W55="",0,CEILING((W55/$H55),1)*$H55),"")</f>
        <v>243</v>
      </c>
      <c r="Y55" s="36">
        <f>IFERROR(IF(X55=0,"",ROUNDUP(X55/H55,0)*0.00937),"")</f>
        <v>0.50597999999999999</v>
      </c>
      <c r="Z55" s="56"/>
      <c r="AA55" s="57"/>
      <c r="AE55" s="64"/>
      <c r="BB55" s="80" t="s">
        <v>1</v>
      </c>
      <c r="BL55" s="64">
        <f>IFERROR(W55*I55/H55,"0")</f>
        <v>252.80000000000004</v>
      </c>
      <c r="BM55" s="64">
        <f>IFERROR(X55*I55/H55,"0")</f>
        <v>255.96000000000004</v>
      </c>
      <c r="BN55" s="64">
        <f>IFERROR(1/J55*(W55/H55),"0")</f>
        <v>0.44444444444444448</v>
      </c>
      <c r="BO55" s="64">
        <f>IFERROR(1/J55*(X55/H55),"0")</f>
        <v>0.45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8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19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90">
        <f>IFERROR(W53/H53,"0")+IFERROR(W54/H54,"0")+IFERROR(W55/H55,"0")+IFERROR(W56/H56,"0")</f>
        <v>60.277777777777779</v>
      </c>
      <c r="X57" s="390">
        <f>IFERROR(X53/H53,"0")+IFERROR(X54/H54,"0")+IFERROR(X55/H55,"0")+IFERROR(X56/H56,"0")</f>
        <v>61</v>
      </c>
      <c r="Y57" s="390">
        <f>IFERROR(IF(Y53="",0,Y53),"0")+IFERROR(IF(Y54="",0,Y54),"0")+IFERROR(IF(Y55="",0,Y55),"0")+IFERROR(IF(Y56="",0,Y56),"0")</f>
        <v>0.65822999999999998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19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90">
        <f>IFERROR(SUM(W53:W56),"0")</f>
        <v>315</v>
      </c>
      <c r="X58" s="390">
        <f>IFERROR(SUM(X53:X56),"0")</f>
        <v>318.60000000000002</v>
      </c>
      <c r="Y58" s="37"/>
      <c r="Z58" s="391"/>
      <c r="AA58" s="391"/>
    </row>
    <row r="59" spans="1:67" ht="16.5" hidden="1" customHeight="1" x14ac:dyDescent="0.25">
      <c r="A59" s="42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160</v>
      </c>
      <c r="X62" s="389">
        <f t="shared" si="6"/>
        <v>168</v>
      </c>
      <c r="Y62" s="36">
        <f t="shared" si="7"/>
        <v>0.32624999999999998</v>
      </c>
      <c r="Z62" s="56"/>
      <c r="AA62" s="57"/>
      <c r="AE62" s="64"/>
      <c r="BB62" s="83" t="s">
        <v>1</v>
      </c>
      <c r="BL62" s="64">
        <f t="shared" si="8"/>
        <v>166.85714285714286</v>
      </c>
      <c r="BM62" s="64">
        <f t="shared" si="9"/>
        <v>175.20000000000002</v>
      </c>
      <c r="BN62" s="64">
        <f t="shared" si="10"/>
        <v>0.25510204081632654</v>
      </c>
      <c r="BO62" s="64">
        <f t="shared" si="11"/>
        <v>0.26785714285714285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20</v>
      </c>
      <c r="X65" s="389">
        <f t="shared" si="6"/>
        <v>21.6</v>
      </c>
      <c r="Y65" s="36">
        <f t="shared" si="7"/>
        <v>4.3499999999999997E-2</v>
      </c>
      <c r="Z65" s="56"/>
      <c r="AA65" s="57"/>
      <c r="AE65" s="64"/>
      <c r="BB65" s="86" t="s">
        <v>1</v>
      </c>
      <c r="BL65" s="64">
        <f t="shared" si="8"/>
        <v>20.888888888888886</v>
      </c>
      <c r="BM65" s="64">
        <f t="shared" si="9"/>
        <v>22.56</v>
      </c>
      <c r="BN65" s="64">
        <f t="shared" si="10"/>
        <v>3.306878306878306E-2</v>
      </c>
      <c r="BO65" s="64">
        <f t="shared" si="11"/>
        <v>3.5714285714285712E-2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34</v>
      </c>
      <c r="X68" s="389">
        <f t="shared" si="6"/>
        <v>36</v>
      </c>
      <c r="Y68" s="36">
        <f>IFERROR(IF(X68=0,"",ROUNDUP(X68/H68,0)*0.00753),"")</f>
        <v>9.0359999999999996E-2</v>
      </c>
      <c r="Z68" s="56"/>
      <c r="AA68" s="57"/>
      <c r="AE68" s="64"/>
      <c r="BB68" s="89" t="s">
        <v>1</v>
      </c>
      <c r="BL68" s="64">
        <f t="shared" si="8"/>
        <v>36.266666666666673</v>
      </c>
      <c r="BM68" s="64">
        <f t="shared" si="9"/>
        <v>38.4</v>
      </c>
      <c r="BN68" s="64">
        <f t="shared" si="10"/>
        <v>7.2649572649572655E-2</v>
      </c>
      <c r="BO68" s="64">
        <f t="shared" si="11"/>
        <v>7.6923076923076927E-2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180</v>
      </c>
      <c r="X70" s="389">
        <f t="shared" si="6"/>
        <v>180</v>
      </c>
      <c r="Y70" s="36">
        <f t="shared" si="12"/>
        <v>0.42164999999999997</v>
      </c>
      <c r="Z70" s="56"/>
      <c r="AA70" s="57"/>
      <c r="AE70" s="64"/>
      <c r="BB70" s="91" t="s">
        <v>1</v>
      </c>
      <c r="BL70" s="64">
        <f t="shared" si="8"/>
        <v>190.8</v>
      </c>
      <c r="BM70" s="64">
        <f t="shared" si="9"/>
        <v>190.8</v>
      </c>
      <c r="BN70" s="64">
        <f t="shared" si="10"/>
        <v>0.375</v>
      </c>
      <c r="BO70" s="64">
        <f t="shared" si="11"/>
        <v>0.375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53</v>
      </c>
      <c r="X71" s="389">
        <f t="shared" si="6"/>
        <v>56</v>
      </c>
      <c r="Y71" s="36">
        <f t="shared" si="12"/>
        <v>0.13117999999999999</v>
      </c>
      <c r="Z71" s="56"/>
      <c r="AA71" s="57"/>
      <c r="AE71" s="64"/>
      <c r="BB71" s="92" t="s">
        <v>1</v>
      </c>
      <c r="BL71" s="64">
        <f t="shared" si="8"/>
        <v>56.18</v>
      </c>
      <c r="BM71" s="64">
        <f t="shared" si="9"/>
        <v>59.36</v>
      </c>
      <c r="BN71" s="64">
        <f t="shared" si="10"/>
        <v>0.11041666666666666</v>
      </c>
      <c r="BO71" s="64">
        <f t="shared" si="11"/>
        <v>0.11666666666666667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158</v>
      </c>
      <c r="X75" s="389">
        <f t="shared" si="6"/>
        <v>162</v>
      </c>
      <c r="Y75" s="36">
        <f t="shared" si="12"/>
        <v>0.33732000000000001</v>
      </c>
      <c r="Z75" s="56"/>
      <c r="AA75" s="57"/>
      <c r="AE75" s="64"/>
      <c r="BB75" s="96" t="s">
        <v>1</v>
      </c>
      <c r="BL75" s="64">
        <f t="shared" si="8"/>
        <v>165.37333333333333</v>
      </c>
      <c r="BM75" s="64">
        <f t="shared" si="9"/>
        <v>169.56</v>
      </c>
      <c r="BN75" s="64">
        <f t="shared" si="10"/>
        <v>0.29259259259259263</v>
      </c>
      <c r="BO75" s="64">
        <f t="shared" si="11"/>
        <v>0.3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43</v>
      </c>
      <c r="X76" s="389">
        <f t="shared" si="6"/>
        <v>44.800000000000004</v>
      </c>
      <c r="Y76" s="36">
        <f>IFERROR(IF(X76=0,"",ROUNDUP(X76/H76,0)*0.00753),"")</f>
        <v>0.10542</v>
      </c>
      <c r="Z76" s="56"/>
      <c r="AA76" s="57"/>
      <c r="AE76" s="64"/>
      <c r="BB76" s="97" t="s">
        <v>1</v>
      </c>
      <c r="BL76" s="64">
        <f t="shared" si="8"/>
        <v>45.687499999999993</v>
      </c>
      <c r="BM76" s="64">
        <f t="shared" si="9"/>
        <v>47.6</v>
      </c>
      <c r="BN76" s="64">
        <f t="shared" si="10"/>
        <v>8.6137820512820512E-2</v>
      </c>
      <c r="BO76" s="64">
        <f t="shared" si="11"/>
        <v>8.9743589743589744E-2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54</v>
      </c>
      <c r="X80" s="389">
        <f t="shared" si="6"/>
        <v>54</v>
      </c>
      <c r="Y80" s="36">
        <f>IFERROR(IF(X80=0,"",ROUNDUP(X80/H80,0)*0.00937),"")</f>
        <v>0.11244</v>
      </c>
      <c r="Z80" s="56"/>
      <c r="AA80" s="57"/>
      <c r="AE80" s="64"/>
      <c r="BB80" s="101" t="s">
        <v>1</v>
      </c>
      <c r="BL80" s="64">
        <f t="shared" si="8"/>
        <v>56.88</v>
      </c>
      <c r="BM80" s="64">
        <f t="shared" si="9"/>
        <v>56.88</v>
      </c>
      <c r="BN80" s="64">
        <f t="shared" si="10"/>
        <v>0.1</v>
      </c>
      <c r="BO80" s="64">
        <f t="shared" si="11"/>
        <v>0.1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8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19"/>
      <c r="O82" s="413" t="s">
        <v>70</v>
      </c>
      <c r="P82" s="414"/>
      <c r="Q82" s="414"/>
      <c r="R82" s="414"/>
      <c r="S82" s="414"/>
      <c r="T82" s="414"/>
      <c r="U82" s="415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146.26951058201058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150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1.5681200000000002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19"/>
      <c r="O83" s="413" t="s">
        <v>70</v>
      </c>
      <c r="P83" s="414"/>
      <c r="Q83" s="414"/>
      <c r="R83" s="414"/>
      <c r="S83" s="414"/>
      <c r="T83" s="414"/>
      <c r="U83" s="415"/>
      <c r="V83" s="37" t="s">
        <v>66</v>
      </c>
      <c r="W83" s="390">
        <f>IFERROR(SUM(W61:W81),"0")</f>
        <v>702</v>
      </c>
      <c r="X83" s="390">
        <f>IFERROR(SUM(X61:X81),"0")</f>
        <v>722.4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3</v>
      </c>
      <c r="X87" s="389">
        <f>IFERROR(IF(W87="",0,CEILING((W87/$H87),1)*$H87),"")</f>
        <v>4.8</v>
      </c>
      <c r="Y87" s="36">
        <f>IFERROR(IF(X87=0,"",ROUNDUP(X87/H87,0)*0.00502),"")</f>
        <v>1.004E-2</v>
      </c>
      <c r="Z87" s="56"/>
      <c r="AA87" s="57"/>
      <c r="AE87" s="64"/>
      <c r="BB87" s="105" t="s">
        <v>1</v>
      </c>
      <c r="BL87" s="64">
        <f>IFERROR(W87*I87/H87,"0")</f>
        <v>3.125</v>
      </c>
      <c r="BM87" s="64">
        <f>IFERROR(X87*I87/H87,"0")</f>
        <v>5</v>
      </c>
      <c r="BN87" s="64">
        <f>IFERROR(1/J87*(W87/H87),"0")</f>
        <v>5.341880341880342E-3</v>
      </c>
      <c r="BO87" s="64">
        <f>IFERROR(1/J87*(X87/H87),"0")</f>
        <v>8.5470085470085479E-3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8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19"/>
      <c r="O89" s="413" t="s">
        <v>70</v>
      </c>
      <c r="P89" s="414"/>
      <c r="Q89" s="414"/>
      <c r="R89" s="414"/>
      <c r="S89" s="414"/>
      <c r="T89" s="414"/>
      <c r="U89" s="415"/>
      <c r="V89" s="37" t="s">
        <v>71</v>
      </c>
      <c r="W89" s="390">
        <f>IFERROR(W85/H85,"0")+IFERROR(W86/H86,"0")+IFERROR(W87/H87,"0")+IFERROR(W88/H88,"0")</f>
        <v>1.25</v>
      </c>
      <c r="X89" s="390">
        <f>IFERROR(X85/H85,"0")+IFERROR(X86/H86,"0")+IFERROR(X87/H87,"0")+IFERROR(X88/H88,"0")</f>
        <v>2</v>
      </c>
      <c r="Y89" s="390">
        <f>IFERROR(IF(Y85="",0,Y85),"0")+IFERROR(IF(Y86="",0,Y86),"0")+IFERROR(IF(Y87="",0,Y87),"0")+IFERROR(IF(Y88="",0,Y88),"0")</f>
        <v>1.004E-2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19"/>
      <c r="O90" s="413" t="s">
        <v>70</v>
      </c>
      <c r="P90" s="414"/>
      <c r="Q90" s="414"/>
      <c r="R90" s="414"/>
      <c r="S90" s="414"/>
      <c r="T90" s="414"/>
      <c r="U90" s="415"/>
      <c r="V90" s="37" t="s">
        <v>66</v>
      </c>
      <c r="W90" s="390">
        <f>IFERROR(SUM(W85:W88),"0")</f>
        <v>3</v>
      </c>
      <c r="X90" s="390">
        <f>IFERROR(SUM(X85:X88),"0")</f>
        <v>4.8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2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35</v>
      </c>
      <c r="X98" s="389">
        <f t="shared" si="13"/>
        <v>36.4</v>
      </c>
      <c r="Y98" s="36">
        <f>IFERROR(IF(X98=0,"",ROUNDUP(X98/H98,0)*0.00753),"")</f>
        <v>9.7890000000000005E-2</v>
      </c>
      <c r="Z98" s="56"/>
      <c r="AA98" s="57"/>
      <c r="AE98" s="64"/>
      <c r="BB98" s="113" t="s">
        <v>1</v>
      </c>
      <c r="BL98" s="64">
        <f t="shared" si="14"/>
        <v>38.6</v>
      </c>
      <c r="BM98" s="64">
        <f t="shared" si="15"/>
        <v>40.144000000000005</v>
      </c>
      <c r="BN98" s="64">
        <f t="shared" si="16"/>
        <v>8.0128205128205121E-2</v>
      </c>
      <c r="BO98" s="64">
        <f t="shared" si="17"/>
        <v>8.3333333333333329E-2</v>
      </c>
    </row>
    <row r="99" spans="1:67" x14ac:dyDescent="0.2">
      <c r="A99" s="418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19"/>
      <c r="O99" s="413" t="s">
        <v>70</v>
      </c>
      <c r="P99" s="414"/>
      <c r="Q99" s="414"/>
      <c r="R99" s="414"/>
      <c r="S99" s="414"/>
      <c r="T99" s="414"/>
      <c r="U99" s="415"/>
      <c r="V99" s="37" t="s">
        <v>71</v>
      </c>
      <c r="W99" s="390">
        <f>IFERROR(W92/H92,"0")+IFERROR(W93/H93,"0")+IFERROR(W94/H94,"0")+IFERROR(W95/H95,"0")+IFERROR(W96/H96,"0")+IFERROR(W97/H97,"0")+IFERROR(W98/H98,"0")</f>
        <v>12.5</v>
      </c>
      <c r="X99" s="390">
        <f>IFERROR(X92/H92,"0")+IFERROR(X93/H93,"0")+IFERROR(X94/H94,"0")+IFERROR(X95/H95,"0")+IFERROR(X96/H96,"0")+IFERROR(X97/H97,"0")+IFERROR(X98/H98,"0")</f>
        <v>13</v>
      </c>
      <c r="Y99" s="390">
        <f>IFERROR(IF(Y92="",0,Y92),"0")+IFERROR(IF(Y93="",0,Y93),"0")+IFERROR(IF(Y94="",0,Y94),"0")+IFERROR(IF(Y95="",0,Y95),"0")+IFERROR(IF(Y96="",0,Y96),"0")+IFERROR(IF(Y97="",0,Y97),"0")+IFERROR(IF(Y98="",0,Y98),"0")</f>
        <v>9.7890000000000005E-2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19"/>
      <c r="O100" s="413" t="s">
        <v>70</v>
      </c>
      <c r="P100" s="414"/>
      <c r="Q100" s="414"/>
      <c r="R100" s="414"/>
      <c r="S100" s="414"/>
      <c r="T100" s="414"/>
      <c r="U100" s="415"/>
      <c r="V100" s="37" t="s">
        <v>66</v>
      </c>
      <c r="W100" s="390">
        <f>IFERROR(SUM(W92:W98),"0")</f>
        <v>35</v>
      </c>
      <c r="X100" s="390">
        <f>IFERROR(SUM(X92:X98),"0")</f>
        <v>36.4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30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29</v>
      </c>
      <c r="X104" s="389">
        <f t="shared" si="18"/>
        <v>33.6</v>
      </c>
      <c r="Y104" s="36">
        <f>IFERROR(IF(X104=0,"",ROUNDUP(X104/H104,0)*0.02175),"")</f>
        <v>8.6999999999999994E-2</v>
      </c>
      <c r="Z104" s="56"/>
      <c r="AA104" s="57"/>
      <c r="AE104" s="64"/>
      <c r="BB104" s="116" t="s">
        <v>1</v>
      </c>
      <c r="BL104" s="64">
        <f t="shared" si="19"/>
        <v>30.947142857142858</v>
      </c>
      <c r="BM104" s="64">
        <f t="shared" si="20"/>
        <v>35.856000000000002</v>
      </c>
      <c r="BN104" s="64">
        <f t="shared" si="21"/>
        <v>6.164965986394557E-2</v>
      </c>
      <c r="BO104" s="64">
        <f t="shared" si="22"/>
        <v>7.1428571428571425E-2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12</v>
      </c>
      <c r="X106" s="389">
        <f t="shared" si="18"/>
        <v>12</v>
      </c>
      <c r="Y106" s="36">
        <f>IFERROR(IF(X106=0,"",ROUNDUP(X106/H106,0)*0.00753),"")</f>
        <v>3.0120000000000001E-2</v>
      </c>
      <c r="Z106" s="56"/>
      <c r="AA106" s="57"/>
      <c r="AE106" s="64"/>
      <c r="BB106" s="118" t="s">
        <v>1</v>
      </c>
      <c r="BL106" s="64">
        <f t="shared" si="19"/>
        <v>13.112</v>
      </c>
      <c r="BM106" s="64">
        <f t="shared" si="20"/>
        <v>13.112</v>
      </c>
      <c r="BN106" s="64">
        <f t="shared" si="21"/>
        <v>2.564102564102564E-2</v>
      </c>
      <c r="BO106" s="64">
        <f t="shared" si="22"/>
        <v>2.564102564102564E-2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135</v>
      </c>
      <c r="X109" s="389">
        <f t="shared" si="18"/>
        <v>135</v>
      </c>
      <c r="Y109" s="36">
        <f>IFERROR(IF(X109=0,"",ROUNDUP(X109/H109,0)*0.00753),"")</f>
        <v>0.3765</v>
      </c>
      <c r="Z109" s="56"/>
      <c r="AA109" s="57"/>
      <c r="AE109" s="64"/>
      <c r="BB109" s="121" t="s">
        <v>1</v>
      </c>
      <c r="BL109" s="64">
        <f t="shared" si="19"/>
        <v>148.59999999999997</v>
      </c>
      <c r="BM109" s="64">
        <f t="shared" si="20"/>
        <v>148.59999999999997</v>
      </c>
      <c r="BN109" s="64">
        <f t="shared" si="21"/>
        <v>0.32051282051282048</v>
      </c>
      <c r="BO109" s="64">
        <f t="shared" si="22"/>
        <v>0.32051282051282048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7</v>
      </c>
      <c r="X112" s="389">
        <f t="shared" si="18"/>
        <v>7.2</v>
      </c>
      <c r="Y112" s="36">
        <f t="shared" si="23"/>
        <v>3.0120000000000001E-2</v>
      </c>
      <c r="Z112" s="56"/>
      <c r="AA112" s="57"/>
      <c r="AE112" s="64"/>
      <c r="BB112" s="124" t="s">
        <v>1</v>
      </c>
      <c r="BL112" s="64">
        <f t="shared" si="19"/>
        <v>7.7777777777777777</v>
      </c>
      <c r="BM112" s="64">
        <f t="shared" si="20"/>
        <v>8</v>
      </c>
      <c r="BN112" s="64">
        <f t="shared" si="21"/>
        <v>2.4928774928774929E-2</v>
      </c>
      <c r="BO112" s="64">
        <f t="shared" si="22"/>
        <v>2.564102564102564E-2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33</v>
      </c>
      <c r="X113" s="389">
        <f t="shared" si="18"/>
        <v>33</v>
      </c>
      <c r="Y113" s="36">
        <f t="shared" si="23"/>
        <v>8.2830000000000001E-2</v>
      </c>
      <c r="Z113" s="56"/>
      <c r="AA113" s="57"/>
      <c r="AE113" s="64"/>
      <c r="BB113" s="125" t="s">
        <v>1</v>
      </c>
      <c r="BL113" s="64">
        <f t="shared" si="19"/>
        <v>35.991999999999997</v>
      </c>
      <c r="BM113" s="64">
        <f t="shared" si="20"/>
        <v>35.991999999999997</v>
      </c>
      <c r="BN113" s="64">
        <f t="shared" si="21"/>
        <v>7.0512820512820512E-2</v>
      </c>
      <c r="BO113" s="64">
        <f t="shared" si="22"/>
        <v>7.0512820512820512E-2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11</v>
      </c>
      <c r="X115" s="389">
        <f t="shared" si="18"/>
        <v>12.6</v>
      </c>
      <c r="Y115" s="36">
        <f t="shared" si="23"/>
        <v>5.271E-2</v>
      </c>
      <c r="Z115" s="56"/>
      <c r="AA115" s="57"/>
      <c r="AE115" s="64"/>
      <c r="BB115" s="127" t="s">
        <v>1</v>
      </c>
      <c r="BL115" s="64">
        <f t="shared" si="19"/>
        <v>12.625555555555554</v>
      </c>
      <c r="BM115" s="64">
        <f t="shared" si="20"/>
        <v>14.461999999999998</v>
      </c>
      <c r="BN115" s="64">
        <f t="shared" si="21"/>
        <v>3.9173789173789171E-2</v>
      </c>
      <c r="BO115" s="64">
        <f t="shared" si="22"/>
        <v>4.4871794871794872E-2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8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19"/>
      <c r="O117" s="413" t="s">
        <v>70</v>
      </c>
      <c r="P117" s="414"/>
      <c r="Q117" s="414"/>
      <c r="R117" s="414"/>
      <c r="S117" s="414"/>
      <c r="T117" s="414"/>
      <c r="U117" s="415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78.452380952380949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80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0.65927999999999998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19"/>
      <c r="O118" s="413" t="s">
        <v>70</v>
      </c>
      <c r="P118" s="414"/>
      <c r="Q118" s="414"/>
      <c r="R118" s="414"/>
      <c r="S118" s="414"/>
      <c r="T118" s="414"/>
      <c r="U118" s="415"/>
      <c r="V118" s="37" t="s">
        <v>66</v>
      </c>
      <c r="W118" s="390">
        <f>IFERROR(SUM(W102:W116),"0")</f>
        <v>227</v>
      </c>
      <c r="X118" s="390">
        <f>IFERROR(SUM(X102:X116),"0")</f>
        <v>233.39999999999998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7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18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19"/>
      <c r="O127" s="413" t="s">
        <v>70</v>
      </c>
      <c r="P127" s="414"/>
      <c r="Q127" s="414"/>
      <c r="R127" s="414"/>
      <c r="S127" s="414"/>
      <c r="T127" s="414"/>
      <c r="U127" s="415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19"/>
      <c r="O128" s="413" t="s">
        <v>70</v>
      </c>
      <c r="P128" s="414"/>
      <c r="Q128" s="414"/>
      <c r="R128" s="414"/>
      <c r="S128" s="414"/>
      <c r="T128" s="414"/>
      <c r="U128" s="415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2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237</v>
      </c>
      <c r="X134" s="389">
        <f>IFERROR(IF(W134="",0,CEILING((W134/$H134),1)*$H134),"")</f>
        <v>237.60000000000002</v>
      </c>
      <c r="Y134" s="36">
        <f>IFERROR(IF(X134=0,"",ROUNDUP(X134/H134,0)*0.00753),"")</f>
        <v>0.66264000000000001</v>
      </c>
      <c r="Z134" s="56"/>
      <c r="AA134" s="57"/>
      <c r="AE134" s="64"/>
      <c r="BB134" s="139" t="s">
        <v>1</v>
      </c>
      <c r="BL134" s="64">
        <f>IFERROR(W134*I134/H134,"0")</f>
        <v>260.87555555555554</v>
      </c>
      <c r="BM134" s="64">
        <f>IFERROR(X134*I134/H134,"0")</f>
        <v>261.536</v>
      </c>
      <c r="BN134" s="64">
        <f>IFERROR(1/J134*(W134/H134),"0")</f>
        <v>0.56267806267806264</v>
      </c>
      <c r="BO134" s="64">
        <f>IFERROR(1/J134*(X134/H134),"0")</f>
        <v>0.5641025641025641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8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19"/>
      <c r="O136" s="413" t="s">
        <v>70</v>
      </c>
      <c r="P136" s="414"/>
      <c r="Q136" s="414"/>
      <c r="R136" s="414"/>
      <c r="S136" s="414"/>
      <c r="T136" s="414"/>
      <c r="U136" s="415"/>
      <c r="V136" s="37" t="s">
        <v>71</v>
      </c>
      <c r="W136" s="390">
        <f>IFERROR(W131/H131,"0")+IFERROR(W132/H132,"0")+IFERROR(W133/H133,"0")+IFERROR(W134/H134,"0")+IFERROR(W135/H135,"0")</f>
        <v>87.777777777777771</v>
      </c>
      <c r="X136" s="390">
        <f>IFERROR(X131/H131,"0")+IFERROR(X132/H132,"0")+IFERROR(X133/H133,"0")+IFERROR(X134/H134,"0")+IFERROR(X135/H135,"0")</f>
        <v>88</v>
      </c>
      <c r="Y136" s="390">
        <f>IFERROR(IF(Y131="",0,Y131),"0")+IFERROR(IF(Y132="",0,Y132),"0")+IFERROR(IF(Y133="",0,Y133),"0")+IFERROR(IF(Y134="",0,Y134),"0")+IFERROR(IF(Y135="",0,Y135),"0")</f>
        <v>0.66264000000000001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19"/>
      <c r="O137" s="413" t="s">
        <v>70</v>
      </c>
      <c r="P137" s="414"/>
      <c r="Q137" s="414"/>
      <c r="R137" s="414"/>
      <c r="S137" s="414"/>
      <c r="T137" s="414"/>
      <c r="U137" s="415"/>
      <c r="V137" s="37" t="s">
        <v>66</v>
      </c>
      <c r="W137" s="390">
        <f>IFERROR(SUM(W131:W135),"0")</f>
        <v>237</v>
      </c>
      <c r="X137" s="390">
        <f>IFERROR(SUM(X131:X135),"0")</f>
        <v>237.60000000000002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2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9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18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19"/>
      <c r="O145" s="413" t="s">
        <v>70</v>
      </c>
      <c r="P145" s="414"/>
      <c r="Q145" s="414"/>
      <c r="R145" s="414"/>
      <c r="S145" s="414"/>
      <c r="T145" s="414"/>
      <c r="U145" s="415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19"/>
      <c r="O146" s="413" t="s">
        <v>70</v>
      </c>
      <c r="P146" s="414"/>
      <c r="Q146" s="414"/>
      <c r="R146" s="414"/>
      <c r="S146" s="414"/>
      <c r="T146" s="414"/>
      <c r="U146" s="415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2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28</v>
      </c>
      <c r="X152" s="389">
        <f t="shared" si="29"/>
        <v>29.400000000000002</v>
      </c>
      <c r="Y152" s="36">
        <f>IFERROR(IF(X152=0,"",ROUNDUP(X152/H152,0)*0.00502),"")</f>
        <v>7.0280000000000009E-2</v>
      </c>
      <c r="Z152" s="56"/>
      <c r="AA152" s="57"/>
      <c r="AE152" s="64"/>
      <c r="BB152" s="148" t="s">
        <v>1</v>
      </c>
      <c r="BL152" s="64">
        <f t="shared" si="30"/>
        <v>29.733333333333331</v>
      </c>
      <c r="BM152" s="64">
        <f t="shared" si="31"/>
        <v>31.22</v>
      </c>
      <c r="BN152" s="64">
        <f t="shared" si="32"/>
        <v>5.6980056980056981E-2</v>
      </c>
      <c r="BO152" s="64">
        <f t="shared" si="33"/>
        <v>5.9829059829059839E-2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50</v>
      </c>
      <c r="X155" s="389">
        <f t="shared" si="29"/>
        <v>50.400000000000006</v>
      </c>
      <c r="Y155" s="36">
        <f>IFERROR(IF(X155=0,"",ROUNDUP(X155/H155,0)*0.00502),"")</f>
        <v>0.12048</v>
      </c>
      <c r="Z155" s="56"/>
      <c r="AA155" s="57"/>
      <c r="AE155" s="64"/>
      <c r="BB155" s="151" t="s">
        <v>1</v>
      </c>
      <c r="BL155" s="64">
        <f t="shared" si="30"/>
        <v>52.380952380952387</v>
      </c>
      <c r="BM155" s="64">
        <f t="shared" si="31"/>
        <v>52.800000000000011</v>
      </c>
      <c r="BN155" s="64">
        <f t="shared" si="32"/>
        <v>0.10175010175010177</v>
      </c>
      <c r="BO155" s="64">
        <f t="shared" si="33"/>
        <v>0.10256410256410257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8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19"/>
      <c r="O158" s="413" t="s">
        <v>70</v>
      </c>
      <c r="P158" s="414"/>
      <c r="Q158" s="414"/>
      <c r="R158" s="414"/>
      <c r="S158" s="414"/>
      <c r="T158" s="414"/>
      <c r="U158" s="41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37.142857142857139</v>
      </c>
      <c r="X158" s="390">
        <f>IFERROR(X149/H149,"0")+IFERROR(X150/H150,"0")+IFERROR(X151/H151,"0")+IFERROR(X152/H152,"0")+IFERROR(X153/H153,"0")+IFERROR(X154/H154,"0")+IFERROR(X155/H155,"0")+IFERROR(X156/H156,"0")+IFERROR(X157/H157,"0")</f>
        <v>38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0.19076000000000001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19"/>
      <c r="O159" s="413" t="s">
        <v>70</v>
      </c>
      <c r="P159" s="414"/>
      <c r="Q159" s="414"/>
      <c r="R159" s="414"/>
      <c r="S159" s="414"/>
      <c r="T159" s="414"/>
      <c r="U159" s="415"/>
      <c r="V159" s="37" t="s">
        <v>66</v>
      </c>
      <c r="W159" s="390">
        <f>IFERROR(SUM(W149:W157),"0")</f>
        <v>78</v>
      </c>
      <c r="X159" s="390">
        <f>IFERROR(SUM(X149:X157),"0")</f>
        <v>79.800000000000011</v>
      </c>
      <c r="Y159" s="37"/>
      <c r="Z159" s="391"/>
      <c r="AA159" s="391"/>
    </row>
    <row r="160" spans="1:67" ht="16.5" hidden="1" customHeight="1" x14ac:dyDescent="0.25">
      <c r="A160" s="42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8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19"/>
      <c r="O164" s="413" t="s">
        <v>70</v>
      </c>
      <c r="P164" s="414"/>
      <c r="Q164" s="414"/>
      <c r="R164" s="414"/>
      <c r="S164" s="414"/>
      <c r="T164" s="414"/>
      <c r="U164" s="41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19"/>
      <c r="O165" s="413" t="s">
        <v>70</v>
      </c>
      <c r="P165" s="414"/>
      <c r="Q165" s="414"/>
      <c r="R165" s="414"/>
      <c r="S165" s="414"/>
      <c r="T165" s="414"/>
      <c r="U165" s="41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8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19"/>
      <c r="O169" s="413" t="s">
        <v>70</v>
      </c>
      <c r="P169" s="414"/>
      <c r="Q169" s="414"/>
      <c r="R169" s="414"/>
      <c r="S169" s="414"/>
      <c r="T169" s="414"/>
      <c r="U169" s="41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19"/>
      <c r="O170" s="413" t="s">
        <v>70</v>
      </c>
      <c r="P170" s="414"/>
      <c r="Q170" s="414"/>
      <c r="R170" s="414"/>
      <c r="S170" s="414"/>
      <c r="T170" s="414"/>
      <c r="U170" s="41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0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4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50</v>
      </c>
      <c r="X174" s="389">
        <f t="shared" si="34"/>
        <v>54</v>
      </c>
      <c r="Y174" s="36">
        <f>IFERROR(IF(X174=0,"",ROUNDUP(X174/H174,0)*0.00937),"")</f>
        <v>9.3700000000000006E-2</v>
      </c>
      <c r="Z174" s="56"/>
      <c r="AA174" s="57"/>
      <c r="AE174" s="64"/>
      <c r="BB174" s="160" t="s">
        <v>1</v>
      </c>
      <c r="BL174" s="64">
        <f t="shared" si="35"/>
        <v>51.944444444444443</v>
      </c>
      <c r="BM174" s="64">
        <f t="shared" si="36"/>
        <v>56.099999999999994</v>
      </c>
      <c r="BN174" s="64">
        <f t="shared" si="37"/>
        <v>7.716049382716049E-2</v>
      </c>
      <c r="BO174" s="64">
        <f t="shared" si="38"/>
        <v>8.3333333333333329E-2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83</v>
      </c>
      <c r="X175" s="389">
        <f t="shared" si="34"/>
        <v>86.4</v>
      </c>
      <c r="Y175" s="36">
        <f>IFERROR(IF(X175=0,"",ROUNDUP(X175/H175,0)*0.00937),"")</f>
        <v>0.14992</v>
      </c>
      <c r="Z175" s="56"/>
      <c r="AA175" s="57"/>
      <c r="AE175" s="64"/>
      <c r="BB175" s="161" t="s">
        <v>1</v>
      </c>
      <c r="BL175" s="64">
        <f t="shared" si="35"/>
        <v>86.227777777777789</v>
      </c>
      <c r="BM175" s="64">
        <f t="shared" si="36"/>
        <v>89.76</v>
      </c>
      <c r="BN175" s="64">
        <f t="shared" si="37"/>
        <v>0.12808641975308641</v>
      </c>
      <c r="BO175" s="64">
        <f t="shared" si="38"/>
        <v>0.13333333333333333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4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8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19"/>
      <c r="O180" s="413" t="s">
        <v>70</v>
      </c>
      <c r="P180" s="414"/>
      <c r="Q180" s="414"/>
      <c r="R180" s="414"/>
      <c r="S180" s="414"/>
      <c r="T180" s="414"/>
      <c r="U180" s="41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24.62962962962963</v>
      </c>
      <c r="X180" s="390">
        <f>IFERROR(X172/H172,"0")+IFERROR(X173/H173,"0")+IFERROR(X174/H174,"0")+IFERROR(X175/H175,"0")+IFERROR(X176/H176,"0")+IFERROR(X177/H177,"0")+IFERROR(X178/H178,"0")+IFERROR(X179/H179,"0")</f>
        <v>26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0.24362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19"/>
      <c r="O181" s="413" t="s">
        <v>70</v>
      </c>
      <c r="P181" s="414"/>
      <c r="Q181" s="414"/>
      <c r="R181" s="414"/>
      <c r="S181" s="414"/>
      <c r="T181" s="414"/>
      <c r="U181" s="415"/>
      <c r="V181" s="37" t="s">
        <v>66</v>
      </c>
      <c r="W181" s="390">
        <f>IFERROR(SUM(W172:W179),"0")</f>
        <v>133</v>
      </c>
      <c r="X181" s="390">
        <f>IFERROR(SUM(X172:X179),"0")</f>
        <v>140.4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71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hidden="1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3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43</v>
      </c>
      <c r="X191" s="389">
        <f t="shared" si="39"/>
        <v>43.199999999999996</v>
      </c>
      <c r="Y191" s="36">
        <f>IFERROR(IF(X191=0,"",ROUNDUP(X191/H191,0)*0.00753),"")</f>
        <v>0.13553999999999999</v>
      </c>
      <c r="Z191" s="56"/>
      <c r="AA191" s="57"/>
      <c r="AE191" s="64"/>
      <c r="BB191" s="174" t="s">
        <v>1</v>
      </c>
      <c r="BL191" s="64">
        <f t="shared" si="40"/>
        <v>47.873333333333335</v>
      </c>
      <c r="BM191" s="64">
        <f t="shared" si="41"/>
        <v>48.095999999999997</v>
      </c>
      <c r="BN191" s="64">
        <f t="shared" si="42"/>
        <v>0.11485042735042736</v>
      </c>
      <c r="BO191" s="64">
        <f t="shared" si="43"/>
        <v>0.11538461538461538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193</v>
      </c>
      <c r="X196" s="389">
        <f t="shared" si="39"/>
        <v>194.4</v>
      </c>
      <c r="Y196" s="36">
        <f t="shared" si="44"/>
        <v>0.60992999999999997</v>
      </c>
      <c r="Z196" s="56"/>
      <c r="AA196" s="57"/>
      <c r="AE196" s="64"/>
      <c r="BB196" s="179" t="s">
        <v>1</v>
      </c>
      <c r="BL196" s="64">
        <f t="shared" si="40"/>
        <v>214.87333333333336</v>
      </c>
      <c r="BM196" s="64">
        <f t="shared" si="41"/>
        <v>216.43200000000004</v>
      </c>
      <c r="BN196" s="64">
        <f t="shared" si="42"/>
        <v>0.51549145299145305</v>
      </c>
      <c r="BO196" s="64">
        <f t="shared" si="43"/>
        <v>0.51923076923076916</v>
      </c>
    </row>
    <row r="197" spans="1:67" ht="27" hidden="1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5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95</v>
      </c>
      <c r="X198" s="389">
        <f t="shared" si="39"/>
        <v>96</v>
      </c>
      <c r="Y198" s="36">
        <f t="shared" si="44"/>
        <v>0.30120000000000002</v>
      </c>
      <c r="Z198" s="56"/>
      <c r="AA198" s="57"/>
      <c r="AE198" s="64"/>
      <c r="BB198" s="181" t="s">
        <v>1</v>
      </c>
      <c r="BL198" s="64">
        <f t="shared" si="40"/>
        <v>105.76666666666667</v>
      </c>
      <c r="BM198" s="64">
        <f t="shared" si="41"/>
        <v>106.88000000000001</v>
      </c>
      <c r="BN198" s="64">
        <f t="shared" si="42"/>
        <v>0.25373931623931623</v>
      </c>
      <c r="BO198" s="64">
        <f t="shared" si="43"/>
        <v>0.25641025641025639</v>
      </c>
    </row>
    <row r="199" spans="1:67" ht="27" hidden="1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69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546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18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19"/>
      <c r="O202" s="413" t="s">
        <v>70</v>
      </c>
      <c r="P202" s="414"/>
      <c r="Q202" s="414"/>
      <c r="R202" s="414"/>
      <c r="S202" s="414"/>
      <c r="T202" s="414"/>
      <c r="U202" s="415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137.91666666666669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139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1.04667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19"/>
      <c r="O203" s="413" t="s">
        <v>70</v>
      </c>
      <c r="P203" s="414"/>
      <c r="Q203" s="414"/>
      <c r="R203" s="414"/>
      <c r="S203" s="414"/>
      <c r="T203" s="414"/>
      <c r="U203" s="415"/>
      <c r="V203" s="37" t="s">
        <v>66</v>
      </c>
      <c r="W203" s="390">
        <f>IFERROR(SUM(W183:W201),"0")</f>
        <v>331</v>
      </c>
      <c r="X203" s="390">
        <f>IFERROR(SUM(X183:X201),"0")</f>
        <v>333.6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90</v>
      </c>
      <c r="X206" s="389">
        <f>IFERROR(IF(W206="",0,CEILING((W206/$H206),1)*$H206),"")</f>
        <v>92.800000000000011</v>
      </c>
      <c r="Y206" s="36">
        <f>IFERROR(IF(X206=0,"",ROUNDUP(X206/H206,0)*0.00937),"")</f>
        <v>0.27172999999999997</v>
      </c>
      <c r="Z206" s="56"/>
      <c r="AA206" s="57"/>
      <c r="AE206" s="64"/>
      <c r="BB206" s="186" t="s">
        <v>1</v>
      </c>
      <c r="BL206" s="64">
        <f>IFERROR(W206*I206/H206,"0")</f>
        <v>97.481249999999989</v>
      </c>
      <c r="BM206" s="64">
        <f>IFERROR(X206*I206/H206,"0")</f>
        <v>100.51400000000001</v>
      </c>
      <c r="BN206" s="64">
        <f>IFERROR(1/J206*(W206/H206),"0")</f>
        <v>0.234375</v>
      </c>
      <c r="BO206" s="64">
        <f>IFERROR(1/J206*(X206/H206),"0")</f>
        <v>0.2416666666666667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18</v>
      </c>
      <c r="X207" s="389">
        <f>IFERROR(IF(W207="",0,CEILING((W207/$H207),1)*$H207),"")</f>
        <v>19.2</v>
      </c>
      <c r="Y207" s="36">
        <f>IFERROR(IF(X207=0,"",ROUNDUP(X207/H207,0)*0.00753),"")</f>
        <v>6.0240000000000002E-2</v>
      </c>
      <c r="Z207" s="56"/>
      <c r="AA207" s="57"/>
      <c r="AE207" s="64"/>
      <c r="BB207" s="187" t="s">
        <v>1</v>
      </c>
      <c r="BL207" s="64">
        <f>IFERROR(W207*I207/H207,"0")</f>
        <v>20.040000000000003</v>
      </c>
      <c r="BM207" s="64">
        <f>IFERROR(X207*I207/H207,"0")</f>
        <v>21.376000000000001</v>
      </c>
      <c r="BN207" s="64">
        <f>IFERROR(1/J207*(W207/H207),"0")</f>
        <v>4.8076923076923073E-2</v>
      </c>
      <c r="BO207" s="64">
        <f>IFERROR(1/J207*(X207/H207),"0")</f>
        <v>5.128205128205128E-2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7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15</v>
      </c>
      <c r="X208" s="389">
        <f>IFERROR(IF(W208="",0,CEILING((W208/$H208),1)*$H208),"")</f>
        <v>16.8</v>
      </c>
      <c r="Y208" s="36">
        <f>IFERROR(IF(X208=0,"",ROUNDUP(X208/H208,0)*0.00753),"")</f>
        <v>5.271E-2</v>
      </c>
      <c r="Z208" s="56"/>
      <c r="AA208" s="57"/>
      <c r="AE208" s="64"/>
      <c r="BB208" s="188" t="s">
        <v>1</v>
      </c>
      <c r="BL208" s="64">
        <f>IFERROR(W208*I208/H208,"0")</f>
        <v>16.700000000000003</v>
      </c>
      <c r="BM208" s="64">
        <f>IFERROR(X208*I208/H208,"0")</f>
        <v>18.704000000000001</v>
      </c>
      <c r="BN208" s="64">
        <f>IFERROR(1/J208*(W208/H208),"0")</f>
        <v>4.0064102564102561E-2</v>
      </c>
      <c r="BO208" s="64">
        <f>IFERROR(1/J208*(X208/H208),"0")</f>
        <v>4.4871794871794879E-2</v>
      </c>
    </row>
    <row r="209" spans="1:67" x14ac:dyDescent="0.2">
      <c r="A209" s="418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19"/>
      <c r="O209" s="413" t="s">
        <v>70</v>
      </c>
      <c r="P209" s="414"/>
      <c r="Q209" s="414"/>
      <c r="R209" s="414"/>
      <c r="S209" s="414"/>
      <c r="T209" s="414"/>
      <c r="U209" s="415"/>
      <c r="V209" s="37" t="s">
        <v>71</v>
      </c>
      <c r="W209" s="390">
        <f>IFERROR(W205/H205,"0")+IFERROR(W206/H206,"0")+IFERROR(W207/H207,"0")+IFERROR(W208/H208,"0")</f>
        <v>41.875</v>
      </c>
      <c r="X209" s="390">
        <f>IFERROR(X205/H205,"0")+IFERROR(X206/H206,"0")+IFERROR(X207/H207,"0")+IFERROR(X208/H208,"0")</f>
        <v>44</v>
      </c>
      <c r="Y209" s="390">
        <f>IFERROR(IF(Y205="",0,Y205),"0")+IFERROR(IF(Y206="",0,Y206),"0")+IFERROR(IF(Y207="",0,Y207),"0")+IFERROR(IF(Y208="",0,Y208),"0")</f>
        <v>0.38467999999999997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19"/>
      <c r="O210" s="413" t="s">
        <v>70</v>
      </c>
      <c r="P210" s="414"/>
      <c r="Q210" s="414"/>
      <c r="R210" s="414"/>
      <c r="S210" s="414"/>
      <c r="T210" s="414"/>
      <c r="U210" s="415"/>
      <c r="V210" s="37" t="s">
        <v>66</v>
      </c>
      <c r="W210" s="390">
        <f>IFERROR(SUM(W205:W208),"0")</f>
        <v>123</v>
      </c>
      <c r="X210" s="390">
        <f>IFERROR(SUM(X205:X208),"0")</f>
        <v>128.80000000000001</v>
      </c>
      <c r="Y210" s="37"/>
      <c r="Z210" s="391"/>
      <c r="AA210" s="391"/>
    </row>
    <row r="211" spans="1:67" ht="16.5" hidden="1" customHeight="1" x14ac:dyDescent="0.25">
      <c r="A211" s="42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7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22</v>
      </c>
      <c r="X215" s="389">
        <f t="shared" si="45"/>
        <v>23.2</v>
      </c>
      <c r="Y215" s="36">
        <f>IFERROR(IF(X215=0,"",ROUNDUP(X215/H215,0)*0.02175),"")</f>
        <v>4.3499999999999997E-2</v>
      </c>
      <c r="Z215" s="56"/>
      <c r="AA215" s="57"/>
      <c r="AE215" s="64"/>
      <c r="BB215" s="191" t="s">
        <v>1</v>
      </c>
      <c r="BL215" s="64">
        <f t="shared" si="46"/>
        <v>22.910344827586208</v>
      </c>
      <c r="BM215" s="64">
        <f t="shared" si="47"/>
        <v>24.159999999999997</v>
      </c>
      <c r="BN215" s="64">
        <f t="shared" si="48"/>
        <v>3.3866995073891626E-2</v>
      </c>
      <c r="BO215" s="64">
        <f t="shared" si="49"/>
        <v>3.5714285714285712E-2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96</v>
      </c>
      <c r="X218" s="389">
        <f t="shared" si="45"/>
        <v>96</v>
      </c>
      <c r="Y218" s="36">
        <f>IFERROR(IF(X218=0,"",ROUNDUP(X218/H218,0)*0.00937),"")</f>
        <v>0.22488</v>
      </c>
      <c r="Z218" s="56"/>
      <c r="AA218" s="57"/>
      <c r="AE218" s="64"/>
      <c r="BB218" s="194" t="s">
        <v>1</v>
      </c>
      <c r="BL218" s="64">
        <f t="shared" si="46"/>
        <v>101.76</v>
      </c>
      <c r="BM218" s="64">
        <f t="shared" si="47"/>
        <v>101.76</v>
      </c>
      <c r="BN218" s="64">
        <f t="shared" si="48"/>
        <v>0.2</v>
      </c>
      <c r="BO218" s="64">
        <f t="shared" si="49"/>
        <v>0.2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18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19"/>
      <c r="O220" s="413" t="s">
        <v>70</v>
      </c>
      <c r="P220" s="414"/>
      <c r="Q220" s="414"/>
      <c r="R220" s="414"/>
      <c r="S220" s="414"/>
      <c r="T220" s="414"/>
      <c r="U220" s="415"/>
      <c r="V220" s="37" t="s">
        <v>71</v>
      </c>
      <c r="W220" s="390">
        <f>IFERROR(W213/H213,"0")+IFERROR(W214/H214,"0")+IFERROR(W215/H215,"0")+IFERROR(W216/H216,"0")+IFERROR(W217/H217,"0")+IFERROR(W218/H218,"0")+IFERROR(W219/H219,"0")</f>
        <v>25.896551724137932</v>
      </c>
      <c r="X220" s="390">
        <f>IFERROR(X213/H213,"0")+IFERROR(X214/H214,"0")+IFERROR(X215/H215,"0")+IFERROR(X216/H216,"0")+IFERROR(X217/H217,"0")+IFERROR(X218/H218,"0")+IFERROR(X219/H219,"0")</f>
        <v>26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0.26838000000000001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19"/>
      <c r="O221" s="413" t="s">
        <v>70</v>
      </c>
      <c r="P221" s="414"/>
      <c r="Q221" s="414"/>
      <c r="R221" s="414"/>
      <c r="S221" s="414"/>
      <c r="T221" s="414"/>
      <c r="U221" s="415"/>
      <c r="V221" s="37" t="s">
        <v>66</v>
      </c>
      <c r="W221" s="390">
        <f>IFERROR(SUM(W213:W219),"0")</f>
        <v>118</v>
      </c>
      <c r="X221" s="390">
        <f>IFERROR(SUM(X213:X219),"0")</f>
        <v>119.2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3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36</v>
      </c>
      <c r="X224" s="389">
        <f>IFERROR(IF(W224="",0,CEILING((W224/$H224),1)*$H224),"")</f>
        <v>37.800000000000004</v>
      </c>
      <c r="Y224" s="36">
        <f>IFERROR(IF(X224=0,"",ROUNDUP(X224/H224,0)*0.00502),"")</f>
        <v>9.0359999999999996E-2</v>
      </c>
      <c r="Z224" s="56"/>
      <c r="AA224" s="57"/>
      <c r="AE224" s="64"/>
      <c r="BB224" s="197" t="s">
        <v>1</v>
      </c>
      <c r="BL224" s="64">
        <f>IFERROR(W224*I224/H224,"0")</f>
        <v>37.714285714285715</v>
      </c>
      <c r="BM224" s="64">
        <f>IFERROR(X224*I224/H224,"0")</f>
        <v>39.6</v>
      </c>
      <c r="BN224" s="64">
        <f>IFERROR(1/J224*(W224/H224),"0")</f>
        <v>7.3260073260073263E-2</v>
      </c>
      <c r="BO224" s="64">
        <f>IFERROR(1/J224*(X224/H224),"0")</f>
        <v>7.6923076923076927E-2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2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18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19"/>
      <c r="O226" s="413" t="s">
        <v>70</v>
      </c>
      <c r="P226" s="414"/>
      <c r="Q226" s="414"/>
      <c r="R226" s="414"/>
      <c r="S226" s="414"/>
      <c r="T226" s="414"/>
      <c r="U226" s="415"/>
      <c r="V226" s="37" t="s">
        <v>71</v>
      </c>
      <c r="W226" s="390">
        <f>IFERROR(W223/H223,"0")+IFERROR(W224/H224,"0")+IFERROR(W225/H225,"0")</f>
        <v>17.142857142857142</v>
      </c>
      <c r="X226" s="390">
        <f>IFERROR(X223/H223,"0")+IFERROR(X224/H224,"0")+IFERROR(X225/H225,"0")</f>
        <v>18</v>
      </c>
      <c r="Y226" s="390">
        <f>IFERROR(IF(Y223="",0,Y223),"0")+IFERROR(IF(Y224="",0,Y224),"0")+IFERROR(IF(Y225="",0,Y225),"0")</f>
        <v>9.0359999999999996E-2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19"/>
      <c r="O227" s="413" t="s">
        <v>70</v>
      </c>
      <c r="P227" s="414"/>
      <c r="Q227" s="414"/>
      <c r="R227" s="414"/>
      <c r="S227" s="414"/>
      <c r="T227" s="414"/>
      <c r="U227" s="415"/>
      <c r="V227" s="37" t="s">
        <v>66</v>
      </c>
      <c r="W227" s="390">
        <f>IFERROR(SUM(W223:W225),"0")</f>
        <v>36</v>
      </c>
      <c r="X227" s="390">
        <f>IFERROR(SUM(X223:X225),"0")</f>
        <v>37.800000000000004</v>
      </c>
      <c r="Y227" s="37"/>
      <c r="Z227" s="391"/>
      <c r="AA227" s="391"/>
    </row>
    <row r="228" spans="1:67" ht="16.5" hidden="1" customHeight="1" x14ac:dyDescent="0.25">
      <c r="A228" s="42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10</v>
      </c>
      <c r="X232" s="389">
        <f t="shared" si="50"/>
        <v>11.6</v>
      </c>
      <c r="Y232" s="36">
        <f>IFERROR(IF(X232=0,"",ROUNDUP(X232/H232,0)*0.02175),"")</f>
        <v>2.1749999999999999E-2</v>
      </c>
      <c r="Z232" s="56"/>
      <c r="AA232" s="57"/>
      <c r="AE232" s="64"/>
      <c r="BB232" s="201" t="s">
        <v>1</v>
      </c>
      <c r="BL232" s="64">
        <f t="shared" si="51"/>
        <v>10.413793103448276</v>
      </c>
      <c r="BM232" s="64">
        <f t="shared" si="52"/>
        <v>12.079999999999998</v>
      </c>
      <c r="BN232" s="64">
        <f t="shared" si="53"/>
        <v>1.5394088669950739E-2</v>
      </c>
      <c r="BO232" s="64">
        <f t="shared" si="54"/>
        <v>1.7857142857142856E-2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16</v>
      </c>
      <c r="X233" s="389">
        <f t="shared" si="50"/>
        <v>16</v>
      </c>
      <c r="Y233" s="36">
        <f>IFERROR(IF(X233=0,"",ROUNDUP(X233/H233,0)*0.00937),"")</f>
        <v>3.7479999999999999E-2</v>
      </c>
      <c r="Z233" s="56"/>
      <c r="AA233" s="57"/>
      <c r="AE233" s="64"/>
      <c r="BB233" s="202" t="s">
        <v>1</v>
      </c>
      <c r="BL233" s="64">
        <f t="shared" si="51"/>
        <v>16.96</v>
      </c>
      <c r="BM233" s="64">
        <f t="shared" si="52"/>
        <v>16.96</v>
      </c>
      <c r="BN233" s="64">
        <f t="shared" si="53"/>
        <v>3.3333333333333333E-2</v>
      </c>
      <c r="BO233" s="64">
        <f t="shared" si="54"/>
        <v>3.3333333333333333E-2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4</v>
      </c>
      <c r="X234" s="389">
        <f t="shared" si="50"/>
        <v>7.4</v>
      </c>
      <c r="Y234" s="36">
        <f>IFERROR(IF(X234=0,"",ROUNDUP(X234/H234,0)*0.00937),"")</f>
        <v>1.874E-2</v>
      </c>
      <c r="Z234" s="56"/>
      <c r="AA234" s="57"/>
      <c r="AE234" s="64"/>
      <c r="BB234" s="203" t="s">
        <v>1</v>
      </c>
      <c r="BL234" s="64">
        <f t="shared" si="51"/>
        <v>4.2594594594594595</v>
      </c>
      <c r="BM234" s="64">
        <f t="shared" si="52"/>
        <v>7.88</v>
      </c>
      <c r="BN234" s="64">
        <f t="shared" si="53"/>
        <v>9.0090090090090072E-3</v>
      </c>
      <c r="BO234" s="64">
        <f t="shared" si="54"/>
        <v>1.6666666666666666E-2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46</v>
      </c>
      <c r="X235" s="389">
        <f t="shared" si="50"/>
        <v>48</v>
      </c>
      <c r="Y235" s="36">
        <f>IFERROR(IF(X235=0,"",ROUNDUP(X235/H235,0)*0.00937),"")</f>
        <v>0.11244</v>
      </c>
      <c r="Z235" s="56"/>
      <c r="AA235" s="57"/>
      <c r="AE235" s="64"/>
      <c r="BB235" s="204" t="s">
        <v>1</v>
      </c>
      <c r="BL235" s="64">
        <f t="shared" si="51"/>
        <v>48.760000000000005</v>
      </c>
      <c r="BM235" s="64">
        <f t="shared" si="52"/>
        <v>50.88</v>
      </c>
      <c r="BN235" s="64">
        <f t="shared" si="53"/>
        <v>9.5833333333333326E-2</v>
      </c>
      <c r="BO235" s="64">
        <f t="shared" si="54"/>
        <v>0.1</v>
      </c>
    </row>
    <row r="236" spans="1:67" x14ac:dyDescent="0.2">
      <c r="A236" s="418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19"/>
      <c r="O236" s="413" t="s">
        <v>70</v>
      </c>
      <c r="P236" s="414"/>
      <c r="Q236" s="414"/>
      <c r="R236" s="414"/>
      <c r="S236" s="414"/>
      <c r="T236" s="414"/>
      <c r="U236" s="415"/>
      <c r="V236" s="37" t="s">
        <v>71</v>
      </c>
      <c r="W236" s="390">
        <f>IFERROR(W230/H230,"0")+IFERROR(W231/H231,"0")+IFERROR(W232/H232,"0")+IFERROR(W233/H233,"0")+IFERROR(W234/H234,"0")+IFERROR(W235/H235,"0")</f>
        <v>17.443150046598323</v>
      </c>
      <c r="X236" s="390">
        <f>IFERROR(X230/H230,"0")+IFERROR(X231/H231,"0")+IFERROR(X232/H232,"0")+IFERROR(X233/H233,"0")+IFERROR(X234/H234,"0")+IFERROR(X235/H235,"0")</f>
        <v>19</v>
      </c>
      <c r="Y236" s="390">
        <f>IFERROR(IF(Y230="",0,Y230),"0")+IFERROR(IF(Y231="",0,Y231),"0")+IFERROR(IF(Y232="",0,Y232),"0")+IFERROR(IF(Y233="",0,Y233),"0")+IFERROR(IF(Y234="",0,Y234),"0")+IFERROR(IF(Y235="",0,Y235),"0")</f>
        <v>0.19041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19"/>
      <c r="O237" s="413" t="s">
        <v>70</v>
      </c>
      <c r="P237" s="414"/>
      <c r="Q237" s="414"/>
      <c r="R237" s="414"/>
      <c r="S237" s="414"/>
      <c r="T237" s="414"/>
      <c r="U237" s="415"/>
      <c r="V237" s="37" t="s">
        <v>66</v>
      </c>
      <c r="W237" s="390">
        <f>IFERROR(SUM(W230:W235),"0")</f>
        <v>76</v>
      </c>
      <c r="X237" s="390">
        <f>IFERROR(SUM(X230:X235),"0")</f>
        <v>83</v>
      </c>
      <c r="Y237" s="37"/>
      <c r="Z237" s="391"/>
      <c r="AA237" s="391"/>
    </row>
    <row r="238" spans="1:67" ht="16.5" hidden="1" customHeight="1" x14ac:dyDescent="0.25">
      <c r="A238" s="42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8</v>
      </c>
      <c r="X247" s="389">
        <f t="shared" si="55"/>
        <v>10</v>
      </c>
      <c r="Y247" s="36">
        <f t="shared" ref="Y247:Y252" si="60">IFERROR(IF(X247=0,"",ROUNDUP(X247/H247,0)*0.00937),"")</f>
        <v>1.874E-2</v>
      </c>
      <c r="Z247" s="56"/>
      <c r="AA247" s="57"/>
      <c r="AE247" s="64"/>
      <c r="BB247" s="212" t="s">
        <v>1</v>
      </c>
      <c r="BL247" s="64">
        <f t="shared" si="56"/>
        <v>8.3360000000000003</v>
      </c>
      <c r="BM247" s="64">
        <f t="shared" si="57"/>
        <v>10.42</v>
      </c>
      <c r="BN247" s="64">
        <f t="shared" si="58"/>
        <v>1.3333333333333334E-2</v>
      </c>
      <c r="BO247" s="64">
        <f t="shared" si="59"/>
        <v>1.6666666666666666E-2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18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19"/>
      <c r="O253" s="413" t="s">
        <v>70</v>
      </c>
      <c r="P253" s="414"/>
      <c r="Q253" s="414"/>
      <c r="R253" s="414"/>
      <c r="S253" s="414"/>
      <c r="T253" s="414"/>
      <c r="U253" s="415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1.6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2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1.874E-2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19"/>
      <c r="O254" s="413" t="s">
        <v>70</v>
      </c>
      <c r="P254" s="414"/>
      <c r="Q254" s="414"/>
      <c r="R254" s="414"/>
      <c r="S254" s="414"/>
      <c r="T254" s="414"/>
      <c r="U254" s="415"/>
      <c r="V254" s="37" t="s">
        <v>66</v>
      </c>
      <c r="W254" s="390">
        <f>IFERROR(SUM(W240:W252),"0")</f>
        <v>8</v>
      </c>
      <c r="X254" s="390">
        <f>IFERROR(SUM(X240:X252),"0")</f>
        <v>10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20</v>
      </c>
      <c r="X256" s="389">
        <f>IFERROR(IF(W256="",0,CEILING((W256/$H256),1)*$H256),"")</f>
        <v>21</v>
      </c>
      <c r="Y256" s="36">
        <f>IFERROR(IF(X256=0,"",ROUNDUP(X256/H256,0)*0.00753),"")</f>
        <v>3.7650000000000003E-2</v>
      </c>
      <c r="Z256" s="56"/>
      <c r="AA256" s="57"/>
      <c r="AE256" s="64"/>
      <c r="BB256" s="218" t="s">
        <v>1</v>
      </c>
      <c r="BL256" s="64">
        <f>IFERROR(W256*I256/H256,"0")</f>
        <v>21.238095238095237</v>
      </c>
      <c r="BM256" s="64">
        <f>IFERROR(X256*I256/H256,"0")</f>
        <v>22.299999999999997</v>
      </c>
      <c r="BN256" s="64">
        <f>IFERROR(1/J256*(W256/H256),"0")</f>
        <v>3.0525030525030524E-2</v>
      </c>
      <c r="BO256" s="64">
        <f>IFERROR(1/J256*(X256/H256),"0")</f>
        <v>3.2051282051282048E-2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320</v>
      </c>
      <c r="X257" s="389">
        <f>IFERROR(IF(W257="",0,CEILING((W257/$H257),1)*$H257),"")</f>
        <v>323.40000000000003</v>
      </c>
      <c r="Y257" s="36">
        <f>IFERROR(IF(X257=0,"",ROUNDUP(X257/H257,0)*0.00753),"")</f>
        <v>0.57981000000000005</v>
      </c>
      <c r="Z257" s="56"/>
      <c r="AA257" s="57"/>
      <c r="AE257" s="64"/>
      <c r="BB257" s="219" t="s">
        <v>1</v>
      </c>
      <c r="BL257" s="64">
        <f>IFERROR(W257*I257/H257,"0")</f>
        <v>339.8095238095238</v>
      </c>
      <c r="BM257" s="64">
        <f>IFERROR(X257*I257/H257,"0")</f>
        <v>343.42</v>
      </c>
      <c r="BN257" s="64">
        <f>IFERROR(1/J257*(W257/H257),"0")</f>
        <v>0.48840048840048839</v>
      </c>
      <c r="BO257" s="64">
        <f>IFERROR(1/J257*(X257/H257),"0")</f>
        <v>0.49358974358974356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21</v>
      </c>
      <c r="X258" s="389">
        <f>IFERROR(IF(W258="",0,CEILING((W258/$H258),1)*$H258),"")</f>
        <v>21</v>
      </c>
      <c r="Y258" s="36">
        <f>IFERROR(IF(X258=0,"",ROUNDUP(X258/H258,0)*0.00502),"")</f>
        <v>5.0200000000000002E-2</v>
      </c>
      <c r="Z258" s="56"/>
      <c r="AA258" s="57"/>
      <c r="AE258" s="64"/>
      <c r="BB258" s="220" t="s">
        <v>1</v>
      </c>
      <c r="BL258" s="64">
        <f>IFERROR(W258*I258/H258,"0")</f>
        <v>22.299999999999997</v>
      </c>
      <c r="BM258" s="64">
        <f>IFERROR(X258*I258/H258,"0")</f>
        <v>22.299999999999997</v>
      </c>
      <c r="BN258" s="64">
        <f>IFERROR(1/J258*(W258/H258),"0")</f>
        <v>4.2735042735042736E-2</v>
      </c>
      <c r="BO258" s="64">
        <f>IFERROR(1/J258*(X258/H258),"0")</f>
        <v>4.2735042735042736E-2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8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19"/>
      <c r="O260" s="413" t="s">
        <v>70</v>
      </c>
      <c r="P260" s="414"/>
      <c r="Q260" s="414"/>
      <c r="R260" s="414"/>
      <c r="S260" s="414"/>
      <c r="T260" s="414"/>
      <c r="U260" s="415"/>
      <c r="V260" s="37" t="s">
        <v>71</v>
      </c>
      <c r="W260" s="390">
        <f>IFERROR(W256/H256,"0")+IFERROR(W257/H257,"0")+IFERROR(W258/H258,"0")+IFERROR(W259/H259,"0")</f>
        <v>90.952380952380949</v>
      </c>
      <c r="X260" s="390">
        <f>IFERROR(X256/H256,"0")+IFERROR(X257/H257,"0")+IFERROR(X258/H258,"0")+IFERROR(X259/H259,"0")</f>
        <v>92</v>
      </c>
      <c r="Y260" s="390">
        <f>IFERROR(IF(Y256="",0,Y256),"0")+IFERROR(IF(Y257="",0,Y257),"0")+IFERROR(IF(Y258="",0,Y258),"0")+IFERROR(IF(Y259="",0,Y259),"0")</f>
        <v>0.66766000000000003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19"/>
      <c r="O261" s="413" t="s">
        <v>70</v>
      </c>
      <c r="P261" s="414"/>
      <c r="Q261" s="414"/>
      <c r="R261" s="414"/>
      <c r="S261" s="414"/>
      <c r="T261" s="414"/>
      <c r="U261" s="415"/>
      <c r="V261" s="37" t="s">
        <v>66</v>
      </c>
      <c r="W261" s="390">
        <f>IFERROR(SUM(W256:W259),"0")</f>
        <v>361</v>
      </c>
      <c r="X261" s="390">
        <f>IFERROR(SUM(X256:X259),"0")</f>
        <v>365.40000000000003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80</v>
      </c>
      <c r="X263" s="389">
        <f t="shared" ref="X263:X271" si="61">IFERROR(IF(W263="",0,CEILING((W263/$H263),1)*$H263),"")</f>
        <v>81.12</v>
      </c>
      <c r="Y263" s="36">
        <f>IFERROR(IF(X263=0,"",ROUNDUP(X263/H263,0)*0.02175),"")</f>
        <v>0.17399999999999999</v>
      </c>
      <c r="Z263" s="56"/>
      <c r="AA263" s="57"/>
      <c r="AE263" s="64"/>
      <c r="BB263" s="222" t="s">
        <v>1</v>
      </c>
      <c r="BL263" s="64">
        <f t="shared" ref="BL263:BL271" si="62">IFERROR(W263*I263/H263,"0")</f>
        <v>84.586982248520698</v>
      </c>
      <c r="BM263" s="64">
        <f t="shared" ref="BM263:BM271" si="63">IFERROR(X263*I263/H263,"0")</f>
        <v>85.771199999999993</v>
      </c>
      <c r="BN263" s="64">
        <f t="shared" ref="BN263:BN271" si="64">IFERROR(1/J263*(W263/H263),"0")</f>
        <v>0.14088475626937164</v>
      </c>
      <c r="BO263" s="64">
        <f t="shared" ref="BO263:BO271" si="65">IFERROR(1/J263*(X263/H263),"0")</f>
        <v>0.14285714285714285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72</v>
      </c>
      <c r="X267" s="389">
        <f t="shared" si="61"/>
        <v>72</v>
      </c>
      <c r="Y267" s="36">
        <f>IFERROR(IF(X267=0,"",ROUNDUP(X267/H267,0)*0.00937),"")</f>
        <v>0.18740000000000001</v>
      </c>
      <c r="Z267" s="56"/>
      <c r="AA267" s="57"/>
      <c r="AE267" s="64"/>
      <c r="BB267" s="226" t="s">
        <v>1</v>
      </c>
      <c r="BL267" s="64">
        <f t="shared" si="62"/>
        <v>77.52</v>
      </c>
      <c r="BM267" s="64">
        <f t="shared" si="63"/>
        <v>77.52</v>
      </c>
      <c r="BN267" s="64">
        <f t="shared" si="64"/>
        <v>0.16666666666666666</v>
      </c>
      <c r="BO267" s="64">
        <f t="shared" si="65"/>
        <v>0.16666666666666666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18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19"/>
      <c r="O272" s="413" t="s">
        <v>70</v>
      </c>
      <c r="P272" s="414"/>
      <c r="Q272" s="414"/>
      <c r="R272" s="414"/>
      <c r="S272" s="414"/>
      <c r="T272" s="414"/>
      <c r="U272" s="415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27.88954635108481</v>
      </c>
      <c r="X272" s="390">
        <f>IFERROR(X263/H263,"0")+IFERROR(X264/H264,"0")+IFERROR(X265/H265,"0")+IFERROR(X266/H266,"0")+IFERROR(X267/H267,"0")+IFERROR(X268/H268,"0")+IFERROR(X269/H269,"0")+IFERROR(X270/H270,"0")+IFERROR(X271/H271,"0")</f>
        <v>28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0.3614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19"/>
      <c r="O273" s="413" t="s">
        <v>70</v>
      </c>
      <c r="P273" s="414"/>
      <c r="Q273" s="414"/>
      <c r="R273" s="414"/>
      <c r="S273" s="414"/>
      <c r="T273" s="414"/>
      <c r="U273" s="415"/>
      <c r="V273" s="37" t="s">
        <v>66</v>
      </c>
      <c r="W273" s="390">
        <f>IFERROR(SUM(W263:W271),"0")</f>
        <v>152</v>
      </c>
      <c r="X273" s="390">
        <f>IFERROR(SUM(X263:X271),"0")</f>
        <v>153.12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hidden="1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4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20</v>
      </c>
      <c r="X277" s="389">
        <f>IFERROR(IF(W277="",0,CEILING((W277/$H277),1)*$H277),"")</f>
        <v>23.4</v>
      </c>
      <c r="Y277" s="36">
        <f>IFERROR(IF(X277=0,"",ROUNDUP(X277/H277,0)*0.02175),"")</f>
        <v>6.5250000000000002E-2</v>
      </c>
      <c r="Z277" s="56"/>
      <c r="AA277" s="57"/>
      <c r="AE277" s="64"/>
      <c r="BB277" s="233" t="s">
        <v>1</v>
      </c>
      <c r="BL277" s="64">
        <f>IFERROR(W277*I277/H277,"0")</f>
        <v>21.446153846153852</v>
      </c>
      <c r="BM277" s="64">
        <f>IFERROR(X277*I277/H277,"0")</f>
        <v>25.092000000000002</v>
      </c>
      <c r="BN277" s="64">
        <f>IFERROR(1/J277*(W277/H277),"0")</f>
        <v>4.5787545787545791E-2</v>
      </c>
      <c r="BO277" s="64">
        <f>IFERROR(1/J277*(X277/H277),"0")</f>
        <v>5.3571428571428568E-2</v>
      </c>
    </row>
    <row r="278" spans="1:67" ht="16.5" hidden="1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8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19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90">
        <f>IFERROR(W275/H275,"0")+IFERROR(W276/H276,"0")+IFERROR(W277/H277,"0")+IFERROR(W278/H278,"0")</f>
        <v>2.5641025641025643</v>
      </c>
      <c r="X279" s="390">
        <f>IFERROR(X275/H275,"0")+IFERROR(X276/H276,"0")+IFERROR(X277/H277,"0")+IFERROR(X278/H278,"0")</f>
        <v>3</v>
      </c>
      <c r="Y279" s="390">
        <f>IFERROR(IF(Y275="",0,Y275),"0")+IFERROR(IF(Y276="",0,Y276),"0")+IFERROR(IF(Y277="",0,Y277),"0")+IFERROR(IF(Y278="",0,Y278),"0")</f>
        <v>6.5250000000000002E-2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19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90">
        <f>IFERROR(SUM(W275:W278),"0")</f>
        <v>20</v>
      </c>
      <c r="X280" s="390">
        <f>IFERROR(SUM(X275:X278),"0")</f>
        <v>23.4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8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10</v>
      </c>
      <c r="X282" s="389">
        <f>IFERROR(IF(W282="",0,CEILING((W282/$H282),1)*$H282),"")</f>
        <v>12.16</v>
      </c>
      <c r="Y282" s="36">
        <f>IFERROR(IF(X282=0,"",ROUNDUP(X282/H282,0)*0.00753),"")</f>
        <v>3.0120000000000001E-2</v>
      </c>
      <c r="Z282" s="56"/>
      <c r="AA282" s="57"/>
      <c r="AE282" s="64"/>
      <c r="BB282" s="235" t="s">
        <v>1</v>
      </c>
      <c r="BL282" s="64">
        <f>IFERROR(W282*I282/H282,"0")</f>
        <v>10.789473684210526</v>
      </c>
      <c r="BM282" s="64">
        <f>IFERROR(X282*I282/H282,"0")</f>
        <v>13.12</v>
      </c>
      <c r="BN282" s="64">
        <f>IFERROR(1/J282*(W282/H282),"0")</f>
        <v>2.1086369770580295E-2</v>
      </c>
      <c r="BO282" s="64">
        <f>IFERROR(1/J282*(X282/H282),"0")</f>
        <v>2.564102564102564E-2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45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26</v>
      </c>
      <c r="X284" s="389">
        <f>IFERROR(IF(W284="",0,CEILING((W284/$H284),1)*$H284),"")</f>
        <v>28.049999999999997</v>
      </c>
      <c r="Y284" s="36">
        <f>IFERROR(IF(X284=0,"",ROUNDUP(X284/H284,0)*0.00753),"")</f>
        <v>8.2830000000000001E-2</v>
      </c>
      <c r="Z284" s="56"/>
      <c r="AA284" s="57"/>
      <c r="AE284" s="64"/>
      <c r="BB284" s="237" t="s">
        <v>1</v>
      </c>
      <c r="BL284" s="64">
        <f>IFERROR(W284*I284/H284,"0")</f>
        <v>29.56862745098039</v>
      </c>
      <c r="BM284" s="64">
        <f>IFERROR(X284*I284/H284,"0")</f>
        <v>31.899999999999995</v>
      </c>
      <c r="BN284" s="64">
        <f>IFERROR(1/J284*(W284/H284),"0")</f>
        <v>6.535947712418301E-2</v>
      </c>
      <c r="BO284" s="64">
        <f>IFERROR(1/J284*(X284/H284),"0")</f>
        <v>7.0512820512820512E-2</v>
      </c>
    </row>
    <row r="285" spans="1:67" x14ac:dyDescent="0.2">
      <c r="A285" s="418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19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90">
        <f>IFERROR(W282/H282,"0")+IFERROR(W283/H283,"0")+IFERROR(W284/H284,"0")</f>
        <v>13.485552115583076</v>
      </c>
      <c r="X285" s="390">
        <f>IFERROR(X282/H282,"0")+IFERROR(X283/H283,"0")+IFERROR(X284/H284,"0")</f>
        <v>15</v>
      </c>
      <c r="Y285" s="390">
        <f>IFERROR(IF(Y282="",0,Y282),"0")+IFERROR(IF(Y283="",0,Y283),"0")+IFERROR(IF(Y284="",0,Y284),"0")</f>
        <v>0.11294999999999999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19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90">
        <f>IFERROR(SUM(W282:W284),"0")</f>
        <v>36</v>
      </c>
      <c r="X286" s="390">
        <f>IFERROR(SUM(X282:X284),"0")</f>
        <v>40.209999999999994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8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19"/>
      <c r="O291" s="413" t="s">
        <v>70</v>
      </c>
      <c r="P291" s="414"/>
      <c r="Q291" s="414"/>
      <c r="R291" s="414"/>
      <c r="S291" s="414"/>
      <c r="T291" s="414"/>
      <c r="U291" s="415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19"/>
      <c r="O292" s="413" t="s">
        <v>70</v>
      </c>
      <c r="P292" s="414"/>
      <c r="Q292" s="414"/>
      <c r="R292" s="414"/>
      <c r="S292" s="414"/>
      <c r="T292" s="414"/>
      <c r="U292" s="415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2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6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18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19"/>
      <c r="O302" s="413" t="s">
        <v>70</v>
      </c>
      <c r="P302" s="414"/>
      <c r="Q302" s="414"/>
      <c r="R302" s="414"/>
      <c r="S302" s="414"/>
      <c r="T302" s="414"/>
      <c r="U302" s="415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19"/>
      <c r="O303" s="413" t="s">
        <v>70</v>
      </c>
      <c r="P303" s="414"/>
      <c r="Q303" s="414"/>
      <c r="R303" s="414"/>
      <c r="S303" s="414"/>
      <c r="T303" s="414"/>
      <c r="U303" s="415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8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19"/>
      <c r="O307" s="413" t="s">
        <v>70</v>
      </c>
      <c r="P307" s="414"/>
      <c r="Q307" s="414"/>
      <c r="R307" s="414"/>
      <c r="S307" s="414"/>
      <c r="T307" s="414"/>
      <c r="U307" s="415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19"/>
      <c r="O308" s="413" t="s">
        <v>70</v>
      </c>
      <c r="P308" s="414"/>
      <c r="Q308" s="414"/>
      <c r="R308" s="414"/>
      <c r="S308" s="414"/>
      <c r="T308" s="414"/>
      <c r="U308" s="415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2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17</v>
      </c>
      <c r="X311" s="389">
        <f>IFERROR(IF(W311="",0,CEILING((W311/$H311),1)*$H311),"")</f>
        <v>18</v>
      </c>
      <c r="Y311" s="36">
        <f>IFERROR(IF(X311=0,"",ROUNDUP(X311/H311,0)*0.00753),"")</f>
        <v>7.5300000000000006E-2</v>
      </c>
      <c r="Z311" s="56"/>
      <c r="AA311" s="57"/>
      <c r="AE311" s="64"/>
      <c r="BB311" s="250" t="s">
        <v>1</v>
      </c>
      <c r="BL311" s="64">
        <f>IFERROR(W311*I311/H311,"0")</f>
        <v>19.342222222222222</v>
      </c>
      <c r="BM311" s="64">
        <f>IFERROR(X311*I311/H311,"0")</f>
        <v>20.48</v>
      </c>
      <c r="BN311" s="64">
        <f>IFERROR(1/J311*(W311/H311),"0")</f>
        <v>6.0541310541310539E-2</v>
      </c>
      <c r="BO311" s="64">
        <f>IFERROR(1/J311*(X311/H311),"0")</f>
        <v>6.4102564102564097E-2</v>
      </c>
    </row>
    <row r="312" spans="1:67" x14ac:dyDescent="0.2">
      <c r="A312" s="418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19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90">
        <f>IFERROR(W311/H311,"0")</f>
        <v>9.4444444444444446</v>
      </c>
      <c r="X312" s="390">
        <f>IFERROR(X311/H311,"0")</f>
        <v>10</v>
      </c>
      <c r="Y312" s="390">
        <f>IFERROR(IF(Y311="",0,Y311),"0")</f>
        <v>7.5300000000000006E-2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19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90">
        <f>IFERROR(SUM(W311:W311),"0")</f>
        <v>17</v>
      </c>
      <c r="X313" s="390">
        <f>IFERROR(SUM(X311:X311),"0")</f>
        <v>18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40</v>
      </c>
      <c r="X315" s="389">
        <f>IFERROR(IF(W315="",0,CEILING((W315/$H315),1)*$H315),"")</f>
        <v>40.5</v>
      </c>
      <c r="Y315" s="36">
        <f>IFERROR(IF(X315=0,"",ROUNDUP(X315/H315,0)*0.02175),"")</f>
        <v>0.10874999999999999</v>
      </c>
      <c r="Z315" s="56"/>
      <c r="AA315" s="57"/>
      <c r="AE315" s="64"/>
      <c r="BB315" s="251" t="s">
        <v>1</v>
      </c>
      <c r="BL315" s="64">
        <f>IFERROR(W315*I315/H315,"0")</f>
        <v>42.785185185185185</v>
      </c>
      <c r="BM315" s="64">
        <f>IFERROR(X315*I315/H315,"0")</f>
        <v>43.32</v>
      </c>
      <c r="BN315" s="64">
        <f>IFERROR(1/J315*(W315/H315),"0")</f>
        <v>8.8183421516754859E-2</v>
      </c>
      <c r="BO315" s="64">
        <f>IFERROR(1/J315*(X315/H315),"0")</f>
        <v>8.9285714285714274E-2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141</v>
      </c>
      <c r="X316" s="389">
        <f>IFERROR(IF(W316="",0,CEILING((W316/$H316),1)*$H316),"")</f>
        <v>142.80000000000001</v>
      </c>
      <c r="Y316" s="36">
        <f>IFERROR(IF(X316=0,"",ROUNDUP(X316/H316,0)*0.00753),"")</f>
        <v>0.51204000000000005</v>
      </c>
      <c r="Z316" s="56"/>
      <c r="AA316" s="57"/>
      <c r="AE316" s="64"/>
      <c r="BB316" s="252" t="s">
        <v>1</v>
      </c>
      <c r="BL316" s="64">
        <f>IFERROR(W316*I316/H316,"0")</f>
        <v>159.26285714285714</v>
      </c>
      <c r="BM316" s="64">
        <f>IFERROR(X316*I316/H316,"0")</f>
        <v>161.29599999999999</v>
      </c>
      <c r="BN316" s="64">
        <f>IFERROR(1/J316*(W316/H316),"0")</f>
        <v>0.43040293040293037</v>
      </c>
      <c r="BO316" s="64">
        <f>IFERROR(1/J316*(X316/H316),"0")</f>
        <v>0.4358974358974359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42</v>
      </c>
      <c r="X317" s="389">
        <f>IFERROR(IF(W317="",0,CEILING((W317/$H317),1)*$H317),"")</f>
        <v>42</v>
      </c>
      <c r="Y317" s="36">
        <f>IFERROR(IF(X317=0,"",ROUNDUP(X317/H317,0)*0.00753),"")</f>
        <v>0.15060000000000001</v>
      </c>
      <c r="Z317" s="56"/>
      <c r="AA317" s="57"/>
      <c r="AE317" s="64"/>
      <c r="BB317" s="253" t="s">
        <v>1</v>
      </c>
      <c r="BL317" s="64">
        <f>IFERROR(W317*I317/H317,"0")</f>
        <v>47.199999999999996</v>
      </c>
      <c r="BM317" s="64">
        <f>IFERROR(X317*I317/H317,"0")</f>
        <v>47.199999999999996</v>
      </c>
      <c r="BN317" s="64">
        <f>IFERROR(1/J317*(W317/H317),"0")</f>
        <v>0.12820512820512819</v>
      </c>
      <c r="BO317" s="64">
        <f>IFERROR(1/J317*(X317/H317),"0")</f>
        <v>0.12820512820512819</v>
      </c>
    </row>
    <row r="318" spans="1:67" x14ac:dyDescent="0.2">
      <c r="A318" s="418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19"/>
      <c r="O318" s="413" t="s">
        <v>70</v>
      </c>
      <c r="P318" s="414"/>
      <c r="Q318" s="414"/>
      <c r="R318" s="414"/>
      <c r="S318" s="414"/>
      <c r="T318" s="414"/>
      <c r="U318" s="415"/>
      <c r="V318" s="37" t="s">
        <v>71</v>
      </c>
      <c r="W318" s="390">
        <f>IFERROR(W315/H315,"0")+IFERROR(W316/H316,"0")+IFERROR(W317/H317,"0")</f>
        <v>92.081128747795418</v>
      </c>
      <c r="X318" s="390">
        <f>IFERROR(X315/H315,"0")+IFERROR(X316/H316,"0")+IFERROR(X317/H317,"0")</f>
        <v>93</v>
      </c>
      <c r="Y318" s="390">
        <f>IFERROR(IF(Y315="",0,Y315),"0")+IFERROR(IF(Y316="",0,Y316),"0")+IFERROR(IF(Y317="",0,Y317),"0")</f>
        <v>0.77139000000000002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19"/>
      <c r="O319" s="413" t="s">
        <v>70</v>
      </c>
      <c r="P319" s="414"/>
      <c r="Q319" s="414"/>
      <c r="R319" s="414"/>
      <c r="S319" s="414"/>
      <c r="T319" s="414"/>
      <c r="U319" s="415"/>
      <c r="V319" s="37" t="s">
        <v>66</v>
      </c>
      <c r="W319" s="390">
        <f>IFERROR(SUM(W315:W317),"0")</f>
        <v>223</v>
      </c>
      <c r="X319" s="390">
        <f>IFERROR(SUM(X315:X317),"0")</f>
        <v>225.3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12</v>
      </c>
      <c r="X321" s="389">
        <f>IFERROR(IF(W321="",0,CEILING((W321/$H321),1)*$H321),"")</f>
        <v>13.68</v>
      </c>
      <c r="Y321" s="36">
        <f>IFERROR(IF(X321=0,"",ROUNDUP(X321/H321,0)*0.00753),"")</f>
        <v>4.5179999999999998E-2</v>
      </c>
      <c r="Z321" s="56"/>
      <c r="AA321" s="57"/>
      <c r="AE321" s="64"/>
      <c r="BB321" s="254" t="s">
        <v>1</v>
      </c>
      <c r="BL321" s="64">
        <f>IFERROR(W321*I321/H321,"0")</f>
        <v>13.431578947368424</v>
      </c>
      <c r="BM321" s="64">
        <f>IFERROR(X321*I321/H321,"0")</f>
        <v>15.312000000000003</v>
      </c>
      <c r="BN321" s="64">
        <f>IFERROR(1/J321*(W321/H321),"0")</f>
        <v>3.3738191632928474E-2</v>
      </c>
      <c r="BO321" s="64">
        <f>IFERROR(1/J321*(X321/H321),"0")</f>
        <v>3.8461538461538464E-2</v>
      </c>
    </row>
    <row r="322" spans="1:67" x14ac:dyDescent="0.2">
      <c r="A322" s="418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19"/>
      <c r="O322" s="413" t="s">
        <v>70</v>
      </c>
      <c r="P322" s="414"/>
      <c r="Q322" s="414"/>
      <c r="R322" s="414"/>
      <c r="S322" s="414"/>
      <c r="T322" s="414"/>
      <c r="U322" s="415"/>
      <c r="V322" s="37" t="s">
        <v>71</v>
      </c>
      <c r="W322" s="390">
        <f>IFERROR(W321/H321,"0")</f>
        <v>5.2631578947368425</v>
      </c>
      <c r="X322" s="390">
        <f>IFERROR(X321/H321,"0")</f>
        <v>6</v>
      </c>
      <c r="Y322" s="390">
        <f>IFERROR(IF(Y321="",0,Y321),"0")</f>
        <v>4.5179999999999998E-2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19"/>
      <c r="O323" s="413" t="s">
        <v>70</v>
      </c>
      <c r="P323" s="414"/>
      <c r="Q323" s="414"/>
      <c r="R323" s="414"/>
      <c r="S323" s="414"/>
      <c r="T323" s="414"/>
      <c r="U323" s="415"/>
      <c r="V323" s="37" t="s">
        <v>66</v>
      </c>
      <c r="W323" s="390">
        <f>IFERROR(SUM(W321:W321),"0")</f>
        <v>12</v>
      </c>
      <c r="X323" s="390">
        <f>IFERROR(SUM(X321:X321),"0")</f>
        <v>13.68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11</v>
      </c>
      <c r="X325" s="389">
        <f>IFERROR(IF(W325="",0,CEILING((W325/$H325),1)*$H325),"")</f>
        <v>12.75</v>
      </c>
      <c r="Y325" s="36">
        <f>IFERROR(IF(X325=0,"",ROUNDUP(X325/H325,0)*0.00753),"")</f>
        <v>3.7650000000000003E-2</v>
      </c>
      <c r="Z325" s="56"/>
      <c r="AA325" s="57"/>
      <c r="AE325" s="64"/>
      <c r="BB325" s="255" t="s">
        <v>1</v>
      </c>
      <c r="BL325" s="64">
        <f>IFERROR(W325*I325/H325,"0")</f>
        <v>12.833333333333334</v>
      </c>
      <c r="BM325" s="64">
        <f>IFERROR(X325*I325/H325,"0")</f>
        <v>14.875</v>
      </c>
      <c r="BN325" s="64">
        <f>IFERROR(1/J325*(W325/H325),"0")</f>
        <v>2.765208647561589E-2</v>
      </c>
      <c r="BO325" s="64">
        <f>IFERROR(1/J325*(X325/H325),"0")</f>
        <v>3.2051282051282048E-2</v>
      </c>
    </row>
    <row r="326" spans="1:67" x14ac:dyDescent="0.2">
      <c r="A326" s="418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19"/>
      <c r="O326" s="413" t="s">
        <v>70</v>
      </c>
      <c r="P326" s="414"/>
      <c r="Q326" s="414"/>
      <c r="R326" s="414"/>
      <c r="S326" s="414"/>
      <c r="T326" s="414"/>
      <c r="U326" s="415"/>
      <c r="V326" s="37" t="s">
        <v>71</v>
      </c>
      <c r="W326" s="390">
        <f>IFERROR(W325/H325,"0")</f>
        <v>4.3137254901960791</v>
      </c>
      <c r="X326" s="390">
        <f>IFERROR(X325/H325,"0")</f>
        <v>5</v>
      </c>
      <c r="Y326" s="390">
        <f>IFERROR(IF(Y325="",0,Y325),"0")</f>
        <v>3.7650000000000003E-2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19"/>
      <c r="O327" s="413" t="s">
        <v>70</v>
      </c>
      <c r="P327" s="414"/>
      <c r="Q327" s="414"/>
      <c r="R327" s="414"/>
      <c r="S327" s="414"/>
      <c r="T327" s="414"/>
      <c r="U327" s="415"/>
      <c r="V327" s="37" t="s">
        <v>66</v>
      </c>
      <c r="W327" s="390">
        <f>IFERROR(SUM(W325:W325),"0")</f>
        <v>11</v>
      </c>
      <c r="X327" s="390">
        <f>IFERROR(SUM(X325:X325),"0")</f>
        <v>12.75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2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hidden="1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ref="X331:X341" si="71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6" t="s">
        <v>1</v>
      </c>
      <c r="BL331" s="64">
        <f t="shared" ref="BL331:BL341" si="72">IFERROR(W331*I331/H331,"0")</f>
        <v>0</v>
      </c>
      <c r="BM331" s="64">
        <f t="shared" ref="BM331:BM341" si="73">IFERROR(X331*I331/H331,"0")</f>
        <v>0</v>
      </c>
      <c r="BN331" s="64">
        <f t="shared" ref="BN331:BN341" si="74">IFERROR(1/J331*(W331/H331),"0")</f>
        <v>0</v>
      </c>
      <c r="BO331" s="64">
        <f t="shared" ref="BO331:BO341" si="75">IFERROR(1/J331*(X331/H331),"0")</f>
        <v>0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721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8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3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73</v>
      </c>
      <c r="X335" s="389">
        <f t="shared" si="71"/>
        <v>75</v>
      </c>
      <c r="Y335" s="36">
        <f>IFERROR(IF(X335=0,"",ROUNDUP(X335/H335,0)*0.02175),"")</f>
        <v>0.10874999999999999</v>
      </c>
      <c r="Z335" s="56"/>
      <c r="AA335" s="57"/>
      <c r="AE335" s="64"/>
      <c r="BB335" s="260" t="s">
        <v>1</v>
      </c>
      <c r="BL335" s="64">
        <f t="shared" si="72"/>
        <v>75.335999999999999</v>
      </c>
      <c r="BM335" s="64">
        <f t="shared" si="73"/>
        <v>77.400000000000006</v>
      </c>
      <c r="BN335" s="64">
        <f t="shared" si="74"/>
        <v>0.10138888888888888</v>
      </c>
      <c r="BO335" s="64">
        <f t="shared" si="75"/>
        <v>0.10416666666666666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73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138</v>
      </c>
      <c r="X337" s="389">
        <f t="shared" si="71"/>
        <v>150</v>
      </c>
      <c r="Y337" s="36">
        <f>IFERROR(IF(X337=0,"",ROUNDUP(X337/H337,0)*0.02175),"")</f>
        <v>0.21749999999999997</v>
      </c>
      <c r="Z337" s="56"/>
      <c r="AA337" s="57"/>
      <c r="AE337" s="64"/>
      <c r="BB337" s="262" t="s">
        <v>1</v>
      </c>
      <c r="BL337" s="64">
        <f t="shared" si="72"/>
        <v>142.41600000000003</v>
      </c>
      <c r="BM337" s="64">
        <f t="shared" si="73"/>
        <v>154.80000000000001</v>
      </c>
      <c r="BN337" s="64">
        <f t="shared" si="74"/>
        <v>0.19166666666666665</v>
      </c>
      <c r="BO337" s="64">
        <f t="shared" si="75"/>
        <v>0.20833333333333331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20</v>
      </c>
      <c r="X339" s="389">
        <f t="shared" si="71"/>
        <v>20</v>
      </c>
      <c r="Y339" s="36">
        <f>IFERROR(IF(X339=0,"",ROUNDUP(X339/H339,0)*0.00937),"")</f>
        <v>3.7479999999999999E-2</v>
      </c>
      <c r="Z339" s="56"/>
      <c r="AA339" s="57"/>
      <c r="AE339" s="64"/>
      <c r="BB339" s="264" t="s">
        <v>1</v>
      </c>
      <c r="BL339" s="64">
        <f t="shared" si="72"/>
        <v>20.84</v>
      </c>
      <c r="BM339" s="64">
        <f t="shared" si="73"/>
        <v>20.84</v>
      </c>
      <c r="BN339" s="64">
        <f t="shared" si="74"/>
        <v>3.3333333333333333E-2</v>
      </c>
      <c r="BO339" s="64">
        <f t="shared" si="75"/>
        <v>3.3333333333333333E-2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5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5</v>
      </c>
      <c r="X340" s="389">
        <f t="shared" si="71"/>
        <v>5</v>
      </c>
      <c r="Y340" s="36">
        <f>IFERROR(IF(X340=0,"",ROUNDUP(X340/H340,0)*0.00937),"")</f>
        <v>9.3699999999999999E-3</v>
      </c>
      <c r="Z340" s="56"/>
      <c r="AA340" s="57"/>
      <c r="AE340" s="64"/>
      <c r="BB340" s="265" t="s">
        <v>1</v>
      </c>
      <c r="BL340" s="64">
        <f t="shared" si="72"/>
        <v>5.21</v>
      </c>
      <c r="BM340" s="64">
        <f t="shared" si="73"/>
        <v>5.21</v>
      </c>
      <c r="BN340" s="64">
        <f t="shared" si="74"/>
        <v>8.3333333333333332E-3</v>
      </c>
      <c r="BO340" s="64">
        <f t="shared" si="75"/>
        <v>8.3333333333333332E-3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18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19"/>
      <c r="O342" s="413" t="s">
        <v>70</v>
      </c>
      <c r="P342" s="414"/>
      <c r="Q342" s="414"/>
      <c r="R342" s="414"/>
      <c r="S342" s="414"/>
      <c r="T342" s="414"/>
      <c r="U342" s="415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19.066666666666666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20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0.37309999999999993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19"/>
      <c r="O343" s="413" t="s">
        <v>70</v>
      </c>
      <c r="P343" s="414"/>
      <c r="Q343" s="414"/>
      <c r="R343" s="414"/>
      <c r="S343" s="414"/>
      <c r="T343" s="414"/>
      <c r="U343" s="415"/>
      <c r="V343" s="37" t="s">
        <v>66</v>
      </c>
      <c r="W343" s="390">
        <f>IFERROR(SUM(W331:W341),"0")</f>
        <v>236</v>
      </c>
      <c r="X343" s="390">
        <f>IFERROR(SUM(X331:X341),"0")</f>
        <v>250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200</v>
      </c>
      <c r="X345" s="389">
        <f>IFERROR(IF(W345="",0,CEILING((W345/$H345),1)*$H345),"")</f>
        <v>210</v>
      </c>
      <c r="Y345" s="36">
        <f>IFERROR(IF(X345=0,"",ROUNDUP(X345/H345,0)*0.02175),"")</f>
        <v>0.30449999999999999</v>
      </c>
      <c r="Z345" s="56"/>
      <c r="AA345" s="57"/>
      <c r="AE345" s="64"/>
      <c r="BB345" s="267" t="s">
        <v>1</v>
      </c>
      <c r="BL345" s="64">
        <f>IFERROR(W345*I345/H345,"0")</f>
        <v>206.4</v>
      </c>
      <c r="BM345" s="64">
        <f>IFERROR(X345*I345/H345,"0")</f>
        <v>216.72</v>
      </c>
      <c r="BN345" s="64">
        <f>IFERROR(1/J345*(W345/H345),"0")</f>
        <v>0.27777777777777779</v>
      </c>
      <c r="BO345" s="64">
        <f>IFERROR(1/J345*(X345/H345),"0")</f>
        <v>0.29166666666666663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20</v>
      </c>
      <c r="X347" s="389">
        <f>IFERROR(IF(W347="",0,CEILING((W347/$H347),1)*$H347),"")</f>
        <v>20</v>
      </c>
      <c r="Y347" s="36">
        <f>IFERROR(IF(X347=0,"",ROUNDUP(X347/H347,0)*0.00937),"")</f>
        <v>4.6850000000000003E-2</v>
      </c>
      <c r="Z347" s="56"/>
      <c r="AA347" s="57"/>
      <c r="AE347" s="64"/>
      <c r="BB347" s="269" t="s">
        <v>1</v>
      </c>
      <c r="BL347" s="64">
        <f>IFERROR(W347*I347/H347,"0")</f>
        <v>21.200000000000003</v>
      </c>
      <c r="BM347" s="64">
        <f>IFERROR(X347*I347/H347,"0")</f>
        <v>21.200000000000003</v>
      </c>
      <c r="BN347" s="64">
        <f>IFERROR(1/J347*(W347/H347),"0")</f>
        <v>4.1666666666666664E-2</v>
      </c>
      <c r="BO347" s="64">
        <f>IFERROR(1/J347*(X347/H347),"0")</f>
        <v>4.1666666666666664E-2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8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19"/>
      <c r="O349" s="413" t="s">
        <v>70</v>
      </c>
      <c r="P349" s="414"/>
      <c r="Q349" s="414"/>
      <c r="R349" s="414"/>
      <c r="S349" s="414"/>
      <c r="T349" s="414"/>
      <c r="U349" s="415"/>
      <c r="V349" s="37" t="s">
        <v>71</v>
      </c>
      <c r="W349" s="390">
        <f>IFERROR(W345/H345,"0")+IFERROR(W346/H346,"0")+IFERROR(W347/H347,"0")+IFERROR(W348/H348,"0")</f>
        <v>18.333333333333336</v>
      </c>
      <c r="X349" s="390">
        <f>IFERROR(X345/H345,"0")+IFERROR(X346/H346,"0")+IFERROR(X347/H347,"0")+IFERROR(X348/H348,"0")</f>
        <v>19</v>
      </c>
      <c r="Y349" s="390">
        <f>IFERROR(IF(Y345="",0,Y345),"0")+IFERROR(IF(Y346="",0,Y346),"0")+IFERROR(IF(Y347="",0,Y347),"0")+IFERROR(IF(Y348="",0,Y348),"0")</f>
        <v>0.35135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19"/>
      <c r="O350" s="413" t="s">
        <v>70</v>
      </c>
      <c r="P350" s="414"/>
      <c r="Q350" s="414"/>
      <c r="R350" s="414"/>
      <c r="S350" s="414"/>
      <c r="T350" s="414"/>
      <c r="U350" s="415"/>
      <c r="V350" s="37" t="s">
        <v>66</v>
      </c>
      <c r="W350" s="390">
        <f>IFERROR(SUM(W345:W348),"0")</f>
        <v>220</v>
      </c>
      <c r="X350" s="390">
        <f>IFERROR(SUM(X345:X348),"0")</f>
        <v>230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6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19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hidden="1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19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18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19"/>
      <c r="O359" s="413" t="s">
        <v>70</v>
      </c>
      <c r="P359" s="414"/>
      <c r="Q359" s="414"/>
      <c r="R359" s="414"/>
      <c r="S359" s="414"/>
      <c r="T359" s="414"/>
      <c r="U359" s="415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19"/>
      <c r="O360" s="413" t="s">
        <v>70</v>
      </c>
      <c r="P360" s="414"/>
      <c r="Q360" s="414"/>
      <c r="R360" s="414"/>
      <c r="S360" s="414"/>
      <c r="T360" s="414"/>
      <c r="U360" s="415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2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5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8</v>
      </c>
      <c r="X367" s="389">
        <f>IFERROR(IF(W367="",0,CEILING((W367/$H367),1)*$H367),"")</f>
        <v>8</v>
      </c>
      <c r="Y367" s="36">
        <f>IFERROR(IF(X367=0,"",ROUNDUP(X367/H367,0)*0.00937),"")</f>
        <v>1.874E-2</v>
      </c>
      <c r="Z367" s="56"/>
      <c r="AA367" s="57"/>
      <c r="AE367" s="64"/>
      <c r="BB367" s="279" t="s">
        <v>1</v>
      </c>
      <c r="BL367" s="64">
        <f>IFERROR(W367*I367/H367,"0")</f>
        <v>8.42</v>
      </c>
      <c r="BM367" s="64">
        <f>IFERROR(X367*I367/H367,"0")</f>
        <v>8.42</v>
      </c>
      <c r="BN367" s="64">
        <f>IFERROR(1/J367*(W367/H367),"0")</f>
        <v>1.6666666666666666E-2</v>
      </c>
      <c r="BO367" s="64">
        <f>IFERROR(1/J367*(X367/H367),"0")</f>
        <v>1.6666666666666666E-2</v>
      </c>
    </row>
    <row r="368" spans="1:67" x14ac:dyDescent="0.2">
      <c r="A368" s="418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19"/>
      <c r="O368" s="413" t="s">
        <v>70</v>
      </c>
      <c r="P368" s="414"/>
      <c r="Q368" s="414"/>
      <c r="R368" s="414"/>
      <c r="S368" s="414"/>
      <c r="T368" s="414"/>
      <c r="U368" s="415"/>
      <c r="V368" s="37" t="s">
        <v>71</v>
      </c>
      <c r="W368" s="390">
        <f>IFERROR(W363/H363,"0")+IFERROR(W364/H364,"0")+IFERROR(W365/H365,"0")+IFERROR(W366/H366,"0")+IFERROR(W367/H367,"0")</f>
        <v>2</v>
      </c>
      <c r="X368" s="390">
        <f>IFERROR(X363/H363,"0")+IFERROR(X364/H364,"0")+IFERROR(X365/H365,"0")+IFERROR(X366/H366,"0")+IFERROR(X367/H367,"0")</f>
        <v>2</v>
      </c>
      <c r="Y368" s="390">
        <f>IFERROR(IF(Y363="",0,Y363),"0")+IFERROR(IF(Y364="",0,Y364),"0")+IFERROR(IF(Y365="",0,Y365),"0")+IFERROR(IF(Y366="",0,Y366),"0")+IFERROR(IF(Y367="",0,Y367),"0")</f>
        <v>1.874E-2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19"/>
      <c r="O369" s="413" t="s">
        <v>70</v>
      </c>
      <c r="P369" s="414"/>
      <c r="Q369" s="414"/>
      <c r="R369" s="414"/>
      <c r="S369" s="414"/>
      <c r="T369" s="414"/>
      <c r="U369" s="415"/>
      <c r="V369" s="37" t="s">
        <v>66</v>
      </c>
      <c r="W369" s="390">
        <f>IFERROR(SUM(W363:W367),"0")</f>
        <v>8</v>
      </c>
      <c r="X369" s="390">
        <f>IFERROR(SUM(X363:X367),"0")</f>
        <v>8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8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19"/>
      <c r="O373" s="413" t="s">
        <v>70</v>
      </c>
      <c r="P373" s="414"/>
      <c r="Q373" s="414"/>
      <c r="R373" s="414"/>
      <c r="S373" s="414"/>
      <c r="T373" s="414"/>
      <c r="U373" s="415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19"/>
      <c r="O374" s="413" t="s">
        <v>70</v>
      </c>
      <c r="P374" s="414"/>
      <c r="Q374" s="414"/>
      <c r="R374" s="414"/>
      <c r="S374" s="414"/>
      <c r="T374" s="414"/>
      <c r="U374" s="415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40</v>
      </c>
      <c r="X376" s="389">
        <f>IFERROR(IF(W376="",0,CEILING((W376/$H376),1)*$H376),"")</f>
        <v>46.8</v>
      </c>
      <c r="Y376" s="36">
        <f>IFERROR(IF(X376=0,"",ROUNDUP(X376/H376,0)*0.02175),"")</f>
        <v>0.1305</v>
      </c>
      <c r="Z376" s="56"/>
      <c r="AA376" s="57"/>
      <c r="AE376" s="64"/>
      <c r="BB376" s="282" t="s">
        <v>1</v>
      </c>
      <c r="BL376" s="64">
        <f>IFERROR(W376*I376/H376,"0")</f>
        <v>42.892307692307703</v>
      </c>
      <c r="BM376" s="64">
        <f>IFERROR(X376*I376/H376,"0")</f>
        <v>50.184000000000005</v>
      </c>
      <c r="BN376" s="64">
        <f>IFERROR(1/J376*(W376/H376),"0")</f>
        <v>9.1575091575091583E-2</v>
      </c>
      <c r="BO376" s="64">
        <f>IFERROR(1/J376*(X376/H376),"0")</f>
        <v>0.10714285714285714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24</v>
      </c>
      <c r="X378" s="389">
        <f>IFERROR(IF(W378="",0,CEILING((W378/$H378),1)*$H378),"")</f>
        <v>24</v>
      </c>
      <c r="Y378" s="36">
        <f>IFERROR(IF(X378=0,"",ROUNDUP(X378/H378,0)*0.00753),"")</f>
        <v>7.5300000000000006E-2</v>
      </c>
      <c r="Z378" s="56"/>
      <c r="AA378" s="57"/>
      <c r="AE378" s="64"/>
      <c r="BB378" s="284" t="s">
        <v>1</v>
      </c>
      <c r="BL378" s="64">
        <f>IFERROR(W378*I378/H378,"0")</f>
        <v>26.84</v>
      </c>
      <c r="BM378" s="64">
        <f>IFERROR(X378*I378/H378,"0")</f>
        <v>26.84</v>
      </c>
      <c r="BN378" s="64">
        <f>IFERROR(1/J378*(W378/H378),"0")</f>
        <v>6.4102564102564097E-2</v>
      </c>
      <c r="BO378" s="64">
        <f>IFERROR(1/J378*(X378/H378),"0")</f>
        <v>6.4102564102564097E-2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8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19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90">
        <f>IFERROR(W376/H376,"0")+IFERROR(W377/H377,"0")+IFERROR(W378/H378,"0")+IFERROR(W379/H379,"0")</f>
        <v>15.128205128205128</v>
      </c>
      <c r="X380" s="390">
        <f>IFERROR(X376/H376,"0")+IFERROR(X377/H377,"0")+IFERROR(X378/H378,"0")+IFERROR(X379/H379,"0")</f>
        <v>16</v>
      </c>
      <c r="Y380" s="390">
        <f>IFERROR(IF(Y376="",0,Y376),"0")+IFERROR(IF(Y377="",0,Y377),"0")+IFERROR(IF(Y378="",0,Y378),"0")+IFERROR(IF(Y379="",0,Y379),"0")</f>
        <v>0.20580000000000001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19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90">
        <f>IFERROR(SUM(W376:W379),"0")</f>
        <v>64</v>
      </c>
      <c r="X381" s="390">
        <f>IFERROR(SUM(X376:X379),"0")</f>
        <v>70.8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18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19"/>
      <c r="O384" s="413" t="s">
        <v>70</v>
      </c>
      <c r="P384" s="414"/>
      <c r="Q384" s="414"/>
      <c r="R384" s="414"/>
      <c r="S384" s="414"/>
      <c r="T384" s="414"/>
      <c r="U384" s="415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19"/>
      <c r="O385" s="413" t="s">
        <v>70</v>
      </c>
      <c r="P385" s="414"/>
      <c r="Q385" s="414"/>
      <c r="R385" s="414"/>
      <c r="S385" s="414"/>
      <c r="T385" s="414"/>
      <c r="U385" s="415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2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18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19"/>
      <c r="O391" s="413" t="s">
        <v>70</v>
      </c>
      <c r="P391" s="414"/>
      <c r="Q391" s="414"/>
      <c r="R391" s="414"/>
      <c r="S391" s="414"/>
      <c r="T391" s="414"/>
      <c r="U391" s="415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19"/>
      <c r="O392" s="413" t="s">
        <v>70</v>
      </c>
      <c r="P392" s="414"/>
      <c r="Q392" s="414"/>
      <c r="R392" s="414"/>
      <c r="S392" s="414"/>
      <c r="T392" s="414"/>
      <c r="U392" s="415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hidden="1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hidden="1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17</v>
      </c>
      <c r="X397" s="389">
        <f t="shared" si="76"/>
        <v>18.48</v>
      </c>
      <c r="Y397" s="36">
        <f>IFERROR(IF(X397=0,"",ROUNDUP(X397/H397,0)*0.00753),"")</f>
        <v>8.2830000000000001E-2</v>
      </c>
      <c r="Z397" s="56"/>
      <c r="AA397" s="57"/>
      <c r="AE397" s="64"/>
      <c r="BB397" s="292" t="s">
        <v>1</v>
      </c>
      <c r="BL397" s="64">
        <f t="shared" si="77"/>
        <v>26.309523809523814</v>
      </c>
      <c r="BM397" s="64">
        <f t="shared" si="78"/>
        <v>28.6</v>
      </c>
      <c r="BN397" s="64">
        <f t="shared" si="79"/>
        <v>6.4865689865689857E-2</v>
      </c>
      <c r="BO397" s="64">
        <f t="shared" si="80"/>
        <v>7.0512820512820512E-2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4</v>
      </c>
      <c r="X399" s="389">
        <f t="shared" si="76"/>
        <v>4.2</v>
      </c>
      <c r="Y399" s="36">
        <f t="shared" si="81"/>
        <v>1.004E-2</v>
      </c>
      <c r="Z399" s="56"/>
      <c r="AA399" s="57"/>
      <c r="AE399" s="64"/>
      <c r="BB399" s="294" t="s">
        <v>1</v>
      </c>
      <c r="BL399" s="64">
        <f t="shared" si="77"/>
        <v>4.2476190476190476</v>
      </c>
      <c r="BM399" s="64">
        <f t="shared" si="78"/>
        <v>4.46</v>
      </c>
      <c r="BN399" s="64">
        <f t="shared" si="79"/>
        <v>8.1400081400081412E-3</v>
      </c>
      <c r="BO399" s="64">
        <f t="shared" si="80"/>
        <v>8.5470085470085479E-3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16</v>
      </c>
      <c r="X401" s="389">
        <f t="shared" si="76"/>
        <v>16.8</v>
      </c>
      <c r="Y401" s="36">
        <f t="shared" si="81"/>
        <v>4.0160000000000001E-2</v>
      </c>
      <c r="Z401" s="56"/>
      <c r="AA401" s="57"/>
      <c r="AE401" s="64"/>
      <c r="BB401" s="296" t="s">
        <v>1</v>
      </c>
      <c r="BL401" s="64">
        <f t="shared" si="77"/>
        <v>16.990476190476191</v>
      </c>
      <c r="BM401" s="64">
        <f t="shared" si="78"/>
        <v>17.84</v>
      </c>
      <c r="BN401" s="64">
        <f t="shared" si="79"/>
        <v>3.2560032560032565E-2</v>
      </c>
      <c r="BO401" s="64">
        <f t="shared" si="80"/>
        <v>3.4188034188034191E-2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6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30</v>
      </c>
      <c r="X405" s="389">
        <f t="shared" si="76"/>
        <v>31.5</v>
      </c>
      <c r="Y405" s="36">
        <f t="shared" si="81"/>
        <v>7.5300000000000006E-2</v>
      </c>
      <c r="Z405" s="56"/>
      <c r="AA405" s="57"/>
      <c r="AE405" s="64"/>
      <c r="BB405" s="300" t="s">
        <v>1</v>
      </c>
      <c r="BL405" s="64">
        <f t="shared" si="77"/>
        <v>31.857142857142858</v>
      </c>
      <c r="BM405" s="64">
        <f t="shared" si="78"/>
        <v>33.450000000000003</v>
      </c>
      <c r="BN405" s="64">
        <f t="shared" si="79"/>
        <v>6.1050061050061055E-2</v>
      </c>
      <c r="BO405" s="64">
        <f t="shared" si="80"/>
        <v>6.4102564102564111E-2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18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19"/>
      <c r="O407" s="413" t="s">
        <v>70</v>
      </c>
      <c r="P407" s="414"/>
      <c r="Q407" s="414"/>
      <c r="R407" s="414"/>
      <c r="S407" s="414"/>
      <c r="T407" s="414"/>
      <c r="U407" s="415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33.928571428571431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36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0.20833000000000002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19"/>
      <c r="O408" s="413" t="s">
        <v>70</v>
      </c>
      <c r="P408" s="414"/>
      <c r="Q408" s="414"/>
      <c r="R408" s="414"/>
      <c r="S408" s="414"/>
      <c r="T408" s="414"/>
      <c r="U408" s="415"/>
      <c r="V408" s="37" t="s">
        <v>66</v>
      </c>
      <c r="W408" s="390">
        <f>IFERROR(SUM(W394:W406),"0")</f>
        <v>67</v>
      </c>
      <c r="X408" s="390">
        <f>IFERROR(SUM(X394:X406),"0")</f>
        <v>70.98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19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19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18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19"/>
      <c r="O417" s="413" t="s">
        <v>70</v>
      </c>
      <c r="P417" s="414"/>
      <c r="Q417" s="414"/>
      <c r="R417" s="414"/>
      <c r="S417" s="414"/>
      <c r="T417" s="414"/>
      <c r="U417" s="415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19"/>
      <c r="O418" s="413" t="s">
        <v>70</v>
      </c>
      <c r="P418" s="414"/>
      <c r="Q418" s="414"/>
      <c r="R418" s="414"/>
      <c r="S418" s="414"/>
      <c r="T418" s="414"/>
      <c r="U418" s="415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8</v>
      </c>
      <c r="X420" s="389">
        <f>IFERROR(IF(W420="",0,CEILING((W420/$H420),1)*$H420),"")</f>
        <v>8.4</v>
      </c>
      <c r="Y420" s="36">
        <f>IFERROR(IF(X420=0,"",ROUNDUP(X420/H420,0)*0.00627),"")</f>
        <v>4.3890000000000005E-2</v>
      </c>
      <c r="Z420" s="56"/>
      <c r="AA420" s="57"/>
      <c r="AE420" s="64"/>
      <c r="BB420" s="306" t="s">
        <v>1</v>
      </c>
      <c r="BL420" s="64">
        <f>IFERROR(W420*I420/H420,"0")</f>
        <v>12</v>
      </c>
      <c r="BM420" s="64">
        <f>IFERROR(X420*I420/H420,"0")</f>
        <v>12.600000000000001</v>
      </c>
      <c r="BN420" s="64">
        <f>IFERROR(1/J420*(W420/H420),"0")</f>
        <v>3.3333333333333333E-2</v>
      </c>
      <c r="BO420" s="64">
        <f>IFERROR(1/J420*(X420/H420),"0")</f>
        <v>3.5000000000000003E-2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6</v>
      </c>
      <c r="X421" s="389">
        <f>IFERROR(IF(W421="",0,CEILING((W421/$H421),1)*$H421),"")</f>
        <v>6</v>
      </c>
      <c r="Y421" s="36">
        <f>IFERROR(IF(X421=0,"",ROUNDUP(X421/H421,0)*0.00627),"")</f>
        <v>3.1350000000000003E-2</v>
      </c>
      <c r="Z421" s="56"/>
      <c r="AA421" s="57"/>
      <c r="AE421" s="64"/>
      <c r="BB421" s="307" t="s">
        <v>1</v>
      </c>
      <c r="BL421" s="64">
        <f>IFERROR(W421*I421/H421,"0")</f>
        <v>9.0000000000000018</v>
      </c>
      <c r="BM421" s="64">
        <f>IFERROR(X421*I421/H421,"0")</f>
        <v>9.0000000000000018</v>
      </c>
      <c r="BN421" s="64">
        <f>IFERROR(1/J421*(W421/H421),"0")</f>
        <v>2.5000000000000001E-2</v>
      </c>
      <c r="BO421" s="64">
        <f>IFERROR(1/J421*(X421/H421),"0")</f>
        <v>2.5000000000000001E-2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1</v>
      </c>
      <c r="X422" s="389">
        <f>IFERROR(IF(W422="",0,CEILING((W422/$H422),1)*$H422),"")</f>
        <v>1.32</v>
      </c>
      <c r="Y422" s="36">
        <f>IFERROR(IF(X422=0,"",ROUNDUP(X422/H422,0)*0.00627),"")</f>
        <v>6.2700000000000004E-3</v>
      </c>
      <c r="Z422" s="56"/>
      <c r="AA422" s="57"/>
      <c r="AE422" s="64"/>
      <c r="BB422" s="308" t="s">
        <v>1</v>
      </c>
      <c r="BL422" s="64">
        <f>IFERROR(W422*I422/H422,"0")</f>
        <v>1.4242424242424241</v>
      </c>
      <c r="BM422" s="64">
        <f>IFERROR(X422*I422/H422,"0")</f>
        <v>1.8799999999999997</v>
      </c>
      <c r="BN422" s="64">
        <f>IFERROR(1/J422*(W422/H422),"0")</f>
        <v>3.787878787878788E-3</v>
      </c>
      <c r="BO422" s="64">
        <f>IFERROR(1/J422*(X422/H422),"0")</f>
        <v>5.0000000000000001E-3</v>
      </c>
    </row>
    <row r="423" spans="1:67" x14ac:dyDescent="0.2">
      <c r="A423" s="418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19"/>
      <c r="O423" s="413" t="s">
        <v>70</v>
      </c>
      <c r="P423" s="414"/>
      <c r="Q423" s="414"/>
      <c r="R423" s="414"/>
      <c r="S423" s="414"/>
      <c r="T423" s="414"/>
      <c r="U423" s="415"/>
      <c r="V423" s="37" t="s">
        <v>71</v>
      </c>
      <c r="W423" s="390">
        <f>IFERROR(W420/H420,"0")+IFERROR(W421/H421,"0")+IFERROR(W422/H422,"0")</f>
        <v>12.424242424242426</v>
      </c>
      <c r="X423" s="390">
        <f>IFERROR(X420/H420,"0")+IFERROR(X421/H421,"0")+IFERROR(X422/H422,"0")</f>
        <v>13</v>
      </c>
      <c r="Y423" s="390">
        <f>IFERROR(IF(Y420="",0,Y420),"0")+IFERROR(IF(Y421="",0,Y421),"0")+IFERROR(IF(Y422="",0,Y422),"0")</f>
        <v>8.1509999999999999E-2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19"/>
      <c r="O424" s="413" t="s">
        <v>70</v>
      </c>
      <c r="P424" s="414"/>
      <c r="Q424" s="414"/>
      <c r="R424" s="414"/>
      <c r="S424" s="414"/>
      <c r="T424" s="414"/>
      <c r="U424" s="415"/>
      <c r="V424" s="37" t="s">
        <v>66</v>
      </c>
      <c r="W424" s="390">
        <f>IFERROR(SUM(W420:W422),"0")</f>
        <v>15</v>
      </c>
      <c r="X424" s="390">
        <f>IFERROR(SUM(X420:X422),"0")</f>
        <v>15.72</v>
      </c>
      <c r="Y424" s="37"/>
      <c r="Z424" s="391"/>
      <c r="AA424" s="391"/>
    </row>
    <row r="425" spans="1:67" ht="16.5" hidden="1" customHeight="1" x14ac:dyDescent="0.25">
      <c r="A425" s="42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4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8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19"/>
      <c r="O429" s="413" t="s">
        <v>70</v>
      </c>
      <c r="P429" s="414"/>
      <c r="Q429" s="414"/>
      <c r="R429" s="414"/>
      <c r="S429" s="414"/>
      <c r="T429" s="414"/>
      <c r="U429" s="415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19"/>
      <c r="O430" s="413" t="s">
        <v>70</v>
      </c>
      <c r="P430" s="414"/>
      <c r="Q430" s="414"/>
      <c r="R430" s="414"/>
      <c r="S430" s="414"/>
      <c r="T430" s="414"/>
      <c r="U430" s="415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hidden="1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54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hidden="1" x14ac:dyDescent="0.2">
      <c r="A438" s="418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19"/>
      <c r="O438" s="413" t="s">
        <v>70</v>
      </c>
      <c r="P438" s="414"/>
      <c r="Q438" s="414"/>
      <c r="R438" s="414"/>
      <c r="S438" s="414"/>
      <c r="T438" s="414"/>
      <c r="U438" s="415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hidden="1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19"/>
      <c r="O439" s="413" t="s">
        <v>70</v>
      </c>
      <c r="P439" s="414"/>
      <c r="Q439" s="414"/>
      <c r="R439" s="414"/>
      <c r="S439" s="414"/>
      <c r="T439" s="414"/>
      <c r="U439" s="415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8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19"/>
      <c r="O443" s="413" t="s">
        <v>70</v>
      </c>
      <c r="P443" s="414"/>
      <c r="Q443" s="414"/>
      <c r="R443" s="414"/>
      <c r="S443" s="414"/>
      <c r="T443" s="414"/>
      <c r="U443" s="415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19"/>
      <c r="O444" s="413" t="s">
        <v>70</v>
      </c>
      <c r="P444" s="414"/>
      <c r="Q444" s="414"/>
      <c r="R444" s="414"/>
      <c r="S444" s="414"/>
      <c r="T444" s="414"/>
      <c r="U444" s="415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18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19"/>
      <c r="O447" s="413" t="s">
        <v>70</v>
      </c>
      <c r="P447" s="414"/>
      <c r="Q447" s="414"/>
      <c r="R447" s="414"/>
      <c r="S447" s="414"/>
      <c r="T447" s="414"/>
      <c r="U447" s="415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19"/>
      <c r="O448" s="413" t="s">
        <v>70</v>
      </c>
      <c r="P448" s="414"/>
      <c r="Q448" s="414"/>
      <c r="R448" s="414"/>
      <c r="S448" s="414"/>
      <c r="T448" s="414"/>
      <c r="U448" s="415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15</v>
      </c>
      <c r="X450" s="389">
        <f>IFERROR(IF(W450="",0,CEILING((W450/$H450),1)*$H450),"")</f>
        <v>15</v>
      </c>
      <c r="Y450" s="36">
        <f>IFERROR(IF(X450=0,"",ROUNDUP(X450/H450,0)*0.00627),"")</f>
        <v>3.1350000000000003E-2</v>
      </c>
      <c r="Z450" s="56"/>
      <c r="AA450" s="57"/>
      <c r="AE450" s="64"/>
      <c r="BB450" s="320" t="s">
        <v>1</v>
      </c>
      <c r="BL450" s="64">
        <f>IFERROR(W450*I450/H450,"0")</f>
        <v>18</v>
      </c>
      <c r="BM450" s="64">
        <f>IFERROR(X450*I450/H450,"0")</f>
        <v>18</v>
      </c>
      <c r="BN450" s="64">
        <f>IFERROR(1/J450*(W450/H450),"0")</f>
        <v>2.5000000000000001E-2</v>
      </c>
      <c r="BO450" s="64">
        <f>IFERROR(1/J450*(X450/H450),"0")</f>
        <v>2.5000000000000001E-2</v>
      </c>
    </row>
    <row r="451" spans="1:67" x14ac:dyDescent="0.2">
      <c r="A451" s="418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19"/>
      <c r="O451" s="413" t="s">
        <v>70</v>
      </c>
      <c r="P451" s="414"/>
      <c r="Q451" s="414"/>
      <c r="R451" s="414"/>
      <c r="S451" s="414"/>
      <c r="T451" s="414"/>
      <c r="U451" s="415"/>
      <c r="V451" s="37" t="s">
        <v>71</v>
      </c>
      <c r="W451" s="390">
        <f>IFERROR(W450/H450,"0")</f>
        <v>5</v>
      </c>
      <c r="X451" s="390">
        <f>IFERROR(X450/H450,"0")</f>
        <v>5</v>
      </c>
      <c r="Y451" s="390">
        <f>IFERROR(IF(Y450="",0,Y450),"0")</f>
        <v>3.1350000000000003E-2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19"/>
      <c r="O452" s="413" t="s">
        <v>70</v>
      </c>
      <c r="P452" s="414"/>
      <c r="Q452" s="414"/>
      <c r="R452" s="414"/>
      <c r="S452" s="414"/>
      <c r="T452" s="414"/>
      <c r="U452" s="415"/>
      <c r="V452" s="37" t="s">
        <v>66</v>
      </c>
      <c r="W452" s="390">
        <f>IFERROR(SUM(W450:W450),"0")</f>
        <v>15</v>
      </c>
      <c r="X452" s="390">
        <f>IFERROR(SUM(X450:X450),"0")</f>
        <v>15</v>
      </c>
      <c r="Y452" s="37"/>
      <c r="Z452" s="391"/>
      <c r="AA452" s="391"/>
    </row>
    <row r="453" spans="1:67" ht="16.5" hidden="1" customHeight="1" x14ac:dyDescent="0.25">
      <c r="A453" s="42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18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19"/>
      <c r="O458" s="413" t="s">
        <v>70</v>
      </c>
      <c r="P458" s="414"/>
      <c r="Q458" s="414"/>
      <c r="R458" s="414"/>
      <c r="S458" s="414"/>
      <c r="T458" s="414"/>
      <c r="U458" s="415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19"/>
      <c r="O459" s="413" t="s">
        <v>70</v>
      </c>
      <c r="P459" s="414"/>
      <c r="Q459" s="414"/>
      <c r="R459" s="414"/>
      <c r="S459" s="414"/>
      <c r="T459" s="414"/>
      <c r="U459" s="415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2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18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19"/>
      <c r="O463" s="413" t="s">
        <v>70</v>
      </c>
      <c r="P463" s="414"/>
      <c r="Q463" s="414"/>
      <c r="R463" s="414"/>
      <c r="S463" s="414"/>
      <c r="T463" s="414"/>
      <c r="U463" s="415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19"/>
      <c r="O464" s="413" t="s">
        <v>70</v>
      </c>
      <c r="P464" s="414"/>
      <c r="Q464" s="414"/>
      <c r="R464" s="414"/>
      <c r="S464" s="414"/>
      <c r="T464" s="414"/>
      <c r="U464" s="415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18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19"/>
      <c r="O467" s="413" t="s">
        <v>70</v>
      </c>
      <c r="P467" s="414"/>
      <c r="Q467" s="414"/>
      <c r="R467" s="414"/>
      <c r="S467" s="414"/>
      <c r="T467" s="414"/>
      <c r="U467" s="415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19"/>
      <c r="O468" s="413" t="s">
        <v>70</v>
      </c>
      <c r="P468" s="414"/>
      <c r="Q468" s="414"/>
      <c r="R468" s="414"/>
      <c r="S468" s="414"/>
      <c r="T468" s="414"/>
      <c r="U468" s="415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2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hidden="1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hidden="1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45</v>
      </c>
      <c r="X480" s="389">
        <f t="shared" si="87"/>
        <v>46.800000000000004</v>
      </c>
      <c r="Y480" s="36">
        <f>IFERROR(IF(X480=0,"",ROUNDUP(X480/H480,0)*0.00937),"")</f>
        <v>0.12181</v>
      </c>
      <c r="Z480" s="56"/>
      <c r="AA480" s="57"/>
      <c r="AE480" s="64"/>
      <c r="BB480" s="334" t="s">
        <v>1</v>
      </c>
      <c r="BL480" s="64">
        <f t="shared" si="89"/>
        <v>47.999999999999993</v>
      </c>
      <c r="BM480" s="64">
        <f t="shared" si="90"/>
        <v>49.92</v>
      </c>
      <c r="BN480" s="64">
        <f t="shared" si="91"/>
        <v>0.10416666666666667</v>
      </c>
      <c r="BO480" s="64">
        <f t="shared" si="92"/>
        <v>0.10833333333333334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18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19"/>
      <c r="O484" s="413" t="s">
        <v>70</v>
      </c>
      <c r="P484" s="414"/>
      <c r="Q484" s="414"/>
      <c r="R484" s="414"/>
      <c r="S484" s="414"/>
      <c r="T484" s="414"/>
      <c r="U484" s="415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12.5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13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0.12181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19"/>
      <c r="O485" s="413" t="s">
        <v>70</v>
      </c>
      <c r="P485" s="414"/>
      <c r="Q485" s="414"/>
      <c r="R485" s="414"/>
      <c r="S485" s="414"/>
      <c r="T485" s="414"/>
      <c r="U485" s="415"/>
      <c r="V485" s="37" t="s">
        <v>66</v>
      </c>
      <c r="W485" s="390">
        <f>IFERROR(SUM(W472:W483),"0")</f>
        <v>45</v>
      </c>
      <c r="X485" s="390">
        <f>IFERROR(SUM(X472:X483),"0")</f>
        <v>46.800000000000004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hidden="1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418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19"/>
      <c r="O489" s="413" t="s">
        <v>70</v>
      </c>
      <c r="P489" s="414"/>
      <c r="Q489" s="414"/>
      <c r="R489" s="414"/>
      <c r="S489" s="414"/>
      <c r="T489" s="414"/>
      <c r="U489" s="415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hidden="1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19"/>
      <c r="O490" s="413" t="s">
        <v>70</v>
      </c>
      <c r="P490" s="414"/>
      <c r="Q490" s="414"/>
      <c r="R490" s="414"/>
      <c r="S490" s="414"/>
      <c r="T490" s="414"/>
      <c r="U490" s="415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hidden="1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20</v>
      </c>
      <c r="X495" s="389">
        <f t="shared" si="93"/>
        <v>21.6</v>
      </c>
      <c r="Y495" s="36">
        <f>IFERROR(IF(X495=0,"",ROUNDUP(X495/H495,0)*0.00937),"")</f>
        <v>5.6219999999999999E-2</v>
      </c>
      <c r="Z495" s="56"/>
      <c r="AA495" s="57"/>
      <c r="AE495" s="64"/>
      <c r="BB495" s="343" t="s">
        <v>1</v>
      </c>
      <c r="BL495" s="64">
        <f t="shared" si="94"/>
        <v>21.333333333333332</v>
      </c>
      <c r="BM495" s="64">
        <f t="shared" si="95"/>
        <v>23.04</v>
      </c>
      <c r="BN495" s="64">
        <f t="shared" si="96"/>
        <v>4.6296296296296294E-2</v>
      </c>
      <c r="BO495" s="64">
        <f t="shared" si="97"/>
        <v>0.05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18</v>
      </c>
      <c r="X496" s="389">
        <f t="shared" si="93"/>
        <v>18</v>
      </c>
      <c r="Y496" s="36">
        <f>IFERROR(IF(X496=0,"",ROUNDUP(X496/H496,0)*0.00937),"")</f>
        <v>4.6850000000000003E-2</v>
      </c>
      <c r="Z496" s="56"/>
      <c r="AA496" s="57"/>
      <c r="AE496" s="64"/>
      <c r="BB496" s="344" t="s">
        <v>1</v>
      </c>
      <c r="BL496" s="64">
        <f t="shared" si="94"/>
        <v>19.05</v>
      </c>
      <c r="BM496" s="64">
        <f t="shared" si="95"/>
        <v>19.05</v>
      </c>
      <c r="BN496" s="64">
        <f t="shared" si="96"/>
        <v>4.1666666666666664E-2</v>
      </c>
      <c r="BO496" s="64">
        <f t="shared" si="97"/>
        <v>4.1666666666666664E-2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30</v>
      </c>
      <c r="X497" s="389">
        <f t="shared" si="93"/>
        <v>32.4</v>
      </c>
      <c r="Y497" s="36">
        <f>IFERROR(IF(X497=0,"",ROUNDUP(X497/H497,0)*0.00937),"")</f>
        <v>8.4330000000000002E-2</v>
      </c>
      <c r="Z497" s="56"/>
      <c r="AA497" s="57"/>
      <c r="AE497" s="64"/>
      <c r="BB497" s="345" t="s">
        <v>1</v>
      </c>
      <c r="BL497" s="64">
        <f t="shared" si="94"/>
        <v>31.75</v>
      </c>
      <c r="BM497" s="64">
        <f t="shared" si="95"/>
        <v>34.29</v>
      </c>
      <c r="BN497" s="64">
        <f t="shared" si="96"/>
        <v>6.9444444444444448E-2</v>
      </c>
      <c r="BO497" s="64">
        <f t="shared" si="97"/>
        <v>7.4999999999999997E-2</v>
      </c>
    </row>
    <row r="498" spans="1:67" x14ac:dyDescent="0.2">
      <c r="A498" s="418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19"/>
      <c r="O498" s="413" t="s">
        <v>70</v>
      </c>
      <c r="P498" s="414"/>
      <c r="Q498" s="414"/>
      <c r="R498" s="414"/>
      <c r="S498" s="414"/>
      <c r="T498" s="414"/>
      <c r="U498" s="415"/>
      <c r="V498" s="37" t="s">
        <v>71</v>
      </c>
      <c r="W498" s="390">
        <f>IFERROR(W492/H492,"0")+IFERROR(W493/H493,"0")+IFERROR(W494/H494,"0")+IFERROR(W495/H495,"0")+IFERROR(W496/H496,"0")+IFERROR(W497/H497,"0")</f>
        <v>18.888888888888889</v>
      </c>
      <c r="X498" s="390">
        <f>IFERROR(X492/H492,"0")+IFERROR(X493/H493,"0")+IFERROR(X494/H494,"0")+IFERROR(X495/H495,"0")+IFERROR(X496/H496,"0")+IFERROR(X497/H497,"0")</f>
        <v>20</v>
      </c>
      <c r="Y498" s="390">
        <f>IFERROR(IF(Y492="",0,Y492),"0")+IFERROR(IF(Y493="",0,Y493),"0")+IFERROR(IF(Y494="",0,Y494),"0")+IFERROR(IF(Y495="",0,Y495),"0")+IFERROR(IF(Y496="",0,Y496),"0")+IFERROR(IF(Y497="",0,Y497),"0")</f>
        <v>0.18740000000000001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19"/>
      <c r="O499" s="413" t="s">
        <v>70</v>
      </c>
      <c r="P499" s="414"/>
      <c r="Q499" s="414"/>
      <c r="R499" s="414"/>
      <c r="S499" s="414"/>
      <c r="T499" s="414"/>
      <c r="U499" s="415"/>
      <c r="V499" s="37" t="s">
        <v>66</v>
      </c>
      <c r="W499" s="390">
        <f>IFERROR(SUM(W492:W497),"0")</f>
        <v>68</v>
      </c>
      <c r="X499" s="390">
        <f>IFERROR(SUM(X492:X497),"0")</f>
        <v>72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18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19"/>
      <c r="O504" s="413" t="s">
        <v>70</v>
      </c>
      <c r="P504" s="414"/>
      <c r="Q504" s="414"/>
      <c r="R504" s="414"/>
      <c r="S504" s="414"/>
      <c r="T504" s="414"/>
      <c r="U504" s="415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19"/>
      <c r="O505" s="413" t="s">
        <v>70</v>
      </c>
      <c r="P505" s="414"/>
      <c r="Q505" s="414"/>
      <c r="R505" s="414"/>
      <c r="S505" s="414"/>
      <c r="T505" s="414"/>
      <c r="U505" s="415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18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19"/>
      <c r="O508" s="413" t="s">
        <v>70</v>
      </c>
      <c r="P508" s="414"/>
      <c r="Q508" s="414"/>
      <c r="R508" s="414"/>
      <c r="S508" s="414"/>
      <c r="T508" s="414"/>
      <c r="U508" s="415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19"/>
      <c r="O509" s="413" t="s">
        <v>70</v>
      </c>
      <c r="P509" s="414"/>
      <c r="Q509" s="414"/>
      <c r="R509" s="414"/>
      <c r="S509" s="414"/>
      <c r="T509" s="414"/>
      <c r="U509" s="415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2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05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0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80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8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97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29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37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7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4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idden="1" x14ac:dyDescent="0.2">
      <c r="A522" s="418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19"/>
      <c r="O522" s="413" t="s">
        <v>70</v>
      </c>
      <c r="P522" s="414"/>
      <c r="Q522" s="414"/>
      <c r="R522" s="414"/>
      <c r="S522" s="414"/>
      <c r="T522" s="414"/>
      <c r="U522" s="415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hidden="1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19"/>
      <c r="O523" s="413" t="s">
        <v>70</v>
      </c>
      <c r="P523" s="414"/>
      <c r="Q523" s="414"/>
      <c r="R523" s="414"/>
      <c r="S523" s="414"/>
      <c r="T523" s="414"/>
      <c r="U523" s="415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20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1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2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5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18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19"/>
      <c r="O530" s="413" t="s">
        <v>70</v>
      </c>
      <c r="P530" s="414"/>
      <c r="Q530" s="414"/>
      <c r="R530" s="414"/>
      <c r="S530" s="414"/>
      <c r="T530" s="414"/>
      <c r="U530" s="415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19"/>
      <c r="O531" s="413" t="s">
        <v>70</v>
      </c>
      <c r="P531" s="414"/>
      <c r="Q531" s="414"/>
      <c r="R531" s="414"/>
      <c r="S531" s="414"/>
      <c r="T531" s="414"/>
      <c r="U531" s="415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7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2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8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1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2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2</v>
      </c>
      <c r="X538" s="389">
        <f t="shared" si="104"/>
        <v>3.36</v>
      </c>
      <c r="Y538" s="36">
        <f>IFERROR(IF(X538=0,"",ROUNDUP(X538/H538,0)*0.00502),"")</f>
        <v>1.004E-2</v>
      </c>
      <c r="Z538" s="56"/>
      <c r="AA538" s="57"/>
      <c r="AE538" s="64"/>
      <c r="BB538" s="369" t="s">
        <v>1</v>
      </c>
      <c r="BL538" s="64">
        <f t="shared" si="105"/>
        <v>2.1904761904761907</v>
      </c>
      <c r="BM538" s="64">
        <f t="shared" si="106"/>
        <v>3.68</v>
      </c>
      <c r="BN538" s="64">
        <f t="shared" si="107"/>
        <v>5.0875050875050882E-3</v>
      </c>
      <c r="BO538" s="64">
        <f t="shared" si="108"/>
        <v>8.5470085470085479E-3</v>
      </c>
    </row>
    <row r="539" spans="1:67" x14ac:dyDescent="0.2">
      <c r="A539" s="418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19"/>
      <c r="O539" s="413" t="s">
        <v>70</v>
      </c>
      <c r="P539" s="414"/>
      <c r="Q539" s="414"/>
      <c r="R539" s="414"/>
      <c r="S539" s="414"/>
      <c r="T539" s="414"/>
      <c r="U539" s="415"/>
      <c r="V539" s="37" t="s">
        <v>71</v>
      </c>
      <c r="W539" s="390">
        <f>IFERROR(W533/H533,"0")+IFERROR(W534/H534,"0")+IFERROR(W535/H535,"0")+IFERROR(W536/H536,"0")+IFERROR(W537/H537,"0")+IFERROR(W538/H538,"0")</f>
        <v>1.1904761904761905</v>
      </c>
      <c r="X539" s="390">
        <f>IFERROR(X533/H533,"0")+IFERROR(X534/H534,"0")+IFERROR(X535/H535,"0")+IFERROR(X536/H536,"0")+IFERROR(X537/H537,"0")+IFERROR(X538/H538,"0")</f>
        <v>2</v>
      </c>
      <c r="Y539" s="390">
        <f>IFERROR(IF(Y533="",0,Y533),"0")+IFERROR(IF(Y534="",0,Y534),"0")+IFERROR(IF(Y535="",0,Y535),"0")+IFERROR(IF(Y536="",0,Y536),"0")+IFERROR(IF(Y537="",0,Y537),"0")+IFERROR(IF(Y538="",0,Y538),"0")</f>
        <v>1.004E-2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19"/>
      <c r="O540" s="413" t="s">
        <v>70</v>
      </c>
      <c r="P540" s="414"/>
      <c r="Q540" s="414"/>
      <c r="R540" s="414"/>
      <c r="S540" s="414"/>
      <c r="T540" s="414"/>
      <c r="U540" s="415"/>
      <c r="V540" s="37" t="s">
        <v>66</v>
      </c>
      <c r="W540" s="390">
        <f>IFERROR(SUM(W533:W538),"0")</f>
        <v>2</v>
      </c>
      <c r="X540" s="390">
        <f>IFERROR(SUM(X533:X538),"0")</f>
        <v>3.36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hidden="1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95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1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487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4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8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19"/>
      <c r="O547" s="413" t="s">
        <v>70</v>
      </c>
      <c r="P547" s="414"/>
      <c r="Q547" s="414"/>
      <c r="R547" s="414"/>
      <c r="S547" s="414"/>
      <c r="T547" s="414"/>
      <c r="U547" s="41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19"/>
      <c r="O548" s="413" t="s">
        <v>70</v>
      </c>
      <c r="P548" s="414"/>
      <c r="Q548" s="414"/>
      <c r="R548" s="414"/>
      <c r="S548" s="414"/>
      <c r="T548" s="414"/>
      <c r="U548" s="41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hidden="1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7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0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8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19"/>
      <c r="O554" s="413" t="s">
        <v>70</v>
      </c>
      <c r="P554" s="414"/>
      <c r="Q554" s="414"/>
      <c r="R554" s="414"/>
      <c r="S554" s="414"/>
      <c r="T554" s="414"/>
      <c r="U554" s="41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19"/>
      <c r="O555" s="413" t="s">
        <v>70</v>
      </c>
      <c r="P555" s="414"/>
      <c r="Q555" s="414"/>
      <c r="R555" s="414"/>
      <c r="S555" s="414"/>
      <c r="T555" s="414"/>
      <c r="U555" s="41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0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4"/>
      <c r="O556" s="488" t="s">
        <v>767</v>
      </c>
      <c r="P556" s="489"/>
      <c r="Q556" s="489"/>
      <c r="R556" s="489"/>
      <c r="S556" s="489"/>
      <c r="T556" s="489"/>
      <c r="U556" s="490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4275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4411.0199999999995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4"/>
      <c r="O557" s="488" t="s">
        <v>768</v>
      </c>
      <c r="P557" s="489"/>
      <c r="Q557" s="489"/>
      <c r="R557" s="489"/>
      <c r="S557" s="489"/>
      <c r="T557" s="489"/>
      <c r="U557" s="490"/>
      <c r="V557" s="37" t="s">
        <v>66</v>
      </c>
      <c r="W557" s="390">
        <f>IFERROR(SUM(BL22:BL553),"0")</f>
        <v>4591.1309888165533</v>
      </c>
      <c r="X557" s="390">
        <f>IFERROR(SUM(BM22:BM553),"0")</f>
        <v>4736.6582000000035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4"/>
      <c r="O558" s="488" t="s">
        <v>769</v>
      </c>
      <c r="P558" s="489"/>
      <c r="Q558" s="489"/>
      <c r="R558" s="489"/>
      <c r="S558" s="489"/>
      <c r="T558" s="489"/>
      <c r="U558" s="490"/>
      <c r="V558" s="37" t="s">
        <v>770</v>
      </c>
      <c r="W558" s="38">
        <f>ROUNDUP(SUM(BN22:BN553),0)</f>
        <v>9</v>
      </c>
      <c r="X558" s="38">
        <f>ROUNDUP(SUM(BO22:BO553),0)</f>
        <v>10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4"/>
      <c r="O559" s="488" t="s">
        <v>771</v>
      </c>
      <c r="P559" s="489"/>
      <c r="Q559" s="489"/>
      <c r="R559" s="489"/>
      <c r="S559" s="489"/>
      <c r="T559" s="489"/>
      <c r="U559" s="490"/>
      <c r="V559" s="37" t="s">
        <v>66</v>
      </c>
      <c r="W559" s="390">
        <f>GrossWeightTotal+PalletQtyTotal*25</f>
        <v>4816.1309888165533</v>
      </c>
      <c r="X559" s="390">
        <f>GrossWeightTotalR+PalletQtyTotalR*25</f>
        <v>4986.6582000000035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4"/>
      <c r="O560" s="488" t="s">
        <v>772</v>
      </c>
      <c r="P560" s="489"/>
      <c r="Q560" s="489"/>
      <c r="R560" s="489"/>
      <c r="S560" s="489"/>
      <c r="T560" s="489"/>
      <c r="U560" s="490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1162.7767302115503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1194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4"/>
      <c r="O561" s="488" t="s">
        <v>773</v>
      </c>
      <c r="P561" s="489"/>
      <c r="Q561" s="489"/>
      <c r="R561" s="489"/>
      <c r="S561" s="489"/>
      <c r="T561" s="489"/>
      <c r="U561" s="490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10.621709999999997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88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89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7.1999999999999993</v>
      </c>
      <c r="C566" s="46">
        <f>IFERROR(X47*1,"0")+IFERROR(X48*1,"0")</f>
        <v>283.5</v>
      </c>
      <c r="D566" s="46">
        <f>IFERROR(X53*1,"0")+IFERROR(X54*1,"0")+IFERROR(X55*1,"0")+IFERROR(X56*1,"0")</f>
        <v>318.60000000000002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997</v>
      </c>
      <c r="F566" s="46">
        <f>IFERROR(X131*1,"0")+IFERROR(X132*1,"0")+IFERROR(X133*1,"0")+IFERROR(X134*1,"0")+IFERROR(X135*1,"0")</f>
        <v>237.60000000000002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79.800000000000011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602.79999999999995</v>
      </c>
      <c r="J566" s="46">
        <f>IFERROR(X213*1,"0")+IFERROR(X214*1,"0")+IFERROR(X215*1,"0")+IFERROR(X216*1,"0")+IFERROR(X217*1,"0")+IFERROR(X218*1,"0")+IFERROR(X219*1,"0")+IFERROR(X223*1,"0")+IFERROR(X224*1,"0")+IFERROR(X225*1,"0")</f>
        <v>157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592.12999999999988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592.12999999999988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269.73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480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78.8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86.7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15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118.80000000000001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3.36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62,78"/>
        <filter val="1,00"/>
        <filter val="1,19"/>
        <filter val="1,25"/>
        <filter val="1,60"/>
        <filter val="10,00"/>
        <filter val="11,00"/>
        <filter val="11,67"/>
        <filter val="118,00"/>
        <filter val="12,00"/>
        <filter val="12,42"/>
        <filter val="12,50"/>
        <filter val="123,00"/>
        <filter val="13,49"/>
        <filter val="133,00"/>
        <filter val="135,00"/>
        <filter val="137,92"/>
        <filter val="138,00"/>
        <filter val="141,00"/>
        <filter val="146,27"/>
        <filter val="15,00"/>
        <filter val="15,13"/>
        <filter val="152,00"/>
        <filter val="158,00"/>
        <filter val="16,00"/>
        <filter val="160,00"/>
        <filter val="17,00"/>
        <filter val="17,14"/>
        <filter val="17,44"/>
        <filter val="18,00"/>
        <filter val="18,33"/>
        <filter val="18,89"/>
        <filter val="180,00"/>
        <filter val="184,00"/>
        <filter val="19,07"/>
        <filter val="193,00"/>
        <filter val="2,00"/>
        <filter val="2,56"/>
        <filter val="20,00"/>
        <filter val="200,00"/>
        <filter val="21,00"/>
        <filter val="22,00"/>
        <filter val="220,00"/>
        <filter val="223,00"/>
        <filter val="227,00"/>
        <filter val="236,00"/>
        <filter val="237,00"/>
        <filter val="24,00"/>
        <filter val="24,63"/>
        <filter val="240,00"/>
        <filter val="25,90"/>
        <filter val="26,00"/>
        <filter val="27,89"/>
        <filter val="274,00"/>
        <filter val="28,00"/>
        <filter val="29,00"/>
        <filter val="3,00"/>
        <filter val="30,00"/>
        <filter val="315,00"/>
        <filter val="320,00"/>
        <filter val="33,00"/>
        <filter val="33,93"/>
        <filter val="331,00"/>
        <filter val="34,00"/>
        <filter val="35,00"/>
        <filter val="36,00"/>
        <filter val="361,00"/>
        <filter val="37,14"/>
        <filter val="4 275,00"/>
        <filter val="4 591,13"/>
        <filter val="4 816,13"/>
        <filter val="4,00"/>
        <filter val="4,31"/>
        <filter val="40,00"/>
        <filter val="41,88"/>
        <filter val="42,00"/>
        <filter val="43,00"/>
        <filter val="45,00"/>
        <filter val="46,00"/>
        <filter val="5,00"/>
        <filter val="5,26"/>
        <filter val="50,00"/>
        <filter val="53,00"/>
        <filter val="54,00"/>
        <filter val="6,00"/>
        <filter val="60,28"/>
        <filter val="64,00"/>
        <filter val="67,00"/>
        <filter val="68,00"/>
        <filter val="7,00"/>
        <filter val="702,00"/>
        <filter val="72,00"/>
        <filter val="73,00"/>
        <filter val="75,00"/>
        <filter val="76,00"/>
        <filter val="76,48"/>
        <filter val="78,00"/>
        <filter val="78,45"/>
        <filter val="8,00"/>
        <filter val="80,00"/>
        <filter val="83,00"/>
        <filter val="87,78"/>
        <filter val="9"/>
        <filter val="9,44"/>
        <filter val="90,00"/>
        <filter val="90,95"/>
        <filter val="92,08"/>
        <filter val="95,00"/>
        <filter val="96,00"/>
      </filters>
    </filterColumn>
  </autoFilter>
  <mergeCells count="1015"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P5:Q5"/>
    <mergeCell ref="O199:S199"/>
    <mergeCell ref="J9:L9"/>
    <mergeCell ref="D483:E483"/>
    <mergeCell ref="O435:S435"/>
    <mergeCell ref="D271:E271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394:E394"/>
    <mergeCell ref="D450:E450"/>
    <mergeCell ref="D223:E223"/>
    <mergeCell ref="O384:U384"/>
    <mergeCell ref="D191:E191"/>
    <mergeCell ref="D433:E433"/>
    <mergeCell ref="D553:E553"/>
    <mergeCell ref="O355:U355"/>
    <mergeCell ref="O552:S552"/>
    <mergeCell ref="D192:E192"/>
    <mergeCell ref="D336:E336"/>
    <mergeCell ref="O183:S183"/>
    <mergeCell ref="D114:E114"/>
    <mergeCell ref="O213:S213"/>
    <mergeCell ref="O188:S188"/>
    <mergeCell ref="O126:S126"/>
    <mergeCell ref="D157:E15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D152:E152"/>
    <mergeCell ref="O42:U42"/>
    <mergeCell ref="A136:N137"/>
    <mergeCell ref="O169:U169"/>
    <mergeCell ref="A49:N50"/>
    <mergeCell ref="O110:S110"/>
    <mergeCell ref="D121:E121"/>
    <mergeCell ref="A138:Y138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O530:U530"/>
    <mergeCell ref="A530:N531"/>
    <mergeCell ref="O332:S332"/>
    <mergeCell ref="D176:E176"/>
    <mergeCell ref="D412:E412"/>
    <mergeCell ref="O163:S163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D6:L6"/>
    <mergeCell ref="O302:U302"/>
    <mergeCell ref="O111:S111"/>
    <mergeCell ref="O58:U58"/>
    <mergeCell ref="D389:E389"/>
    <mergeCell ref="O86:S86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153:S153"/>
    <mergeCell ref="A393:Y393"/>
    <mergeCell ref="O367:S367"/>
    <mergeCell ref="A160:Y160"/>
    <mergeCell ref="O96:S96"/>
    <mergeCell ref="O462:S462"/>
    <mergeCell ref="O297:S297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P12:Q1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O423:U423"/>
    <mergeCell ref="O411:S411"/>
    <mergeCell ref="O240:S240"/>
    <mergeCell ref="O406:S406"/>
    <mergeCell ref="A272:N273"/>
    <mergeCell ref="D190:E190"/>
    <mergeCell ref="D246:E246"/>
    <mergeCell ref="O48:S48"/>
    <mergeCell ref="O107:S107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