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FD27D8-A737-4E82-982E-7568248244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W275" i="1"/>
  <c r="W274" i="1"/>
  <c r="BN273" i="1"/>
  <c r="BL273" i="1"/>
  <c r="Y273" i="1"/>
  <c r="X273" i="1"/>
  <c r="O273" i="1"/>
  <c r="BN272" i="1"/>
  <c r="BL272" i="1"/>
  <c r="Y272" i="1"/>
  <c r="X272" i="1"/>
  <c r="BN271" i="1"/>
  <c r="BL271" i="1"/>
  <c r="Y271" i="1"/>
  <c r="X271" i="1"/>
  <c r="O271" i="1"/>
  <c r="BN270" i="1"/>
  <c r="BL270" i="1"/>
  <c r="Y270" i="1"/>
  <c r="X270" i="1"/>
  <c r="W268" i="1"/>
  <c r="W267" i="1"/>
  <c r="BN266" i="1"/>
  <c r="BL266" i="1"/>
  <c r="Y266" i="1"/>
  <c r="X266" i="1"/>
  <c r="BN265" i="1"/>
  <c r="BL265" i="1"/>
  <c r="Y265" i="1"/>
  <c r="Y267" i="1" s="1"/>
  <c r="X265" i="1"/>
  <c r="W263" i="1"/>
  <c r="W262" i="1"/>
  <c r="BN261" i="1"/>
  <c r="BL261" i="1"/>
  <c r="Y261" i="1"/>
  <c r="Y262" i="1" s="1"/>
  <c r="X261" i="1"/>
  <c r="W258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Y257" i="1" s="1"/>
  <c r="X254" i="1"/>
  <c r="X258" i="1" s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N231" i="1"/>
  <c r="BL231" i="1"/>
  <c r="Y231" i="1"/>
  <c r="X231" i="1"/>
  <c r="O231" i="1"/>
  <c r="BN230" i="1"/>
  <c r="BL230" i="1"/>
  <c r="Y230" i="1"/>
  <c r="Y232" i="1" s="1"/>
  <c r="X230" i="1"/>
  <c r="O230" i="1"/>
  <c r="W227" i="1"/>
  <c r="W226" i="1"/>
  <c r="BN225" i="1"/>
  <c r="BL225" i="1"/>
  <c r="Y225" i="1"/>
  <c r="Y226" i="1" s="1"/>
  <c r="X225" i="1"/>
  <c r="O225" i="1"/>
  <c r="W222" i="1"/>
  <c r="W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W214" i="1"/>
  <c r="W213" i="1"/>
  <c r="BN212" i="1"/>
  <c r="BL212" i="1"/>
  <c r="Y212" i="1"/>
  <c r="X212" i="1"/>
  <c r="O212" i="1"/>
  <c r="BN211" i="1"/>
  <c r="BL211" i="1"/>
  <c r="Y211" i="1"/>
  <c r="X211" i="1"/>
  <c r="O211" i="1"/>
  <c r="BN210" i="1"/>
  <c r="BL210" i="1"/>
  <c r="Y210" i="1"/>
  <c r="X210" i="1"/>
  <c r="O210" i="1"/>
  <c r="BN209" i="1"/>
  <c r="BL209" i="1"/>
  <c r="Y209" i="1"/>
  <c r="X209" i="1"/>
  <c r="O209" i="1"/>
  <c r="BN208" i="1"/>
  <c r="BL208" i="1"/>
  <c r="Y208" i="1"/>
  <c r="X208" i="1"/>
  <c r="O208" i="1"/>
  <c r="BN207" i="1"/>
  <c r="BL207" i="1"/>
  <c r="Y207" i="1"/>
  <c r="X207" i="1"/>
  <c r="O207" i="1"/>
  <c r="W204" i="1"/>
  <c r="W203" i="1"/>
  <c r="BN202" i="1"/>
  <c r="BL202" i="1"/>
  <c r="Y202" i="1"/>
  <c r="X202" i="1"/>
  <c r="O202" i="1"/>
  <c r="BN201" i="1"/>
  <c r="BL201" i="1"/>
  <c r="Y201" i="1"/>
  <c r="X201" i="1"/>
  <c r="BO201" i="1" s="1"/>
  <c r="O201" i="1"/>
  <c r="BN200" i="1"/>
  <c r="BL200" i="1"/>
  <c r="Y200" i="1"/>
  <c r="X200" i="1"/>
  <c r="O200" i="1"/>
  <c r="W197" i="1"/>
  <c r="W196" i="1"/>
  <c r="BN195" i="1"/>
  <c r="BL195" i="1"/>
  <c r="Y195" i="1"/>
  <c r="X195" i="1"/>
  <c r="O195" i="1"/>
  <c r="BN194" i="1"/>
  <c r="BL194" i="1"/>
  <c r="Y194" i="1"/>
  <c r="X194" i="1"/>
  <c r="O194" i="1"/>
  <c r="W190" i="1"/>
  <c r="W189" i="1"/>
  <c r="BN188" i="1"/>
  <c r="BL188" i="1"/>
  <c r="Y188" i="1"/>
  <c r="Y189" i="1" s="1"/>
  <c r="X188" i="1"/>
  <c r="O188" i="1"/>
  <c r="W185" i="1"/>
  <c r="W184" i="1"/>
  <c r="BN183" i="1"/>
  <c r="BL183" i="1"/>
  <c r="Y183" i="1"/>
  <c r="Y184" i="1" s="1"/>
  <c r="X183" i="1"/>
  <c r="O183" i="1"/>
  <c r="W180" i="1"/>
  <c r="W179" i="1"/>
  <c r="BN178" i="1"/>
  <c r="BL178" i="1"/>
  <c r="Y178" i="1"/>
  <c r="Y179" i="1" s="1"/>
  <c r="X178" i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X172" i="1"/>
  <c r="O172" i="1"/>
  <c r="W168" i="1"/>
  <c r="W167" i="1"/>
  <c r="BO166" i="1"/>
  <c r="BN166" i="1"/>
  <c r="BM166" i="1"/>
  <c r="BL166" i="1"/>
  <c r="Y166" i="1"/>
  <c r="Y167" i="1" s="1"/>
  <c r="X166" i="1"/>
  <c r="O166" i="1"/>
  <c r="BN165" i="1"/>
  <c r="BL165" i="1"/>
  <c r="Y165" i="1"/>
  <c r="X165" i="1"/>
  <c r="X167" i="1" s="1"/>
  <c r="O165" i="1"/>
  <c r="W163" i="1"/>
  <c r="W162" i="1"/>
  <c r="BN161" i="1"/>
  <c r="BL161" i="1"/>
  <c r="Y161" i="1"/>
  <c r="X161" i="1"/>
  <c r="BO161" i="1" s="1"/>
  <c r="BN160" i="1"/>
  <c r="BL160" i="1"/>
  <c r="Y160" i="1"/>
  <c r="X160" i="1"/>
  <c r="O160" i="1"/>
  <c r="BN159" i="1"/>
  <c r="BL159" i="1"/>
  <c r="Y159" i="1"/>
  <c r="X159" i="1"/>
  <c r="BN158" i="1"/>
  <c r="BL158" i="1"/>
  <c r="Y158" i="1"/>
  <c r="X158" i="1"/>
  <c r="W155" i="1"/>
  <c r="W154" i="1"/>
  <c r="BN153" i="1"/>
  <c r="BL153" i="1"/>
  <c r="Y153" i="1"/>
  <c r="Y154" i="1" s="1"/>
  <c r="X153" i="1"/>
  <c r="X155" i="1" s="1"/>
  <c r="O153" i="1"/>
  <c r="W150" i="1"/>
  <c r="W149" i="1"/>
  <c r="BN148" i="1"/>
  <c r="BL148" i="1"/>
  <c r="Y148" i="1"/>
  <c r="X148" i="1"/>
  <c r="BO148" i="1" s="1"/>
  <c r="BN147" i="1"/>
  <c r="BL147" i="1"/>
  <c r="Y147" i="1"/>
  <c r="Y149" i="1" s="1"/>
  <c r="X147" i="1"/>
  <c r="X150" i="1" s="1"/>
  <c r="O147" i="1"/>
  <c r="W143" i="1"/>
  <c r="W142" i="1"/>
  <c r="BN141" i="1"/>
  <c r="BL141" i="1"/>
  <c r="Y141" i="1"/>
  <c r="Y142" i="1" s="1"/>
  <c r="X141" i="1"/>
  <c r="X143" i="1" s="1"/>
  <c r="O141" i="1"/>
  <c r="W138" i="1"/>
  <c r="W137" i="1"/>
  <c r="BN136" i="1"/>
  <c r="BL136" i="1"/>
  <c r="Y136" i="1"/>
  <c r="X136" i="1"/>
  <c r="O136" i="1"/>
  <c r="BN135" i="1"/>
  <c r="BL135" i="1"/>
  <c r="Y135" i="1"/>
  <c r="X135" i="1"/>
  <c r="BO135" i="1" s="1"/>
  <c r="O135" i="1"/>
  <c r="W132" i="1"/>
  <c r="W131" i="1"/>
  <c r="BN130" i="1"/>
  <c r="BL130" i="1"/>
  <c r="Y130" i="1"/>
  <c r="Y131" i="1" s="1"/>
  <c r="X130" i="1"/>
  <c r="X132" i="1" s="1"/>
  <c r="O130" i="1"/>
  <c r="W127" i="1"/>
  <c r="W126" i="1"/>
  <c r="BN125" i="1"/>
  <c r="BL125" i="1"/>
  <c r="Y125" i="1"/>
  <c r="X125" i="1"/>
  <c r="O125" i="1"/>
  <c r="BN124" i="1"/>
  <c r="BL124" i="1"/>
  <c r="Y124" i="1"/>
  <c r="X124" i="1"/>
  <c r="BO124" i="1" s="1"/>
  <c r="O124" i="1"/>
  <c r="BN123" i="1"/>
  <c r="BL123" i="1"/>
  <c r="Y123" i="1"/>
  <c r="X123" i="1"/>
  <c r="O123" i="1"/>
  <c r="BN122" i="1"/>
  <c r="BL122" i="1"/>
  <c r="Y122" i="1"/>
  <c r="X122" i="1"/>
  <c r="O122" i="1"/>
  <c r="W119" i="1"/>
  <c r="W118" i="1"/>
  <c r="BN117" i="1"/>
  <c r="BL117" i="1"/>
  <c r="Y117" i="1"/>
  <c r="X117" i="1"/>
  <c r="O117" i="1"/>
  <c r="BN116" i="1"/>
  <c r="BL116" i="1"/>
  <c r="Y116" i="1"/>
  <c r="X116" i="1"/>
  <c r="BO116" i="1" s="1"/>
  <c r="O116" i="1"/>
  <c r="W113" i="1"/>
  <c r="W112" i="1"/>
  <c r="BN111" i="1"/>
  <c r="BL111" i="1"/>
  <c r="Y111" i="1"/>
  <c r="X111" i="1"/>
  <c r="O111" i="1"/>
  <c r="BN110" i="1"/>
  <c r="BL110" i="1"/>
  <c r="Y110" i="1"/>
  <c r="X110" i="1"/>
  <c r="O110" i="1"/>
  <c r="BN109" i="1"/>
  <c r="BL109" i="1"/>
  <c r="Y109" i="1"/>
  <c r="X109" i="1"/>
  <c r="O109" i="1"/>
  <c r="W106" i="1"/>
  <c r="W105" i="1"/>
  <c r="BN104" i="1"/>
  <c r="BL104" i="1"/>
  <c r="Y104" i="1"/>
  <c r="X104" i="1"/>
  <c r="BO104" i="1" s="1"/>
  <c r="O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BO100" i="1" s="1"/>
  <c r="O100" i="1"/>
  <c r="W97" i="1"/>
  <c r="W96" i="1"/>
  <c r="BN95" i="1"/>
  <c r="BL95" i="1"/>
  <c r="Y95" i="1"/>
  <c r="X95" i="1"/>
  <c r="O95" i="1"/>
  <c r="BN94" i="1"/>
  <c r="BL94" i="1"/>
  <c r="Y94" i="1"/>
  <c r="X94" i="1"/>
  <c r="O94" i="1"/>
  <c r="BN93" i="1"/>
  <c r="BL93" i="1"/>
  <c r="Y93" i="1"/>
  <c r="X93" i="1"/>
  <c r="O93" i="1"/>
  <c r="W90" i="1"/>
  <c r="W89" i="1"/>
  <c r="BN88" i="1"/>
  <c r="BL88" i="1"/>
  <c r="Y88" i="1"/>
  <c r="X88" i="1"/>
  <c r="BO88" i="1" s="1"/>
  <c r="O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O70" i="1"/>
  <c r="W67" i="1"/>
  <c r="W66" i="1"/>
  <c r="BN65" i="1"/>
  <c r="BL65" i="1"/>
  <c r="Y65" i="1"/>
  <c r="X65" i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BO54" i="1" s="1"/>
  <c r="O54" i="1"/>
  <c r="W51" i="1"/>
  <c r="W50" i="1"/>
  <c r="BN49" i="1"/>
  <c r="BL49" i="1"/>
  <c r="Y49" i="1"/>
  <c r="X49" i="1"/>
  <c r="O49" i="1"/>
  <c r="BN48" i="1"/>
  <c r="BL48" i="1"/>
  <c r="Y48" i="1"/>
  <c r="X48" i="1"/>
  <c r="BO48" i="1" s="1"/>
  <c r="O48" i="1"/>
  <c r="BN47" i="1"/>
  <c r="BL47" i="1"/>
  <c r="Y47" i="1"/>
  <c r="X47" i="1"/>
  <c r="O47" i="1"/>
  <c r="BN46" i="1"/>
  <c r="BL46" i="1"/>
  <c r="Y46" i="1"/>
  <c r="X46" i="1"/>
  <c r="BO46" i="1" s="1"/>
  <c r="O46" i="1"/>
  <c r="BN45" i="1"/>
  <c r="BL45" i="1"/>
  <c r="Y45" i="1"/>
  <c r="X45" i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O29" i="1"/>
  <c r="BN28" i="1"/>
  <c r="BL28" i="1"/>
  <c r="Y28" i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A9" i="1"/>
  <c r="F10" i="1" s="1"/>
  <c r="D7" i="1"/>
  <c r="P6" i="1"/>
  <c r="O2" i="1"/>
  <c r="X41" i="1" l="1"/>
  <c r="Y40" i="1"/>
  <c r="BM38" i="1"/>
  <c r="Y50" i="1"/>
  <c r="Y60" i="1"/>
  <c r="BM54" i="1"/>
  <c r="X61" i="1"/>
  <c r="BM56" i="1"/>
  <c r="BM58" i="1"/>
  <c r="X89" i="1"/>
  <c r="BM82" i="1"/>
  <c r="BM84" i="1"/>
  <c r="BM86" i="1"/>
  <c r="BM88" i="1"/>
  <c r="Y105" i="1"/>
  <c r="BM100" i="1"/>
  <c r="X105" i="1"/>
  <c r="BM102" i="1"/>
  <c r="BM104" i="1"/>
  <c r="Y118" i="1"/>
  <c r="BM116" i="1"/>
  <c r="X119" i="1"/>
  <c r="Y126" i="1"/>
  <c r="BM130" i="1"/>
  <c r="BO130" i="1"/>
  <c r="X131" i="1"/>
  <c r="Y137" i="1"/>
  <c r="BM135" i="1"/>
  <c r="X138" i="1"/>
  <c r="X204" i="1"/>
  <c r="BM201" i="1"/>
  <c r="Y221" i="1"/>
  <c r="BM217" i="1"/>
  <c r="X222" i="1"/>
  <c r="BM219" i="1"/>
  <c r="W303" i="1"/>
  <c r="W305" i="1" s="1"/>
  <c r="W304" i="1"/>
  <c r="W306" i="1"/>
  <c r="X32" i="1"/>
  <c r="BO28" i="1"/>
  <c r="BM28" i="1"/>
  <c r="BO30" i="1"/>
  <c r="BM30" i="1"/>
  <c r="BO45" i="1"/>
  <c r="BM45" i="1"/>
  <c r="BO47" i="1"/>
  <c r="BM47" i="1"/>
  <c r="BO49" i="1"/>
  <c r="BM49" i="1"/>
  <c r="BO65" i="1"/>
  <c r="BM65" i="1"/>
  <c r="X77" i="1"/>
  <c r="BO75" i="1"/>
  <c r="BM75" i="1"/>
  <c r="X97" i="1"/>
  <c r="BO93" i="1"/>
  <c r="BM93" i="1"/>
  <c r="BO95" i="1"/>
  <c r="BM95" i="1"/>
  <c r="X113" i="1"/>
  <c r="BO109" i="1"/>
  <c r="BM109" i="1"/>
  <c r="BO111" i="1"/>
  <c r="BM111" i="1"/>
  <c r="BO123" i="1"/>
  <c r="BM123" i="1"/>
  <c r="BO125" i="1"/>
  <c r="BM125" i="1"/>
  <c r="X162" i="1"/>
  <c r="BO158" i="1"/>
  <c r="BM158" i="1"/>
  <c r="BO159" i="1"/>
  <c r="BM159" i="1"/>
  <c r="X180" i="1"/>
  <c r="X179" i="1"/>
  <c r="BO178" i="1"/>
  <c r="BM178" i="1"/>
  <c r="X190" i="1"/>
  <c r="X189" i="1"/>
  <c r="BO188" i="1"/>
  <c r="BM188" i="1"/>
  <c r="Y203" i="1"/>
  <c r="X275" i="1"/>
  <c r="BO270" i="1"/>
  <c r="BM270" i="1"/>
  <c r="BO273" i="1"/>
  <c r="BM273" i="1"/>
  <c r="X72" i="1"/>
  <c r="X71" i="1"/>
  <c r="BO70" i="1"/>
  <c r="BM70" i="1"/>
  <c r="X185" i="1"/>
  <c r="X184" i="1"/>
  <c r="BO183" i="1"/>
  <c r="BM183" i="1"/>
  <c r="BO194" i="1"/>
  <c r="BM194" i="1"/>
  <c r="BO208" i="1"/>
  <c r="BM208" i="1"/>
  <c r="BO210" i="1"/>
  <c r="BM210" i="1"/>
  <c r="BO212" i="1"/>
  <c r="BM212" i="1"/>
  <c r="BO231" i="1"/>
  <c r="BM231" i="1"/>
  <c r="X263" i="1"/>
  <c r="X262" i="1"/>
  <c r="BO261" i="1"/>
  <c r="BM261" i="1"/>
  <c r="Y32" i="1"/>
  <c r="X33" i="1"/>
  <c r="X50" i="1"/>
  <c r="X60" i="1"/>
  <c r="X66" i="1"/>
  <c r="Y77" i="1"/>
  <c r="X78" i="1"/>
  <c r="Y89" i="1"/>
  <c r="Y96" i="1"/>
  <c r="X96" i="1"/>
  <c r="X106" i="1"/>
  <c r="Y112" i="1"/>
  <c r="X112" i="1"/>
  <c r="X118" i="1"/>
  <c r="X126" i="1"/>
  <c r="X137" i="1"/>
  <c r="Y162" i="1"/>
  <c r="X163" i="1"/>
  <c r="Y196" i="1"/>
  <c r="X197" i="1"/>
  <c r="X221" i="1"/>
  <c r="Y274" i="1"/>
  <c r="Y300" i="1"/>
  <c r="W302" i="1"/>
  <c r="Y66" i="1"/>
  <c r="H9" i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BM87" i="1"/>
  <c r="X90" i="1"/>
  <c r="BM94" i="1"/>
  <c r="BO94" i="1"/>
  <c r="BM101" i="1"/>
  <c r="BO101" i="1"/>
  <c r="BM103" i="1"/>
  <c r="BM110" i="1"/>
  <c r="BO110" i="1"/>
  <c r="BM117" i="1"/>
  <c r="BO117" i="1"/>
  <c r="BM122" i="1"/>
  <c r="BO122" i="1"/>
  <c r="BM124" i="1"/>
  <c r="X127" i="1"/>
  <c r="BM136" i="1"/>
  <c r="BO136" i="1"/>
  <c r="BM141" i="1"/>
  <c r="BO141" i="1"/>
  <c r="X142" i="1"/>
  <c r="BM147" i="1"/>
  <c r="BO147" i="1"/>
  <c r="BM148" i="1"/>
  <c r="X149" i="1"/>
  <c r="BM153" i="1"/>
  <c r="BO153" i="1"/>
  <c r="X154" i="1"/>
  <c r="BM160" i="1"/>
  <c r="BO160" i="1"/>
  <c r="BM161" i="1"/>
  <c r="BM165" i="1"/>
  <c r="BO165" i="1"/>
  <c r="Y174" i="1"/>
  <c r="X196" i="1"/>
  <c r="X203" i="1"/>
  <c r="BO200" i="1"/>
  <c r="BM200" i="1"/>
  <c r="BO202" i="1"/>
  <c r="BM202" i="1"/>
  <c r="Y213" i="1"/>
  <c r="X226" i="1"/>
  <c r="BO225" i="1"/>
  <c r="BM225" i="1"/>
  <c r="X267" i="1"/>
  <c r="BO265" i="1"/>
  <c r="BM265" i="1"/>
  <c r="BO266" i="1"/>
  <c r="BM266" i="1"/>
  <c r="F9" i="1"/>
  <c r="J9" i="1"/>
  <c r="X168" i="1"/>
  <c r="X175" i="1"/>
  <c r="BO172" i="1"/>
  <c r="BM172" i="1"/>
  <c r="X174" i="1"/>
  <c r="BO195" i="1"/>
  <c r="BM195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27" i="1"/>
  <c r="X233" i="1"/>
  <c r="BO230" i="1"/>
  <c r="BM230" i="1"/>
  <c r="X232" i="1"/>
  <c r="X257" i="1"/>
  <c r="BO254" i="1"/>
  <c r="BM254" i="1"/>
  <c r="BO255" i="1"/>
  <c r="BM255" i="1"/>
  <c r="BO256" i="1"/>
  <c r="BM256" i="1"/>
  <c r="X268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X306" i="1" l="1"/>
  <c r="X303" i="1"/>
  <c r="X304" i="1"/>
  <c r="X302" i="1"/>
  <c r="Y307" i="1"/>
  <c r="X305" i="1"/>
  <c r="C315" i="1"/>
  <c r="A315" i="1"/>
  <c r="B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<sst xmlns="http://schemas.openxmlformats.org/spreadsheetml/2006/main" count="1153" uniqueCount="428">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</sst>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9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0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5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315" t="s">
        <v>0</v>
      </c>
      <c r="E1" s="205"/>
      <c r="F1" s="205"/>
      <c r="G1" s="12" t="s">
        <v>1</v>
      </c>
      <c r="H1" s="315" t="s">
        <v>2</v>
      </c>
      <c r="I1" s="205"/>
      <c r="J1" s="205"/>
      <c r="K1" s="205"/>
      <c r="L1" s="205"/>
      <c r="M1" s="205"/>
      <c r="N1" s="205"/>
      <c r="O1" s="205"/>
      <c r="P1" s="205"/>
      <c r="Q1" s="204" t="s">
        <v>3</v>
      </c>
      <c r="R1" s="205"/>
      <c r="S1" s="2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/>
      <c r="Q2" s="207"/>
      <c r="R2" s="207"/>
      <c r="S2" s="207"/>
      <c r="T2" s="207"/>
      <c r="U2" s="207"/>
      <c r="V2" s="207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7"/>
      <c r="P3" s="207"/>
      <c r="Q3" s="207"/>
      <c r="R3" s="207"/>
      <c r="S3" s="207"/>
      <c r="T3" s="207"/>
      <c r="U3" s="207"/>
      <c r="V3" s="207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45" t="s">
        <v>7</v>
      </c>
      <c r="B5" s="234"/>
      <c r="C5" s="228"/>
      <c r="D5" s="372"/>
      <c r="E5" s="373"/>
      <c r="F5" s="258" t="s">
        <v>8</v>
      </c>
      <c r="G5" s="228"/>
      <c r="H5" s="372"/>
      <c r="I5" s="382"/>
      <c r="J5" s="382"/>
      <c r="K5" s="382"/>
      <c r="L5" s="373"/>
      <c r="M5" s="61"/>
      <c r="O5" s="24" t="s">
        <v>9</v>
      </c>
      <c r="P5" s="261">
        <v>45457</v>
      </c>
      <c r="Q5" s="262"/>
      <c r="S5" s="316" t="s">
        <v>10</v>
      </c>
      <c r="T5" s="317"/>
      <c r="U5" s="320" t="s">
        <v>11</v>
      </c>
      <c r="V5" s="262"/>
      <c r="AA5" s="51"/>
      <c r="AB5" s="51"/>
      <c r="AC5" s="51"/>
    </row>
    <row r="6" spans="1:30" s="193" customFormat="1" ht="24" customHeight="1" x14ac:dyDescent="0.2">
      <c r="A6" s="345" t="s">
        <v>12</v>
      </c>
      <c r="B6" s="234"/>
      <c r="C6" s="228"/>
      <c r="D6" s="285" t="s">
        <v>13</v>
      </c>
      <c r="E6" s="286"/>
      <c r="F6" s="286"/>
      <c r="G6" s="286"/>
      <c r="H6" s="286"/>
      <c r="I6" s="286"/>
      <c r="J6" s="286"/>
      <c r="K6" s="286"/>
      <c r="L6" s="262"/>
      <c r="M6" s="62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Пятница</v>
      </c>
      <c r="Q6" s="212"/>
      <c r="S6" s="393" t="s">
        <v>15</v>
      </c>
      <c r="T6" s="317"/>
      <c r="U6" s="277" t="s">
        <v>16</v>
      </c>
      <c r="V6" s="27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221"/>
      <c r="M7" s="63"/>
      <c r="O7" s="24"/>
      <c r="P7" s="42"/>
      <c r="Q7" s="42"/>
      <c r="S7" s="207"/>
      <c r="T7" s="317"/>
      <c r="U7" s="279"/>
      <c r="V7" s="280"/>
      <c r="AA7" s="51"/>
      <c r="AB7" s="51"/>
      <c r="AC7" s="51"/>
    </row>
    <row r="8" spans="1:30" s="193" customFormat="1" ht="25.5" customHeight="1" x14ac:dyDescent="0.2">
      <c r="A8" s="219" t="s">
        <v>17</v>
      </c>
      <c r="B8" s="209"/>
      <c r="C8" s="210"/>
      <c r="D8" s="374" t="s">
        <v>18</v>
      </c>
      <c r="E8" s="375"/>
      <c r="F8" s="375"/>
      <c r="G8" s="375"/>
      <c r="H8" s="375"/>
      <c r="I8" s="375"/>
      <c r="J8" s="375"/>
      <c r="K8" s="375"/>
      <c r="L8" s="376"/>
      <c r="M8" s="64"/>
      <c r="O8" s="24" t="s">
        <v>19</v>
      </c>
      <c r="P8" s="220">
        <v>0.375</v>
      </c>
      <c r="Q8" s="221"/>
      <c r="S8" s="207"/>
      <c r="T8" s="317"/>
      <c r="U8" s="279"/>
      <c r="V8" s="280"/>
      <c r="AA8" s="51"/>
      <c r="AB8" s="51"/>
      <c r="AC8" s="51"/>
    </row>
    <row r="9" spans="1:30" s="193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289"/>
      <c r="E9" s="264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63" t="str">
        <f>IF(AND($A$9="Тип доверенности/получателя при получении в адресе перегруза:",$D$9="Разовая доверенность"),"Введите ФИО","")</f>
        <v/>
      </c>
      <c r="I9" s="264"/>
      <c r="J9" s="2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4"/>
      <c r="L9" s="264"/>
      <c r="M9" s="191"/>
      <c r="O9" s="26" t="s">
        <v>20</v>
      </c>
      <c r="P9" s="380"/>
      <c r="Q9" s="218"/>
      <c r="S9" s="207"/>
      <c r="T9" s="317"/>
      <c r="U9" s="281"/>
      <c r="V9" s="282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289"/>
      <c r="E10" s="264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290" t="str">
        <f>IFERROR(VLOOKUP($D$10,Proxy,2,FALSE),"")</f>
        <v/>
      </c>
      <c r="I10" s="207"/>
      <c r="J10" s="207"/>
      <c r="K10" s="207"/>
      <c r="L10" s="207"/>
      <c r="M10" s="192"/>
      <c r="O10" s="26" t="s">
        <v>21</v>
      </c>
      <c r="P10" s="322"/>
      <c r="Q10" s="323"/>
      <c r="T10" s="24" t="s">
        <v>22</v>
      </c>
      <c r="U10" s="391" t="s">
        <v>23</v>
      </c>
      <c r="V10" s="27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48"/>
      <c r="Q11" s="262"/>
      <c r="T11" s="24" t="s">
        <v>26</v>
      </c>
      <c r="U11" s="217" t="s">
        <v>27</v>
      </c>
      <c r="V11" s="218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60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28"/>
      <c r="M12" s="65"/>
      <c r="O12" s="24" t="s">
        <v>29</v>
      </c>
      <c r="P12" s="220"/>
      <c r="Q12" s="221"/>
      <c r="R12" s="23"/>
      <c r="T12" s="24"/>
      <c r="U12" s="205"/>
      <c r="V12" s="207"/>
      <c r="AA12" s="51"/>
      <c r="AB12" s="51"/>
      <c r="AC12" s="51"/>
    </row>
    <row r="13" spans="1:30" s="193" customFormat="1" ht="23.25" customHeight="1" x14ac:dyDescent="0.2">
      <c r="A13" s="260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28"/>
      <c r="M13" s="65"/>
      <c r="N13" s="26"/>
      <c r="O13" s="26" t="s">
        <v>31</v>
      </c>
      <c r="P13" s="217"/>
      <c r="Q13" s="218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60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28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33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28"/>
      <c r="M15" s="66"/>
      <c r="O15" s="377" t="s">
        <v>34</v>
      </c>
      <c r="P15" s="205"/>
      <c r="Q15" s="205"/>
      <c r="R15" s="205"/>
      <c r="S15" s="2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78"/>
      <c r="P16" s="378"/>
      <c r="Q16" s="378"/>
      <c r="R16" s="378"/>
      <c r="S16" s="37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3" t="s">
        <v>35</v>
      </c>
      <c r="B17" s="213" t="s">
        <v>36</v>
      </c>
      <c r="C17" s="350" t="s">
        <v>37</v>
      </c>
      <c r="D17" s="213" t="s">
        <v>38</v>
      </c>
      <c r="E17" s="241"/>
      <c r="F17" s="213" t="s">
        <v>39</v>
      </c>
      <c r="G17" s="213" t="s">
        <v>40</v>
      </c>
      <c r="H17" s="213" t="s">
        <v>41</v>
      </c>
      <c r="I17" s="213" t="s">
        <v>42</v>
      </c>
      <c r="J17" s="213" t="s">
        <v>43</v>
      </c>
      <c r="K17" s="213" t="s">
        <v>44</v>
      </c>
      <c r="L17" s="213" t="s">
        <v>45</v>
      </c>
      <c r="M17" s="213" t="s">
        <v>46</v>
      </c>
      <c r="N17" s="213" t="s">
        <v>47</v>
      </c>
      <c r="O17" s="213" t="s">
        <v>48</v>
      </c>
      <c r="P17" s="413"/>
      <c r="Q17" s="413"/>
      <c r="R17" s="413"/>
      <c r="S17" s="241"/>
      <c r="T17" s="227" t="s">
        <v>49</v>
      </c>
      <c r="U17" s="228"/>
      <c r="V17" s="213" t="s">
        <v>50</v>
      </c>
      <c r="W17" s="213" t="s">
        <v>51</v>
      </c>
      <c r="X17" s="246" t="s">
        <v>52</v>
      </c>
      <c r="Y17" s="213" t="s">
        <v>53</v>
      </c>
      <c r="Z17" s="311" t="s">
        <v>54</v>
      </c>
      <c r="AA17" s="311" t="s">
        <v>55</v>
      </c>
      <c r="AB17" s="311" t="s">
        <v>56</v>
      </c>
      <c r="AC17" s="367"/>
      <c r="AD17" s="368"/>
      <c r="AE17" s="362"/>
      <c r="BB17" s="226" t="s">
        <v>57</v>
      </c>
    </row>
    <row r="18" spans="1:67" ht="14.25" customHeight="1" x14ac:dyDescent="0.2">
      <c r="A18" s="214"/>
      <c r="B18" s="214"/>
      <c r="C18" s="214"/>
      <c r="D18" s="242"/>
      <c r="E18" s="243"/>
      <c r="F18" s="214"/>
      <c r="G18" s="214"/>
      <c r="H18" s="214"/>
      <c r="I18" s="214"/>
      <c r="J18" s="214"/>
      <c r="K18" s="214"/>
      <c r="L18" s="214"/>
      <c r="M18" s="214"/>
      <c r="N18" s="214"/>
      <c r="O18" s="242"/>
      <c r="P18" s="414"/>
      <c r="Q18" s="414"/>
      <c r="R18" s="414"/>
      <c r="S18" s="243"/>
      <c r="T18" s="194" t="s">
        <v>58</v>
      </c>
      <c r="U18" s="194" t="s">
        <v>59</v>
      </c>
      <c r="V18" s="214"/>
      <c r="W18" s="214"/>
      <c r="X18" s="247"/>
      <c r="Y18" s="214"/>
      <c r="Z18" s="312"/>
      <c r="AA18" s="312"/>
      <c r="AB18" s="369"/>
      <c r="AC18" s="370"/>
      <c r="AD18" s="371"/>
      <c r="AE18" s="363"/>
      <c r="BB18" s="207"/>
    </row>
    <row r="19" spans="1:67" ht="27.75" hidden="1" customHeight="1" x14ac:dyDescent="0.2">
      <c r="A19" s="230" t="s">
        <v>60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48"/>
      <c r="AA19" s="48"/>
    </row>
    <row r="20" spans="1:67" ht="16.5" hidden="1" customHeight="1" x14ac:dyDescent="0.25">
      <c r="A20" s="206" t="s">
        <v>60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195"/>
      <c r="AA20" s="195"/>
    </row>
    <row r="21" spans="1:67" ht="14.25" hidden="1" customHeight="1" x14ac:dyDescent="0.25">
      <c r="A21" s="229" t="s">
        <v>61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196"/>
      <c r="AA21" s="196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1">
        <v>4607111035752</v>
      </c>
      <c r="E22" s="212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3"/>
      <c r="Q22" s="223"/>
      <c r="R22" s="223"/>
      <c r="S22" s="212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16"/>
      <c r="O23" s="208" t="s">
        <v>67</v>
      </c>
      <c r="P23" s="209"/>
      <c r="Q23" s="209"/>
      <c r="R23" s="209"/>
      <c r="S23" s="209"/>
      <c r="T23" s="209"/>
      <c r="U23" s="210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hidden="1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16"/>
      <c r="O24" s="208" t="s">
        <v>67</v>
      </c>
      <c r="P24" s="209"/>
      <c r="Q24" s="209"/>
      <c r="R24" s="209"/>
      <c r="S24" s="209"/>
      <c r="T24" s="209"/>
      <c r="U24" s="210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hidden="1" customHeight="1" x14ac:dyDescent="0.2">
      <c r="A25" s="230" t="s">
        <v>69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48"/>
      <c r="AA25" s="48"/>
    </row>
    <row r="26" spans="1:67" ht="16.5" hidden="1" customHeight="1" x14ac:dyDescent="0.25">
      <c r="A26" s="206" t="s">
        <v>70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195"/>
      <c r="AA26" s="195"/>
    </row>
    <row r="27" spans="1:67" ht="14.25" hidden="1" customHeight="1" x14ac:dyDescent="0.25">
      <c r="A27" s="229" t="s">
        <v>71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196"/>
      <c r="AA27" s="196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1">
        <v>4607111036520</v>
      </c>
      <c r="E28" s="212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41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3"/>
      <c r="Q28" s="223"/>
      <c r="R28" s="223"/>
      <c r="S28" s="212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76</v>
      </c>
      <c r="B29" s="54" t="s">
        <v>77</v>
      </c>
      <c r="C29" s="31">
        <v>4301132063</v>
      </c>
      <c r="D29" s="211">
        <v>4607111036605</v>
      </c>
      <c r="E29" s="212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39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3"/>
      <c r="Q29" s="223"/>
      <c r="R29" s="223"/>
      <c r="S29" s="212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1">
        <v>4607111036537</v>
      </c>
      <c r="E30" s="212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4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3"/>
      <c r="Q30" s="223"/>
      <c r="R30" s="223"/>
      <c r="S30" s="212"/>
      <c r="T30" s="34"/>
      <c r="U30" s="34"/>
      <c r="V30" s="35" t="s">
        <v>66</v>
      </c>
      <c r="W30" s="200">
        <v>40</v>
      </c>
      <c r="X30" s="201">
        <f>IFERROR(IF(W30="","",W30),"")</f>
        <v>40</v>
      </c>
      <c r="Y30" s="36">
        <f>IFERROR(IF(W30="","",W30*0.00936),"")</f>
        <v>0.37440000000000001</v>
      </c>
      <c r="Z30" s="56"/>
      <c r="AA30" s="57"/>
      <c r="AE30" s="67"/>
      <c r="BB30" s="71" t="s">
        <v>75</v>
      </c>
      <c r="BL30" s="67">
        <f>IFERROR(W30*I30,"0")</f>
        <v>76.872</v>
      </c>
      <c r="BM30" s="67">
        <f>IFERROR(X30*I30,"0")</f>
        <v>76.872</v>
      </c>
      <c r="BN30" s="67">
        <f>IFERROR(W30/J30,"0")</f>
        <v>0.31746031746031744</v>
      </c>
      <c r="BO30" s="67">
        <f>IFERROR(X30/J30,"0")</f>
        <v>0.31746031746031744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211">
        <v>4607111036599</v>
      </c>
      <c r="E31" s="212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40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3"/>
      <c r="Q31" s="223"/>
      <c r="R31" s="223"/>
      <c r="S31" s="212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16"/>
      <c r="O32" s="208" t="s">
        <v>67</v>
      </c>
      <c r="P32" s="209"/>
      <c r="Q32" s="209"/>
      <c r="R32" s="209"/>
      <c r="S32" s="209"/>
      <c r="T32" s="209"/>
      <c r="U32" s="210"/>
      <c r="V32" s="37" t="s">
        <v>66</v>
      </c>
      <c r="W32" s="202">
        <f>IFERROR(SUM(W28:W31),"0")</f>
        <v>40</v>
      </c>
      <c r="X32" s="202">
        <f>IFERROR(SUM(X28:X31),"0")</f>
        <v>40</v>
      </c>
      <c r="Y32" s="202">
        <f>IFERROR(IF(Y28="",0,Y28),"0")+IFERROR(IF(Y29="",0,Y29),"0")+IFERROR(IF(Y30="",0,Y30),"0")+IFERROR(IF(Y31="",0,Y31),"0")</f>
        <v>0.37440000000000001</v>
      </c>
      <c r="Z32" s="203"/>
      <c r="AA32" s="203"/>
    </row>
    <row r="33" spans="1:67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16"/>
      <c r="O33" s="208" t="s">
        <v>67</v>
      </c>
      <c r="P33" s="209"/>
      <c r="Q33" s="209"/>
      <c r="R33" s="209"/>
      <c r="S33" s="209"/>
      <c r="T33" s="209"/>
      <c r="U33" s="210"/>
      <c r="V33" s="37" t="s">
        <v>68</v>
      </c>
      <c r="W33" s="202">
        <f>IFERROR(SUMPRODUCT(W28:W31*H28:H31),"0")</f>
        <v>60</v>
      </c>
      <c r="X33" s="202">
        <f>IFERROR(SUMPRODUCT(X28:X31*H28:H31),"0")</f>
        <v>60</v>
      </c>
      <c r="Y33" s="37"/>
      <c r="Z33" s="203"/>
      <c r="AA33" s="203"/>
    </row>
    <row r="34" spans="1:67" ht="16.5" hidden="1" customHeight="1" x14ac:dyDescent="0.25">
      <c r="A34" s="206" t="s">
        <v>82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195"/>
      <c r="AA34" s="195"/>
    </row>
    <row r="35" spans="1:67" ht="14.25" hidden="1" customHeight="1" x14ac:dyDescent="0.25">
      <c r="A35" s="229" t="s">
        <v>61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196"/>
      <c r="AA35" s="196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211">
        <v>4607111036285</v>
      </c>
      <c r="E36" s="212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40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3"/>
      <c r="Q36" s="223"/>
      <c r="R36" s="223"/>
      <c r="S36" s="212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211">
        <v>4607111036308</v>
      </c>
      <c r="E37" s="212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41" t="s">
        <v>87</v>
      </c>
      <c r="P37" s="223"/>
      <c r="Q37" s="223"/>
      <c r="R37" s="223"/>
      <c r="S37" s="212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1">
        <v>4607111036315</v>
      </c>
      <c r="E38" s="212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3"/>
      <c r="Q38" s="223"/>
      <c r="R38" s="223"/>
      <c r="S38" s="212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211">
        <v>4607111036292</v>
      </c>
      <c r="E39" s="212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3"/>
      <c r="Q39" s="223"/>
      <c r="R39" s="223"/>
      <c r="S39" s="212"/>
      <c r="T39" s="34"/>
      <c r="U39" s="34"/>
      <c r="V39" s="35" t="s">
        <v>66</v>
      </c>
      <c r="W39" s="200">
        <v>0</v>
      </c>
      <c r="X39" s="201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1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16"/>
      <c r="O40" s="208" t="s">
        <v>67</v>
      </c>
      <c r="P40" s="209"/>
      <c r="Q40" s="209"/>
      <c r="R40" s="209"/>
      <c r="S40" s="209"/>
      <c r="T40" s="209"/>
      <c r="U40" s="210"/>
      <c r="V40" s="37" t="s">
        <v>66</v>
      </c>
      <c r="W40" s="202">
        <f>IFERROR(SUM(W36:W39),"0")</f>
        <v>0</v>
      </c>
      <c r="X40" s="202">
        <f>IFERROR(SUM(X36:X39),"0")</f>
        <v>0</v>
      </c>
      <c r="Y40" s="202">
        <f>IFERROR(IF(Y36="",0,Y36),"0")+IFERROR(IF(Y37="",0,Y37),"0")+IFERROR(IF(Y38="",0,Y38),"0")+IFERROR(IF(Y39="",0,Y39),"0")</f>
        <v>0</v>
      </c>
      <c r="Z40" s="203"/>
      <c r="AA40" s="203"/>
    </row>
    <row r="41" spans="1:67" hidden="1" x14ac:dyDescent="0.2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16"/>
      <c r="O41" s="208" t="s">
        <v>67</v>
      </c>
      <c r="P41" s="209"/>
      <c r="Q41" s="209"/>
      <c r="R41" s="209"/>
      <c r="S41" s="209"/>
      <c r="T41" s="209"/>
      <c r="U41" s="210"/>
      <c r="V41" s="37" t="s">
        <v>68</v>
      </c>
      <c r="W41" s="202">
        <f>IFERROR(SUMPRODUCT(W36:W39*H36:H39),"0")</f>
        <v>0</v>
      </c>
      <c r="X41" s="202">
        <f>IFERROR(SUMPRODUCT(X36:X39*H36:H39),"0")</f>
        <v>0</v>
      </c>
      <c r="Y41" s="37"/>
      <c r="Z41" s="203"/>
      <c r="AA41" s="203"/>
    </row>
    <row r="42" spans="1:67" ht="16.5" hidden="1" customHeight="1" x14ac:dyDescent="0.25">
      <c r="A42" s="206" t="s">
        <v>92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5"/>
      <c r="AA42" s="195"/>
    </row>
    <row r="43" spans="1:67" ht="14.25" hidden="1" customHeight="1" x14ac:dyDescent="0.25">
      <c r="A43" s="229" t="s">
        <v>93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1">
        <v>4607111038951</v>
      </c>
      <c r="E44" s="212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3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3"/>
      <c r="Q44" s="223"/>
      <c r="R44" s="223"/>
      <c r="S44" s="212"/>
      <c r="T44" s="34"/>
      <c r="U44" s="34"/>
      <c r="V44" s="35" t="s">
        <v>66</v>
      </c>
      <c r="W44" s="200">
        <v>5</v>
      </c>
      <c r="X44" s="201">
        <f t="shared" ref="X44:X49" si="0">IFERROR(IF(W44="","",W44),"")</f>
        <v>5</v>
      </c>
      <c r="Y44" s="36">
        <f t="shared" ref="Y44:Y49" si="1">IFERROR(IF(W44="","",W44*0.0095),"")</f>
        <v>4.7500000000000001E-2</v>
      </c>
      <c r="Z44" s="56"/>
      <c r="AA44" s="57"/>
      <c r="AE44" s="67"/>
      <c r="BB44" s="77" t="s">
        <v>75</v>
      </c>
      <c r="BL44" s="67">
        <f t="shared" ref="BL44:BL49" si="2">IFERROR(W44*I44,"0")</f>
        <v>7.9590000000000005</v>
      </c>
      <c r="BM44" s="67">
        <f t="shared" ref="BM44:BM49" si="3">IFERROR(X44*I44,"0")</f>
        <v>7.9590000000000005</v>
      </c>
      <c r="BN44" s="67">
        <f t="shared" ref="BN44:BN49" si="4">IFERROR(W44/J44,"0")</f>
        <v>3.8461538461538464E-2</v>
      </c>
      <c r="BO44" s="67">
        <f t="shared" ref="BO44:BO49" si="5">IFERROR(X44/J44,"0")</f>
        <v>3.8461538461538464E-2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1">
        <v>4607111037596</v>
      </c>
      <c r="E45" s="212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41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3"/>
      <c r="Q45" s="223"/>
      <c r="R45" s="223"/>
      <c r="S45" s="212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1">
        <v>4607111038579</v>
      </c>
      <c r="E46" s="212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07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3"/>
      <c r="Q46" s="223"/>
      <c r="R46" s="223"/>
      <c r="S46" s="212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211">
        <v>4607111037053</v>
      </c>
      <c r="E47" s="212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3"/>
      <c r="Q47" s="223"/>
      <c r="R47" s="223"/>
      <c r="S47" s="212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103</v>
      </c>
      <c r="B48" s="54" t="s">
        <v>104</v>
      </c>
      <c r="C48" s="31">
        <v>4301190023</v>
      </c>
      <c r="D48" s="211">
        <v>4607111037060</v>
      </c>
      <c r="E48" s="212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3"/>
      <c r="Q48" s="223"/>
      <c r="R48" s="223"/>
      <c r="S48" s="212"/>
      <c r="T48" s="34"/>
      <c r="U48" s="34"/>
      <c r="V48" s="35" t="s">
        <v>66</v>
      </c>
      <c r="W48" s="200">
        <v>0</v>
      </c>
      <c r="X48" s="201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1">
        <v>4607111038968</v>
      </c>
      <c r="E49" s="212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3"/>
      <c r="Q49" s="223"/>
      <c r="R49" s="223"/>
      <c r="S49" s="212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5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16"/>
      <c r="O50" s="208" t="s">
        <v>67</v>
      </c>
      <c r="P50" s="209"/>
      <c r="Q50" s="209"/>
      <c r="R50" s="209"/>
      <c r="S50" s="209"/>
      <c r="T50" s="209"/>
      <c r="U50" s="210"/>
      <c r="V50" s="37" t="s">
        <v>66</v>
      </c>
      <c r="W50" s="202">
        <f>IFERROR(SUM(W44:W49),"0")</f>
        <v>5</v>
      </c>
      <c r="X50" s="202">
        <f>IFERROR(SUM(X44:X49),"0")</f>
        <v>5</v>
      </c>
      <c r="Y50" s="202">
        <f>IFERROR(IF(Y44="",0,Y44),"0")+IFERROR(IF(Y45="",0,Y45),"0")+IFERROR(IF(Y46="",0,Y46),"0")+IFERROR(IF(Y47="",0,Y47),"0")+IFERROR(IF(Y48="",0,Y48),"0")+IFERROR(IF(Y49="",0,Y49),"0")</f>
        <v>4.7500000000000001E-2</v>
      </c>
      <c r="Z50" s="203"/>
      <c r="AA50" s="203"/>
    </row>
    <row r="51" spans="1:67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16"/>
      <c r="O51" s="208" t="s">
        <v>67</v>
      </c>
      <c r="P51" s="209"/>
      <c r="Q51" s="209"/>
      <c r="R51" s="209"/>
      <c r="S51" s="209"/>
      <c r="T51" s="209"/>
      <c r="U51" s="210"/>
      <c r="V51" s="37" t="s">
        <v>68</v>
      </c>
      <c r="W51" s="202">
        <f>IFERROR(SUMPRODUCT(W44:W49*H44:H49),"0")</f>
        <v>6</v>
      </c>
      <c r="X51" s="202">
        <f>IFERROR(SUMPRODUCT(X44:X49*H44:H49),"0")</f>
        <v>6</v>
      </c>
      <c r="Y51" s="37"/>
      <c r="Z51" s="203"/>
      <c r="AA51" s="203"/>
    </row>
    <row r="52" spans="1:67" ht="16.5" hidden="1" customHeight="1" x14ac:dyDescent="0.25">
      <c r="A52" s="206" t="s">
        <v>107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195"/>
      <c r="AA52" s="195"/>
    </row>
    <row r="53" spans="1:67" ht="14.25" hidden="1" customHeight="1" x14ac:dyDescent="0.25">
      <c r="A53" s="229" t="s">
        <v>61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1">
        <v>4607111037190</v>
      </c>
      <c r="E54" s="212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2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3"/>
      <c r="Q54" s="223"/>
      <c r="R54" s="223"/>
      <c r="S54" s="212"/>
      <c r="T54" s="34"/>
      <c r="U54" s="34"/>
      <c r="V54" s="35" t="s">
        <v>66</v>
      </c>
      <c r="W54" s="200">
        <v>5</v>
      </c>
      <c r="X54" s="201">
        <f t="shared" ref="X54:X59" si="6">IFERROR(IF(W54="","",W54),"")</f>
        <v>5</v>
      </c>
      <c r="Y54" s="36">
        <f t="shared" ref="Y54:Y59" si="7">IFERROR(IF(W54="","",W54*0.0155),"")</f>
        <v>7.7499999999999999E-2</v>
      </c>
      <c r="Z54" s="56"/>
      <c r="AA54" s="57"/>
      <c r="AE54" s="67"/>
      <c r="BB54" s="83" t="s">
        <v>1</v>
      </c>
      <c r="BL54" s="67">
        <f t="shared" ref="BL54:BL59" si="8">IFERROR(W54*I54,"0")</f>
        <v>35.998000000000005</v>
      </c>
      <c r="BM54" s="67">
        <f t="shared" ref="BM54:BM59" si="9">IFERROR(X54*I54,"0")</f>
        <v>35.998000000000005</v>
      </c>
      <c r="BN54" s="67">
        <f t="shared" ref="BN54:BN59" si="10">IFERROR(W54/J54,"0")</f>
        <v>5.9523809523809521E-2</v>
      </c>
      <c r="BO54" s="67">
        <f t="shared" ref="BO54:BO59" si="11">IFERROR(X54/J54,"0")</f>
        <v>5.9523809523809521E-2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1">
        <v>4607111037183</v>
      </c>
      <c r="E55" s="212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4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3"/>
      <c r="Q55" s="223"/>
      <c r="R55" s="223"/>
      <c r="S55" s="212"/>
      <c r="T55" s="34"/>
      <c r="U55" s="34"/>
      <c r="V55" s="35" t="s">
        <v>66</v>
      </c>
      <c r="W55" s="200">
        <v>135</v>
      </c>
      <c r="X55" s="201">
        <f t="shared" si="6"/>
        <v>135</v>
      </c>
      <c r="Y55" s="36">
        <f t="shared" si="7"/>
        <v>2.0924999999999998</v>
      </c>
      <c r="Z55" s="56"/>
      <c r="AA55" s="57"/>
      <c r="AE55" s="67"/>
      <c r="BB55" s="84" t="s">
        <v>1</v>
      </c>
      <c r="BL55" s="67">
        <f t="shared" si="8"/>
        <v>1010.61</v>
      </c>
      <c r="BM55" s="67">
        <f t="shared" si="9"/>
        <v>1010.61</v>
      </c>
      <c r="BN55" s="67">
        <f t="shared" si="10"/>
        <v>1.6071428571428572</v>
      </c>
      <c r="BO55" s="67">
        <f t="shared" si="11"/>
        <v>1.6071428571428572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211">
        <v>4607111037091</v>
      </c>
      <c r="E56" s="212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40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3"/>
      <c r="Q56" s="223"/>
      <c r="R56" s="223"/>
      <c r="S56" s="212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1">
        <v>4607111036902</v>
      </c>
      <c r="E57" s="212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40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3"/>
      <c r="Q57" s="223"/>
      <c r="R57" s="223"/>
      <c r="S57" s="212"/>
      <c r="T57" s="34"/>
      <c r="U57" s="34"/>
      <c r="V57" s="35" t="s">
        <v>66</v>
      </c>
      <c r="W57" s="200">
        <v>20</v>
      </c>
      <c r="X57" s="201">
        <f t="shared" si="6"/>
        <v>20</v>
      </c>
      <c r="Y57" s="36">
        <f t="shared" si="7"/>
        <v>0.31</v>
      </c>
      <c r="Z57" s="56"/>
      <c r="AA57" s="57"/>
      <c r="AE57" s="67"/>
      <c r="BB57" s="86" t="s">
        <v>1</v>
      </c>
      <c r="BL57" s="67">
        <f t="shared" si="8"/>
        <v>148.6</v>
      </c>
      <c r="BM57" s="67">
        <f t="shared" si="9"/>
        <v>148.6</v>
      </c>
      <c r="BN57" s="67">
        <f t="shared" si="10"/>
        <v>0.23809523809523808</v>
      </c>
      <c r="BO57" s="67">
        <f t="shared" si="11"/>
        <v>0.23809523809523808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1">
        <v>4607111036858</v>
      </c>
      <c r="E58" s="212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6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3"/>
      <c r="Q58" s="223"/>
      <c r="R58" s="223"/>
      <c r="S58" s="212"/>
      <c r="T58" s="34"/>
      <c r="U58" s="34"/>
      <c r="V58" s="35" t="s">
        <v>66</v>
      </c>
      <c r="W58" s="200">
        <v>5</v>
      </c>
      <c r="X58" s="201">
        <f t="shared" si="6"/>
        <v>5</v>
      </c>
      <c r="Y58" s="36">
        <f t="shared" si="7"/>
        <v>7.7499999999999999E-2</v>
      </c>
      <c r="Z58" s="56"/>
      <c r="AA58" s="57"/>
      <c r="AE58" s="67"/>
      <c r="BB58" s="87" t="s">
        <v>1</v>
      </c>
      <c r="BL58" s="67">
        <f t="shared" si="8"/>
        <v>35.998000000000005</v>
      </c>
      <c r="BM58" s="67">
        <f t="shared" si="9"/>
        <v>35.998000000000005</v>
      </c>
      <c r="BN58" s="67">
        <f t="shared" si="10"/>
        <v>5.9523809523809521E-2</v>
      </c>
      <c r="BO58" s="67">
        <f t="shared" si="11"/>
        <v>5.9523809523809521E-2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1">
        <v>4607111036889</v>
      </c>
      <c r="E59" s="212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3"/>
      <c r="Q59" s="223"/>
      <c r="R59" s="223"/>
      <c r="S59" s="212"/>
      <c r="T59" s="34"/>
      <c r="U59" s="34"/>
      <c r="V59" s="35" t="s">
        <v>66</v>
      </c>
      <c r="W59" s="200">
        <v>115</v>
      </c>
      <c r="X59" s="201">
        <f t="shared" si="6"/>
        <v>115</v>
      </c>
      <c r="Y59" s="36">
        <f t="shared" si="7"/>
        <v>1.7825</v>
      </c>
      <c r="Z59" s="56"/>
      <c r="AA59" s="57"/>
      <c r="AE59" s="67"/>
      <c r="BB59" s="88" t="s">
        <v>1</v>
      </c>
      <c r="BL59" s="67">
        <f t="shared" si="8"/>
        <v>860.89</v>
      </c>
      <c r="BM59" s="67">
        <f t="shared" si="9"/>
        <v>860.89</v>
      </c>
      <c r="BN59" s="67">
        <f t="shared" si="10"/>
        <v>1.3690476190476191</v>
      </c>
      <c r="BO59" s="67">
        <f t="shared" si="11"/>
        <v>1.3690476190476191</v>
      </c>
    </row>
    <row r="60" spans="1:67" x14ac:dyDescent="0.2">
      <c r="A60" s="215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16"/>
      <c r="O60" s="208" t="s">
        <v>67</v>
      </c>
      <c r="P60" s="209"/>
      <c r="Q60" s="209"/>
      <c r="R60" s="209"/>
      <c r="S60" s="209"/>
      <c r="T60" s="209"/>
      <c r="U60" s="210"/>
      <c r="V60" s="37" t="s">
        <v>66</v>
      </c>
      <c r="W60" s="202">
        <f>IFERROR(SUM(W54:W59),"0")</f>
        <v>280</v>
      </c>
      <c r="X60" s="202">
        <f>IFERROR(SUM(X54:X59),"0")</f>
        <v>280</v>
      </c>
      <c r="Y60" s="202">
        <f>IFERROR(IF(Y54="",0,Y54),"0")+IFERROR(IF(Y55="",0,Y55),"0")+IFERROR(IF(Y56="",0,Y56),"0")+IFERROR(IF(Y57="",0,Y57),"0")+IFERROR(IF(Y58="",0,Y58),"0")+IFERROR(IF(Y59="",0,Y59),"0")</f>
        <v>4.34</v>
      </c>
      <c r="Z60" s="203"/>
      <c r="AA60" s="203"/>
    </row>
    <row r="61" spans="1:67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16"/>
      <c r="O61" s="208" t="s">
        <v>67</v>
      </c>
      <c r="P61" s="209"/>
      <c r="Q61" s="209"/>
      <c r="R61" s="209"/>
      <c r="S61" s="209"/>
      <c r="T61" s="209"/>
      <c r="U61" s="210"/>
      <c r="V61" s="37" t="s">
        <v>68</v>
      </c>
      <c r="W61" s="202">
        <f>IFERROR(SUMPRODUCT(W54:W59*H54:H59),"0")</f>
        <v>2012.8000000000002</v>
      </c>
      <c r="X61" s="202">
        <f>IFERROR(SUMPRODUCT(X54:X59*H54:H59),"0")</f>
        <v>2012.8000000000002</v>
      </c>
      <c r="Y61" s="37"/>
      <c r="Z61" s="203"/>
      <c r="AA61" s="203"/>
    </row>
    <row r="62" spans="1:67" ht="16.5" hidden="1" customHeight="1" x14ac:dyDescent="0.25">
      <c r="A62" s="206" t="s">
        <v>120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195"/>
      <c r="AA62" s="195"/>
    </row>
    <row r="63" spans="1:67" ht="14.25" hidden="1" customHeight="1" x14ac:dyDescent="0.25">
      <c r="A63" s="229" t="s">
        <v>61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196"/>
      <c r="AA63" s="196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1">
        <v>4607111037411</v>
      </c>
      <c r="E64" s="212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2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3"/>
      <c r="Q64" s="223"/>
      <c r="R64" s="223"/>
      <c r="S64" s="212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1">
        <v>4607111036728</v>
      </c>
      <c r="E65" s="212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3"/>
      <c r="Q65" s="223"/>
      <c r="R65" s="223"/>
      <c r="S65" s="212"/>
      <c r="T65" s="34"/>
      <c r="U65" s="34"/>
      <c r="V65" s="35" t="s">
        <v>66</v>
      </c>
      <c r="W65" s="200">
        <v>110</v>
      </c>
      <c r="X65" s="201">
        <f>IFERROR(IF(W65="","",W65),"")</f>
        <v>110</v>
      </c>
      <c r="Y65" s="36">
        <f>IFERROR(IF(W65="","",W65*0.00866),"")</f>
        <v>0.95259999999999989</v>
      </c>
      <c r="Z65" s="56"/>
      <c r="AA65" s="57"/>
      <c r="AE65" s="67"/>
      <c r="BB65" s="90" t="s">
        <v>1</v>
      </c>
      <c r="BL65" s="67">
        <f>IFERROR(W65*I65,"0")</f>
        <v>573.452</v>
      </c>
      <c r="BM65" s="67">
        <f>IFERROR(X65*I65,"0")</f>
        <v>573.452</v>
      </c>
      <c r="BN65" s="67">
        <f>IFERROR(W65/J65,"0")</f>
        <v>0.76388888888888884</v>
      </c>
      <c r="BO65" s="67">
        <f>IFERROR(X65/J65,"0")</f>
        <v>0.76388888888888884</v>
      </c>
    </row>
    <row r="66" spans="1:67" x14ac:dyDescent="0.2">
      <c r="A66" s="21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16"/>
      <c r="O66" s="208" t="s">
        <v>67</v>
      </c>
      <c r="P66" s="209"/>
      <c r="Q66" s="209"/>
      <c r="R66" s="209"/>
      <c r="S66" s="209"/>
      <c r="T66" s="209"/>
      <c r="U66" s="210"/>
      <c r="V66" s="37" t="s">
        <v>66</v>
      </c>
      <c r="W66" s="202">
        <f>IFERROR(SUM(W64:W65),"0")</f>
        <v>110</v>
      </c>
      <c r="X66" s="202">
        <f>IFERROR(SUM(X64:X65),"0")</f>
        <v>110</v>
      </c>
      <c r="Y66" s="202">
        <f>IFERROR(IF(Y64="",0,Y64),"0")+IFERROR(IF(Y65="",0,Y65),"0")</f>
        <v>0.95259999999999989</v>
      </c>
      <c r="Z66" s="203"/>
      <c r="AA66" s="203"/>
    </row>
    <row r="67" spans="1:67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16"/>
      <c r="O67" s="208" t="s">
        <v>67</v>
      </c>
      <c r="P67" s="209"/>
      <c r="Q67" s="209"/>
      <c r="R67" s="209"/>
      <c r="S67" s="209"/>
      <c r="T67" s="209"/>
      <c r="U67" s="210"/>
      <c r="V67" s="37" t="s">
        <v>68</v>
      </c>
      <c r="W67" s="202">
        <f>IFERROR(SUMPRODUCT(W64:W65*H64:H65),"0")</f>
        <v>550</v>
      </c>
      <c r="X67" s="202">
        <f>IFERROR(SUMPRODUCT(X64:X65*H64:H65),"0")</f>
        <v>550</v>
      </c>
      <c r="Y67" s="37"/>
      <c r="Z67" s="203"/>
      <c r="AA67" s="203"/>
    </row>
    <row r="68" spans="1:67" ht="16.5" hidden="1" customHeight="1" x14ac:dyDescent="0.25">
      <c r="A68" s="206" t="s">
        <v>126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195"/>
      <c r="AA68" s="195"/>
    </row>
    <row r="69" spans="1:67" ht="14.25" hidden="1" customHeight="1" x14ac:dyDescent="0.25">
      <c r="A69" s="229" t="s">
        <v>127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196"/>
      <c r="AA69" s="196"/>
    </row>
    <row r="70" spans="1:67" ht="27" hidden="1" customHeight="1" x14ac:dyDescent="0.25">
      <c r="A70" s="54" t="s">
        <v>128</v>
      </c>
      <c r="B70" s="54" t="s">
        <v>129</v>
      </c>
      <c r="C70" s="31">
        <v>4301135113</v>
      </c>
      <c r="D70" s="211">
        <v>4607111033659</v>
      </c>
      <c r="E70" s="212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3"/>
      <c r="Q70" s="223"/>
      <c r="R70" s="223"/>
      <c r="S70" s="212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16"/>
      <c r="O71" s="208" t="s">
        <v>67</v>
      </c>
      <c r="P71" s="209"/>
      <c r="Q71" s="209"/>
      <c r="R71" s="209"/>
      <c r="S71" s="209"/>
      <c r="T71" s="209"/>
      <c r="U71" s="210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hidden="1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16"/>
      <c r="O72" s="208" t="s">
        <v>67</v>
      </c>
      <c r="P72" s="209"/>
      <c r="Q72" s="209"/>
      <c r="R72" s="209"/>
      <c r="S72" s="209"/>
      <c r="T72" s="209"/>
      <c r="U72" s="210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hidden="1" customHeight="1" x14ac:dyDescent="0.25">
      <c r="A73" s="206" t="s">
        <v>130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195"/>
      <c r="AA73" s="195"/>
    </row>
    <row r="74" spans="1:67" ht="14.25" hidden="1" customHeight="1" x14ac:dyDescent="0.25">
      <c r="A74" s="229" t="s">
        <v>131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1">
        <v>4607111034137</v>
      </c>
      <c r="E75" s="212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38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3"/>
      <c r="Q75" s="223"/>
      <c r="R75" s="223"/>
      <c r="S75" s="212"/>
      <c r="T75" s="34"/>
      <c r="U75" s="34"/>
      <c r="V75" s="35" t="s">
        <v>66</v>
      </c>
      <c r="W75" s="200">
        <v>10</v>
      </c>
      <c r="X75" s="201">
        <f>IFERROR(IF(W75="","",W75),"")</f>
        <v>10</v>
      </c>
      <c r="Y75" s="36">
        <f>IFERROR(IF(W75="","",W75*0.01788),"")</f>
        <v>0.17880000000000001</v>
      </c>
      <c r="Z75" s="56"/>
      <c r="AA75" s="57"/>
      <c r="AE75" s="67"/>
      <c r="BB75" s="92" t="s">
        <v>75</v>
      </c>
      <c r="BL75" s="67">
        <f>IFERROR(W75*I75,"0")</f>
        <v>43.036000000000001</v>
      </c>
      <c r="BM75" s="67">
        <f>IFERROR(X75*I75,"0")</f>
        <v>43.036000000000001</v>
      </c>
      <c r="BN75" s="67">
        <f>IFERROR(W75/J75,"0")</f>
        <v>0.14285714285714285</v>
      </c>
      <c r="BO75" s="67">
        <f>IFERROR(X75/J75,"0")</f>
        <v>0.14285714285714285</v>
      </c>
    </row>
    <row r="76" spans="1:67" ht="27" hidden="1" customHeight="1" x14ac:dyDescent="0.25">
      <c r="A76" s="54" t="s">
        <v>134</v>
      </c>
      <c r="B76" s="54" t="s">
        <v>135</v>
      </c>
      <c r="C76" s="31">
        <v>4301131011</v>
      </c>
      <c r="D76" s="211">
        <v>4607111034120</v>
      </c>
      <c r="E76" s="212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1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3"/>
      <c r="Q76" s="223"/>
      <c r="R76" s="223"/>
      <c r="S76" s="212"/>
      <c r="T76" s="34"/>
      <c r="U76" s="34"/>
      <c r="V76" s="35" t="s">
        <v>66</v>
      </c>
      <c r="W76" s="200">
        <v>0</v>
      </c>
      <c r="X76" s="201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1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16"/>
      <c r="O77" s="208" t="s">
        <v>67</v>
      </c>
      <c r="P77" s="209"/>
      <c r="Q77" s="209"/>
      <c r="R77" s="209"/>
      <c r="S77" s="209"/>
      <c r="T77" s="209"/>
      <c r="U77" s="210"/>
      <c r="V77" s="37" t="s">
        <v>66</v>
      </c>
      <c r="W77" s="202">
        <f>IFERROR(SUM(W75:W76),"0")</f>
        <v>10</v>
      </c>
      <c r="X77" s="202">
        <f>IFERROR(SUM(X75:X76),"0")</f>
        <v>10</v>
      </c>
      <c r="Y77" s="202">
        <f>IFERROR(IF(Y75="",0,Y75),"0")+IFERROR(IF(Y76="",0,Y76),"0")</f>
        <v>0.17880000000000001</v>
      </c>
      <c r="Z77" s="203"/>
      <c r="AA77" s="203"/>
    </row>
    <row r="78" spans="1:67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16"/>
      <c r="O78" s="208" t="s">
        <v>67</v>
      </c>
      <c r="P78" s="209"/>
      <c r="Q78" s="209"/>
      <c r="R78" s="209"/>
      <c r="S78" s="209"/>
      <c r="T78" s="209"/>
      <c r="U78" s="210"/>
      <c r="V78" s="37" t="s">
        <v>68</v>
      </c>
      <c r="W78" s="202">
        <f>IFERROR(SUMPRODUCT(W75:W76*H75:H76),"0")</f>
        <v>36</v>
      </c>
      <c r="X78" s="202">
        <f>IFERROR(SUMPRODUCT(X75:X76*H75:H76),"0")</f>
        <v>36</v>
      </c>
      <c r="Y78" s="37"/>
      <c r="Z78" s="203"/>
      <c r="AA78" s="203"/>
    </row>
    <row r="79" spans="1:67" ht="16.5" hidden="1" customHeight="1" x14ac:dyDescent="0.25">
      <c r="A79" s="206" t="s">
        <v>136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195"/>
      <c r="AA79" s="195"/>
    </row>
    <row r="80" spans="1:67" ht="14.25" hidden="1" customHeight="1" x14ac:dyDescent="0.25">
      <c r="A80" s="229" t="s">
        <v>127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196"/>
      <c r="AA80" s="196"/>
    </row>
    <row r="81" spans="1:67" ht="27" hidden="1" customHeight="1" x14ac:dyDescent="0.25">
      <c r="A81" s="54" t="s">
        <v>137</v>
      </c>
      <c r="B81" s="54" t="s">
        <v>138</v>
      </c>
      <c r="C81" s="31">
        <v>4301135053</v>
      </c>
      <c r="D81" s="211">
        <v>4607111036407</v>
      </c>
      <c r="E81" s="212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39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3"/>
      <c r="Q81" s="223"/>
      <c r="R81" s="223"/>
      <c r="S81" s="212"/>
      <c r="T81" s="34"/>
      <c r="U81" s="34"/>
      <c r="V81" s="35" t="s">
        <v>66</v>
      </c>
      <c r="W81" s="200">
        <v>0</v>
      </c>
      <c r="X81" s="201">
        <f t="shared" ref="X81:X88" si="12">IFERROR(IF(W81="","",W81),"")</f>
        <v>0</v>
      </c>
      <c r="Y81" s="36">
        <f t="shared" ref="Y81:Y88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8" si="14">IFERROR(W81*I81,"0")</f>
        <v>0</v>
      </c>
      <c r="BM81" s="67">
        <f t="shared" ref="BM81:BM88" si="15">IFERROR(X81*I81,"0")</f>
        <v>0</v>
      </c>
      <c r="BN81" s="67">
        <f t="shared" ref="BN81:BN88" si="16">IFERROR(W81/J81,"0")</f>
        <v>0</v>
      </c>
      <c r="BO81" s="67">
        <f t="shared" ref="BO81:BO88" si="17">IFERROR(X81/J81,"0")</f>
        <v>0</v>
      </c>
    </row>
    <row r="82" spans="1:67" ht="16.5" hidden="1" customHeight="1" x14ac:dyDescent="0.25">
      <c r="A82" s="54" t="s">
        <v>139</v>
      </c>
      <c r="B82" s="54" t="s">
        <v>140</v>
      </c>
      <c r="C82" s="31">
        <v>4301135122</v>
      </c>
      <c r="D82" s="211">
        <v>4607111033628</v>
      </c>
      <c r="E82" s="212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28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3"/>
      <c r="Q82" s="223"/>
      <c r="R82" s="223"/>
      <c r="S82" s="212"/>
      <c r="T82" s="34"/>
      <c r="U82" s="34"/>
      <c r="V82" s="35" t="s">
        <v>66</v>
      </c>
      <c r="W82" s="200">
        <v>0</v>
      </c>
      <c r="X82" s="201">
        <f t="shared" si="12"/>
        <v>0</v>
      </c>
      <c r="Y82" s="36">
        <f t="shared" si="13"/>
        <v>0</v>
      </c>
      <c r="Z82" s="56"/>
      <c r="AA82" s="57"/>
      <c r="AE82" s="67"/>
      <c r="BB82" s="95" t="s">
        <v>75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4301130400</v>
      </c>
      <c r="D83" s="211">
        <v>4607111033451</v>
      </c>
      <c r="E83" s="212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26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3"/>
      <c r="Q83" s="223"/>
      <c r="R83" s="223"/>
      <c r="S83" s="212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1">
        <v>4607111033451</v>
      </c>
      <c r="E84" s="212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38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23"/>
      <c r="Q84" s="223"/>
      <c r="R84" s="223"/>
      <c r="S84" s="212"/>
      <c r="T84" s="34"/>
      <c r="U84" s="34"/>
      <c r="V84" s="35" t="s">
        <v>66</v>
      </c>
      <c r="W84" s="200">
        <v>220</v>
      </c>
      <c r="X84" s="201">
        <f t="shared" si="12"/>
        <v>220</v>
      </c>
      <c r="Y84" s="36">
        <f t="shared" si="13"/>
        <v>3.9336000000000002</v>
      </c>
      <c r="Z84" s="56"/>
      <c r="AA84" s="57"/>
      <c r="AE84" s="67"/>
      <c r="BB84" s="97" t="s">
        <v>75</v>
      </c>
      <c r="BL84" s="67">
        <f t="shared" si="14"/>
        <v>946.79200000000003</v>
      </c>
      <c r="BM84" s="67">
        <f t="shared" si="15"/>
        <v>946.79200000000003</v>
      </c>
      <c r="BN84" s="67">
        <f t="shared" si="16"/>
        <v>3.1428571428571428</v>
      </c>
      <c r="BO84" s="67">
        <f t="shared" si="17"/>
        <v>3.1428571428571428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4301135120</v>
      </c>
      <c r="D85" s="211">
        <v>4607111035141</v>
      </c>
      <c r="E85" s="212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40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23"/>
      <c r="Q85" s="223"/>
      <c r="R85" s="223"/>
      <c r="S85" s="212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146</v>
      </c>
      <c r="B86" s="54" t="s">
        <v>147</v>
      </c>
      <c r="C86" s="31">
        <v>4301135111</v>
      </c>
      <c r="D86" s="211">
        <v>4607111035028</v>
      </c>
      <c r="E86" s="212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2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23"/>
      <c r="Q86" s="223"/>
      <c r="R86" s="223"/>
      <c r="S86" s="212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148</v>
      </c>
      <c r="B87" s="54" t="s">
        <v>149</v>
      </c>
      <c r="C87" s="31">
        <v>4301135109</v>
      </c>
      <c r="D87" s="211">
        <v>4607111033444</v>
      </c>
      <c r="E87" s="212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4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23"/>
      <c r="Q87" s="223"/>
      <c r="R87" s="223"/>
      <c r="S87" s="212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1">
        <v>4607111033444</v>
      </c>
      <c r="E88" s="212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3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23"/>
      <c r="Q88" s="223"/>
      <c r="R88" s="223"/>
      <c r="S88" s="212"/>
      <c r="T88" s="34"/>
      <c r="U88" s="34"/>
      <c r="V88" s="35" t="s">
        <v>66</v>
      </c>
      <c r="W88" s="200">
        <v>130</v>
      </c>
      <c r="X88" s="201">
        <f t="shared" si="12"/>
        <v>130</v>
      </c>
      <c r="Y88" s="36">
        <f t="shared" si="13"/>
        <v>2.3243999999999998</v>
      </c>
      <c r="Z88" s="56"/>
      <c r="AA88" s="57"/>
      <c r="AE88" s="67"/>
      <c r="BB88" s="101" t="s">
        <v>75</v>
      </c>
      <c r="BL88" s="67">
        <f t="shared" si="14"/>
        <v>559.46800000000007</v>
      </c>
      <c r="BM88" s="67">
        <f t="shared" si="15"/>
        <v>559.46800000000007</v>
      </c>
      <c r="BN88" s="67">
        <f t="shared" si="16"/>
        <v>1.8571428571428572</v>
      </c>
      <c r="BO88" s="67">
        <f t="shared" si="17"/>
        <v>1.8571428571428572</v>
      </c>
    </row>
    <row r="89" spans="1:67" x14ac:dyDescent="0.2">
      <c r="A89" s="215"/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16"/>
      <c r="O89" s="208" t="s">
        <v>67</v>
      </c>
      <c r="P89" s="209"/>
      <c r="Q89" s="209"/>
      <c r="R89" s="209"/>
      <c r="S89" s="209"/>
      <c r="T89" s="209"/>
      <c r="U89" s="210"/>
      <c r="V89" s="37" t="s">
        <v>66</v>
      </c>
      <c r="W89" s="202">
        <f>IFERROR(SUM(W81:W88),"0")</f>
        <v>350</v>
      </c>
      <c r="X89" s="202">
        <f>IFERROR(SUM(X81:X88),"0")</f>
        <v>350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6.258</v>
      </c>
      <c r="Z89" s="203"/>
      <c r="AA89" s="203"/>
    </row>
    <row r="90" spans="1:67" x14ac:dyDescent="0.2">
      <c r="A90" s="207"/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16"/>
      <c r="O90" s="208" t="s">
        <v>67</v>
      </c>
      <c r="P90" s="209"/>
      <c r="Q90" s="209"/>
      <c r="R90" s="209"/>
      <c r="S90" s="209"/>
      <c r="T90" s="209"/>
      <c r="U90" s="210"/>
      <c r="V90" s="37" t="s">
        <v>68</v>
      </c>
      <c r="W90" s="202">
        <f>IFERROR(SUMPRODUCT(W81:W88*H81:H88),"0")</f>
        <v>1260</v>
      </c>
      <c r="X90" s="202">
        <f>IFERROR(SUMPRODUCT(X81:X88*H81:H88),"0")</f>
        <v>1260</v>
      </c>
      <c r="Y90" s="37"/>
      <c r="Z90" s="203"/>
      <c r="AA90" s="203"/>
    </row>
    <row r="91" spans="1:67" ht="16.5" hidden="1" customHeight="1" x14ac:dyDescent="0.25">
      <c r="A91" s="206" t="s">
        <v>151</v>
      </c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195"/>
      <c r="AA91" s="195"/>
    </row>
    <row r="92" spans="1:67" ht="14.25" hidden="1" customHeight="1" x14ac:dyDescent="0.25">
      <c r="A92" s="229" t="s">
        <v>151</v>
      </c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11">
        <v>4607025784012</v>
      </c>
      <c r="E93" s="212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1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23"/>
      <c r="Q93" s="223"/>
      <c r="R93" s="223"/>
      <c r="S93" s="212"/>
      <c r="T93" s="34"/>
      <c r="U93" s="34"/>
      <c r="V93" s="35" t="s">
        <v>66</v>
      </c>
      <c r="W93" s="200">
        <v>10</v>
      </c>
      <c r="X93" s="201">
        <f>IFERROR(IF(W93="","",W93),"")</f>
        <v>10</v>
      </c>
      <c r="Y93" s="36">
        <f>IFERROR(IF(W93="","",W93*0.00936),"")</f>
        <v>9.3600000000000003E-2</v>
      </c>
      <c r="Z93" s="56"/>
      <c r="AA93" s="57"/>
      <c r="AE93" s="67"/>
      <c r="BB93" s="102" t="s">
        <v>75</v>
      </c>
      <c r="BL93" s="67">
        <f>IFERROR(W93*I93,"0")</f>
        <v>24.911999999999999</v>
      </c>
      <c r="BM93" s="67">
        <f>IFERROR(X93*I93,"0")</f>
        <v>24.911999999999999</v>
      </c>
      <c r="BN93" s="67">
        <f>IFERROR(W93/J93,"0")</f>
        <v>7.9365079365079361E-2</v>
      </c>
      <c r="BO93" s="67">
        <f>IFERROR(X93/J93,"0")</f>
        <v>7.9365079365079361E-2</v>
      </c>
    </row>
    <row r="94" spans="1:67" ht="27" hidden="1" customHeight="1" x14ac:dyDescent="0.25">
      <c r="A94" s="54" t="s">
        <v>154</v>
      </c>
      <c r="B94" s="54" t="s">
        <v>155</v>
      </c>
      <c r="C94" s="31">
        <v>4301136012</v>
      </c>
      <c r="D94" s="211">
        <v>4607025784319</v>
      </c>
      <c r="E94" s="212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4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23"/>
      <c r="Q94" s="223"/>
      <c r="R94" s="223"/>
      <c r="S94" s="212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156</v>
      </c>
      <c r="B95" s="54" t="s">
        <v>157</v>
      </c>
      <c r="C95" s="31">
        <v>4301136014</v>
      </c>
      <c r="D95" s="211">
        <v>4607111035370</v>
      </c>
      <c r="E95" s="212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0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23"/>
      <c r="Q95" s="223"/>
      <c r="R95" s="223"/>
      <c r="S95" s="212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15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16"/>
      <c r="O96" s="208" t="s">
        <v>67</v>
      </c>
      <c r="P96" s="209"/>
      <c r="Q96" s="209"/>
      <c r="R96" s="209"/>
      <c r="S96" s="209"/>
      <c r="T96" s="209"/>
      <c r="U96" s="210"/>
      <c r="V96" s="37" t="s">
        <v>66</v>
      </c>
      <c r="W96" s="202">
        <f>IFERROR(SUM(W93:W95),"0")</f>
        <v>10</v>
      </c>
      <c r="X96" s="202">
        <f>IFERROR(SUM(X93:X95),"0")</f>
        <v>10</v>
      </c>
      <c r="Y96" s="202">
        <f>IFERROR(IF(Y93="",0,Y93),"0")+IFERROR(IF(Y94="",0,Y94),"0")+IFERROR(IF(Y95="",0,Y95),"0")</f>
        <v>9.3600000000000003E-2</v>
      </c>
      <c r="Z96" s="203"/>
      <c r="AA96" s="203"/>
    </row>
    <row r="97" spans="1:67" x14ac:dyDescent="0.2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16"/>
      <c r="O97" s="208" t="s">
        <v>67</v>
      </c>
      <c r="P97" s="209"/>
      <c r="Q97" s="209"/>
      <c r="R97" s="209"/>
      <c r="S97" s="209"/>
      <c r="T97" s="209"/>
      <c r="U97" s="210"/>
      <c r="V97" s="37" t="s">
        <v>68</v>
      </c>
      <c r="W97" s="202">
        <f>IFERROR(SUMPRODUCT(W93:W95*H93:H95),"0")</f>
        <v>21.6</v>
      </c>
      <c r="X97" s="202">
        <f>IFERROR(SUMPRODUCT(X93:X95*H93:H95),"0")</f>
        <v>21.6</v>
      </c>
      <c r="Y97" s="37"/>
      <c r="Z97" s="203"/>
      <c r="AA97" s="203"/>
    </row>
    <row r="98" spans="1:67" ht="16.5" hidden="1" customHeight="1" x14ac:dyDescent="0.25">
      <c r="A98" s="206" t="s">
        <v>158</v>
      </c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195"/>
      <c r="AA98" s="195"/>
    </row>
    <row r="99" spans="1:67" ht="14.25" hidden="1" customHeight="1" x14ac:dyDescent="0.25">
      <c r="A99" s="229" t="s">
        <v>61</v>
      </c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1">
        <v>4607111033970</v>
      </c>
      <c r="E100" s="212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5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23"/>
      <c r="Q100" s="223"/>
      <c r="R100" s="223"/>
      <c r="S100" s="212"/>
      <c r="T100" s="34"/>
      <c r="U100" s="34"/>
      <c r="V100" s="35" t="s">
        <v>66</v>
      </c>
      <c r="W100" s="200">
        <v>85</v>
      </c>
      <c r="X100" s="201">
        <f>IFERROR(IF(W100="","",W100),"")</f>
        <v>85</v>
      </c>
      <c r="Y100" s="36">
        <f>IFERROR(IF(W100="","",W100*0.0155),"")</f>
        <v>1.3174999999999999</v>
      </c>
      <c r="Z100" s="56"/>
      <c r="AA100" s="57"/>
      <c r="AE100" s="67"/>
      <c r="BB100" s="105" t="s">
        <v>1</v>
      </c>
      <c r="BL100" s="67">
        <f>IFERROR(W100*I100,"0")</f>
        <v>611.96600000000001</v>
      </c>
      <c r="BM100" s="67">
        <f>IFERROR(X100*I100,"0")</f>
        <v>611.96600000000001</v>
      </c>
      <c r="BN100" s="67">
        <f>IFERROR(W100/J100,"0")</f>
        <v>1.0119047619047619</v>
      </c>
      <c r="BO100" s="67">
        <f>IFERROR(X100/J100,"0")</f>
        <v>1.0119047619047619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1">
        <v>4607111034144</v>
      </c>
      <c r="E101" s="212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23"/>
      <c r="Q101" s="223"/>
      <c r="R101" s="223"/>
      <c r="S101" s="212"/>
      <c r="T101" s="34"/>
      <c r="U101" s="34"/>
      <c r="V101" s="35" t="s">
        <v>66</v>
      </c>
      <c r="W101" s="200">
        <v>225</v>
      </c>
      <c r="X101" s="201">
        <f>IFERROR(IF(W101="","",W101),"")</f>
        <v>225</v>
      </c>
      <c r="Y101" s="36">
        <f>IFERROR(IF(W101="","",W101*0.0155),"")</f>
        <v>3.4874999999999998</v>
      </c>
      <c r="Z101" s="56"/>
      <c r="AA101" s="57"/>
      <c r="AE101" s="67"/>
      <c r="BB101" s="106" t="s">
        <v>1</v>
      </c>
      <c r="BL101" s="67">
        <f>IFERROR(W101*I101,"0")</f>
        <v>1684.35</v>
      </c>
      <c r="BM101" s="67">
        <f>IFERROR(X101*I101,"0")</f>
        <v>1684.35</v>
      </c>
      <c r="BN101" s="67">
        <f>IFERROR(W101/J101,"0")</f>
        <v>2.6785714285714284</v>
      </c>
      <c r="BO101" s="67">
        <f>IFERROR(X101/J101,"0")</f>
        <v>2.6785714285714284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1">
        <v>4607111033987</v>
      </c>
      <c r="E102" s="212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23"/>
      <c r="Q102" s="223"/>
      <c r="R102" s="223"/>
      <c r="S102" s="212"/>
      <c r="T102" s="34"/>
      <c r="U102" s="34"/>
      <c r="V102" s="35" t="s">
        <v>66</v>
      </c>
      <c r="W102" s="200">
        <v>15</v>
      </c>
      <c r="X102" s="201">
        <f>IFERROR(IF(W102="","",W102),"")</f>
        <v>15</v>
      </c>
      <c r="Y102" s="36">
        <f>IFERROR(IF(W102="","",W102*0.0155),"")</f>
        <v>0.23249999999999998</v>
      </c>
      <c r="Z102" s="56"/>
      <c r="AA102" s="57"/>
      <c r="AE102" s="67"/>
      <c r="BB102" s="107" t="s">
        <v>1</v>
      </c>
      <c r="BL102" s="67">
        <f>IFERROR(W102*I102,"0")</f>
        <v>107.994</v>
      </c>
      <c r="BM102" s="67">
        <f>IFERROR(X102*I102,"0")</f>
        <v>107.994</v>
      </c>
      <c r="BN102" s="67">
        <f>IFERROR(W102/J102,"0")</f>
        <v>0.17857142857142858</v>
      </c>
      <c r="BO102" s="67">
        <f>IFERROR(X102/J102,"0")</f>
        <v>0.17857142857142858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1">
        <v>4607111034151</v>
      </c>
      <c r="E103" s="212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4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23"/>
      <c r="Q103" s="223"/>
      <c r="R103" s="223"/>
      <c r="S103" s="212"/>
      <c r="T103" s="34"/>
      <c r="U103" s="34"/>
      <c r="V103" s="35" t="s">
        <v>66</v>
      </c>
      <c r="W103" s="200">
        <v>325</v>
      </c>
      <c r="X103" s="201">
        <f>IFERROR(IF(W103="","",W103),"")</f>
        <v>325</v>
      </c>
      <c r="Y103" s="36">
        <f>IFERROR(IF(W103="","",W103*0.0155),"")</f>
        <v>5.0374999999999996</v>
      </c>
      <c r="Z103" s="56"/>
      <c r="AA103" s="57"/>
      <c r="AE103" s="67"/>
      <c r="BB103" s="108" t="s">
        <v>1</v>
      </c>
      <c r="BL103" s="67">
        <f>IFERROR(W103*I103,"0")</f>
        <v>2432.9499999999998</v>
      </c>
      <c r="BM103" s="67">
        <f>IFERROR(X103*I103,"0")</f>
        <v>2432.9499999999998</v>
      </c>
      <c r="BN103" s="67">
        <f>IFERROR(W103/J103,"0")</f>
        <v>3.8690476190476191</v>
      </c>
      <c r="BO103" s="67">
        <f>IFERROR(X103/J103,"0")</f>
        <v>3.8690476190476191</v>
      </c>
    </row>
    <row r="104" spans="1:67" ht="27" hidden="1" customHeight="1" x14ac:dyDescent="0.25">
      <c r="A104" s="54" t="s">
        <v>167</v>
      </c>
      <c r="B104" s="54" t="s">
        <v>168</v>
      </c>
      <c r="C104" s="31">
        <v>4301070958</v>
      </c>
      <c r="D104" s="211">
        <v>4607111038098</v>
      </c>
      <c r="E104" s="212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3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23"/>
      <c r="Q104" s="223"/>
      <c r="R104" s="223"/>
      <c r="S104" s="212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15"/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16"/>
      <c r="O105" s="208" t="s">
        <v>67</v>
      </c>
      <c r="P105" s="209"/>
      <c r="Q105" s="209"/>
      <c r="R105" s="209"/>
      <c r="S105" s="209"/>
      <c r="T105" s="209"/>
      <c r="U105" s="210"/>
      <c r="V105" s="37" t="s">
        <v>66</v>
      </c>
      <c r="W105" s="202">
        <f>IFERROR(SUM(W100:W104),"0")</f>
        <v>650</v>
      </c>
      <c r="X105" s="202">
        <f>IFERROR(SUM(X100:X104),"0")</f>
        <v>650</v>
      </c>
      <c r="Y105" s="202">
        <f>IFERROR(IF(Y100="",0,Y100),"0")+IFERROR(IF(Y101="",0,Y101),"0")+IFERROR(IF(Y102="",0,Y102),"0")+IFERROR(IF(Y103="",0,Y103),"0")+IFERROR(IF(Y104="",0,Y104),"0")</f>
        <v>10.074999999999999</v>
      </c>
      <c r="Z105" s="203"/>
      <c r="AA105" s="203"/>
    </row>
    <row r="106" spans="1:67" x14ac:dyDescent="0.2">
      <c r="A106" s="207"/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16"/>
      <c r="O106" s="208" t="s">
        <v>67</v>
      </c>
      <c r="P106" s="209"/>
      <c r="Q106" s="209"/>
      <c r="R106" s="209"/>
      <c r="S106" s="209"/>
      <c r="T106" s="209"/>
      <c r="U106" s="210"/>
      <c r="V106" s="37" t="s">
        <v>68</v>
      </c>
      <c r="W106" s="202">
        <f>IFERROR(SUMPRODUCT(W100:W104*H100:H104),"0")</f>
        <v>4648</v>
      </c>
      <c r="X106" s="202">
        <f>IFERROR(SUMPRODUCT(X100:X104*H100:H104),"0")</f>
        <v>4648</v>
      </c>
      <c r="Y106" s="37"/>
      <c r="Z106" s="203"/>
      <c r="AA106" s="203"/>
    </row>
    <row r="107" spans="1:67" ht="16.5" hidden="1" customHeight="1" x14ac:dyDescent="0.25">
      <c r="A107" s="206" t="s">
        <v>169</v>
      </c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195"/>
      <c r="AA107" s="195"/>
    </row>
    <row r="108" spans="1:67" ht="14.25" hidden="1" customHeight="1" x14ac:dyDescent="0.25">
      <c r="A108" s="229" t="s">
        <v>127</v>
      </c>
      <c r="B108" s="207"/>
      <c r="C108" s="207"/>
      <c r="D108" s="207"/>
      <c r="E108" s="207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1">
        <v>4607111034014</v>
      </c>
      <c r="E109" s="212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23"/>
      <c r="Q109" s="223"/>
      <c r="R109" s="223"/>
      <c r="S109" s="212"/>
      <c r="T109" s="34"/>
      <c r="U109" s="34"/>
      <c r="V109" s="35" t="s">
        <v>66</v>
      </c>
      <c r="W109" s="200">
        <v>120</v>
      </c>
      <c r="X109" s="201">
        <f>IFERROR(IF(W109="","",W109),"")</f>
        <v>120</v>
      </c>
      <c r="Y109" s="36">
        <f>IFERROR(IF(W109="","",W109*0.01788),"")</f>
        <v>2.1456</v>
      </c>
      <c r="Z109" s="56"/>
      <c r="AA109" s="57"/>
      <c r="AE109" s="67"/>
      <c r="BB109" s="110" t="s">
        <v>75</v>
      </c>
      <c r="BL109" s="67">
        <f>IFERROR(W109*I109,"0")</f>
        <v>444.43199999999996</v>
      </c>
      <c r="BM109" s="67">
        <f>IFERROR(X109*I109,"0")</f>
        <v>444.43199999999996</v>
      </c>
      <c r="BN109" s="67">
        <f>IFERROR(W109/J109,"0")</f>
        <v>1.7142857142857142</v>
      </c>
      <c r="BO109" s="67">
        <f>IFERROR(X109/J109,"0")</f>
        <v>1.7142857142857142</v>
      </c>
    </row>
    <row r="110" spans="1:67" ht="27" hidden="1" customHeight="1" x14ac:dyDescent="0.25">
      <c r="A110" s="54" t="s">
        <v>172</v>
      </c>
      <c r="B110" s="54" t="s">
        <v>173</v>
      </c>
      <c r="C110" s="31">
        <v>4301135151</v>
      </c>
      <c r="D110" s="211">
        <v>4607111033994</v>
      </c>
      <c r="E110" s="212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240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23"/>
      <c r="Q110" s="223"/>
      <c r="R110" s="223"/>
      <c r="S110" s="212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1">
        <v>4607111033994</v>
      </c>
      <c r="E111" s="212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28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23"/>
      <c r="Q111" s="223"/>
      <c r="R111" s="223"/>
      <c r="S111" s="212"/>
      <c r="T111" s="34"/>
      <c r="U111" s="34"/>
      <c r="V111" s="35" t="s">
        <v>66</v>
      </c>
      <c r="W111" s="200">
        <v>375</v>
      </c>
      <c r="X111" s="201">
        <f>IFERROR(IF(W111="","",W111),"")</f>
        <v>375</v>
      </c>
      <c r="Y111" s="36">
        <f>IFERROR(IF(W111="","",W111*0.01788),"")</f>
        <v>6.7050000000000001</v>
      </c>
      <c r="Z111" s="56"/>
      <c r="AA111" s="57"/>
      <c r="AE111" s="67"/>
      <c r="BB111" s="112" t="s">
        <v>75</v>
      </c>
      <c r="BL111" s="67">
        <f>IFERROR(W111*I111,"0")</f>
        <v>1388.85</v>
      </c>
      <c r="BM111" s="67">
        <f>IFERROR(X111*I111,"0")</f>
        <v>1388.85</v>
      </c>
      <c r="BN111" s="67">
        <f>IFERROR(W111/J111,"0")</f>
        <v>5.3571428571428568</v>
      </c>
      <c r="BO111" s="67">
        <f>IFERROR(X111/J111,"0")</f>
        <v>5.3571428571428568</v>
      </c>
    </row>
    <row r="112" spans="1:67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16"/>
      <c r="O112" s="208" t="s">
        <v>67</v>
      </c>
      <c r="P112" s="209"/>
      <c r="Q112" s="209"/>
      <c r="R112" s="209"/>
      <c r="S112" s="209"/>
      <c r="T112" s="209"/>
      <c r="U112" s="210"/>
      <c r="V112" s="37" t="s">
        <v>66</v>
      </c>
      <c r="W112" s="202">
        <f>IFERROR(SUM(W109:W111),"0")</f>
        <v>495</v>
      </c>
      <c r="X112" s="202">
        <f>IFERROR(SUM(X109:X111),"0")</f>
        <v>495</v>
      </c>
      <c r="Y112" s="202">
        <f>IFERROR(IF(Y109="",0,Y109),"0")+IFERROR(IF(Y110="",0,Y110),"0")+IFERROR(IF(Y111="",0,Y111),"0")</f>
        <v>8.8506</v>
      </c>
      <c r="Z112" s="203"/>
      <c r="AA112" s="203"/>
    </row>
    <row r="113" spans="1:67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16"/>
      <c r="O113" s="208" t="s">
        <v>67</v>
      </c>
      <c r="P113" s="209"/>
      <c r="Q113" s="209"/>
      <c r="R113" s="209"/>
      <c r="S113" s="209"/>
      <c r="T113" s="209"/>
      <c r="U113" s="210"/>
      <c r="V113" s="37" t="s">
        <v>68</v>
      </c>
      <c r="W113" s="202">
        <f>IFERROR(SUMPRODUCT(W109:W111*H109:H111),"0")</f>
        <v>1485</v>
      </c>
      <c r="X113" s="202">
        <f>IFERROR(SUMPRODUCT(X109:X111*H109:H111),"0")</f>
        <v>1485</v>
      </c>
      <c r="Y113" s="37"/>
      <c r="Z113" s="203"/>
      <c r="AA113" s="203"/>
    </row>
    <row r="114" spans="1:67" ht="16.5" hidden="1" customHeight="1" x14ac:dyDescent="0.25">
      <c r="A114" s="206" t="s">
        <v>176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195"/>
      <c r="AA114" s="195"/>
    </row>
    <row r="115" spans="1:67" ht="14.25" hidden="1" customHeight="1" x14ac:dyDescent="0.25">
      <c r="A115" s="229" t="s">
        <v>127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196"/>
      <c r="AA115" s="196"/>
    </row>
    <row r="116" spans="1:67" ht="16.5" hidden="1" customHeight="1" x14ac:dyDescent="0.25">
      <c r="A116" s="54" t="s">
        <v>177</v>
      </c>
      <c r="B116" s="54" t="s">
        <v>178</v>
      </c>
      <c r="C116" s="31">
        <v>4301135145</v>
      </c>
      <c r="D116" s="211">
        <v>4607111034199</v>
      </c>
      <c r="E116" s="212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55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23"/>
      <c r="Q116" s="223"/>
      <c r="R116" s="223"/>
      <c r="S116" s="212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1">
        <v>4607111034199</v>
      </c>
      <c r="E117" s="212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26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23"/>
      <c r="Q117" s="223"/>
      <c r="R117" s="223"/>
      <c r="S117" s="212"/>
      <c r="T117" s="34"/>
      <c r="U117" s="34"/>
      <c r="V117" s="35" t="s">
        <v>66</v>
      </c>
      <c r="W117" s="200">
        <v>80</v>
      </c>
      <c r="X117" s="201">
        <f>IFERROR(IF(W117="","",W117),"")</f>
        <v>80</v>
      </c>
      <c r="Y117" s="36">
        <f>IFERROR(IF(W117="","",W117*0.01788),"")</f>
        <v>1.4304000000000001</v>
      </c>
      <c r="Z117" s="56"/>
      <c r="AA117" s="57"/>
      <c r="AE117" s="67"/>
      <c r="BB117" s="114" t="s">
        <v>75</v>
      </c>
      <c r="BL117" s="67">
        <f>IFERROR(W117*I117,"0")</f>
        <v>296.28800000000001</v>
      </c>
      <c r="BM117" s="67">
        <f>IFERROR(X117*I117,"0")</f>
        <v>296.28800000000001</v>
      </c>
      <c r="BN117" s="67">
        <f>IFERROR(W117/J117,"0")</f>
        <v>1.1428571428571428</v>
      </c>
      <c r="BO117" s="67">
        <f>IFERROR(X117/J117,"0")</f>
        <v>1.1428571428571428</v>
      </c>
    </row>
    <row r="118" spans="1:67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16"/>
      <c r="O118" s="208" t="s">
        <v>67</v>
      </c>
      <c r="P118" s="209"/>
      <c r="Q118" s="209"/>
      <c r="R118" s="209"/>
      <c r="S118" s="209"/>
      <c r="T118" s="209"/>
      <c r="U118" s="210"/>
      <c r="V118" s="37" t="s">
        <v>66</v>
      </c>
      <c r="W118" s="202">
        <f>IFERROR(SUM(W116:W117),"0")</f>
        <v>80</v>
      </c>
      <c r="X118" s="202">
        <f>IFERROR(SUM(X116:X117),"0")</f>
        <v>80</v>
      </c>
      <c r="Y118" s="202">
        <f>IFERROR(IF(Y116="",0,Y116),"0")+IFERROR(IF(Y117="",0,Y117),"0")</f>
        <v>1.4304000000000001</v>
      </c>
      <c r="Z118" s="203"/>
      <c r="AA118" s="203"/>
    </row>
    <row r="119" spans="1:67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16"/>
      <c r="O119" s="208" t="s">
        <v>67</v>
      </c>
      <c r="P119" s="209"/>
      <c r="Q119" s="209"/>
      <c r="R119" s="209"/>
      <c r="S119" s="209"/>
      <c r="T119" s="209"/>
      <c r="U119" s="210"/>
      <c r="V119" s="37" t="s">
        <v>68</v>
      </c>
      <c r="W119" s="202">
        <f>IFERROR(SUMPRODUCT(W116:W117*H116:H117),"0")</f>
        <v>240</v>
      </c>
      <c r="X119" s="202">
        <f>IFERROR(SUMPRODUCT(X116:X117*H116:H117),"0")</f>
        <v>240</v>
      </c>
      <c r="Y119" s="37"/>
      <c r="Z119" s="203"/>
      <c r="AA119" s="203"/>
    </row>
    <row r="120" spans="1:67" ht="16.5" hidden="1" customHeight="1" x14ac:dyDescent="0.25">
      <c r="A120" s="206" t="s">
        <v>181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195"/>
      <c r="AA120" s="195"/>
    </row>
    <row r="121" spans="1:67" ht="14.25" hidden="1" customHeight="1" x14ac:dyDescent="0.25">
      <c r="A121" s="229" t="s">
        <v>127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196"/>
      <c r="AA121" s="196"/>
    </row>
    <row r="122" spans="1:67" ht="27" hidden="1" customHeight="1" x14ac:dyDescent="0.25">
      <c r="A122" s="54" t="s">
        <v>182</v>
      </c>
      <c r="B122" s="54" t="s">
        <v>183</v>
      </c>
      <c r="C122" s="31">
        <v>4301130006</v>
      </c>
      <c r="D122" s="211">
        <v>4607111034670</v>
      </c>
      <c r="E122" s="212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23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23"/>
      <c r="Q122" s="223"/>
      <c r="R122" s="223"/>
      <c r="S122" s="212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hidden="1" customHeight="1" x14ac:dyDescent="0.25">
      <c r="A123" s="54" t="s">
        <v>185</v>
      </c>
      <c r="B123" s="54" t="s">
        <v>186</v>
      </c>
      <c r="C123" s="31">
        <v>4301130003</v>
      </c>
      <c r="D123" s="211">
        <v>4607111034687</v>
      </c>
      <c r="E123" s="212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22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23"/>
      <c r="Q123" s="223"/>
      <c r="R123" s="223"/>
      <c r="S123" s="212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1">
        <v>4607111034380</v>
      </c>
      <c r="E124" s="212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3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23"/>
      <c r="Q124" s="223"/>
      <c r="R124" s="223"/>
      <c r="S124" s="212"/>
      <c r="T124" s="34"/>
      <c r="U124" s="34"/>
      <c r="V124" s="35" t="s">
        <v>66</v>
      </c>
      <c r="W124" s="200">
        <v>20</v>
      </c>
      <c r="X124" s="201">
        <f>IFERROR(IF(W124="","",W124),"")</f>
        <v>20</v>
      </c>
      <c r="Y124" s="36">
        <f>IFERROR(IF(W124="","",W124*0.01788),"")</f>
        <v>0.35760000000000003</v>
      </c>
      <c r="Z124" s="56"/>
      <c r="AA124" s="57"/>
      <c r="AE124" s="67"/>
      <c r="BB124" s="117" t="s">
        <v>75</v>
      </c>
      <c r="BL124" s="67">
        <f>IFERROR(W124*I124,"0")</f>
        <v>65.599999999999994</v>
      </c>
      <c r="BM124" s="67">
        <f>IFERROR(X124*I124,"0")</f>
        <v>65.599999999999994</v>
      </c>
      <c r="BN124" s="67">
        <f>IFERROR(W124/J124,"0")</f>
        <v>0.2857142857142857</v>
      </c>
      <c r="BO124" s="67">
        <f>IFERROR(X124/J124,"0")</f>
        <v>0.2857142857142857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1">
        <v>4607111034397</v>
      </c>
      <c r="E125" s="212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25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23"/>
      <c r="Q125" s="223"/>
      <c r="R125" s="223"/>
      <c r="S125" s="212"/>
      <c r="T125" s="34"/>
      <c r="U125" s="34"/>
      <c r="V125" s="35" t="s">
        <v>66</v>
      </c>
      <c r="W125" s="200">
        <v>100</v>
      </c>
      <c r="X125" s="201">
        <f>IFERROR(IF(W125="","",W125),"")</f>
        <v>100</v>
      </c>
      <c r="Y125" s="36">
        <f>IFERROR(IF(W125="","",W125*0.01788),"")</f>
        <v>1.788</v>
      </c>
      <c r="Z125" s="56"/>
      <c r="AA125" s="57"/>
      <c r="AE125" s="67"/>
      <c r="BB125" s="118" t="s">
        <v>75</v>
      </c>
      <c r="BL125" s="67">
        <f>IFERROR(W125*I125,"0")</f>
        <v>328</v>
      </c>
      <c r="BM125" s="67">
        <f>IFERROR(X125*I125,"0")</f>
        <v>328</v>
      </c>
      <c r="BN125" s="67">
        <f>IFERROR(W125/J125,"0")</f>
        <v>1.4285714285714286</v>
      </c>
      <c r="BO125" s="67">
        <f>IFERROR(X125/J125,"0")</f>
        <v>1.4285714285714286</v>
      </c>
    </row>
    <row r="126" spans="1:67" x14ac:dyDescent="0.2">
      <c r="A126" s="215"/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16"/>
      <c r="O126" s="208" t="s">
        <v>67</v>
      </c>
      <c r="P126" s="209"/>
      <c r="Q126" s="209"/>
      <c r="R126" s="209"/>
      <c r="S126" s="209"/>
      <c r="T126" s="209"/>
      <c r="U126" s="210"/>
      <c r="V126" s="37" t="s">
        <v>66</v>
      </c>
      <c r="W126" s="202">
        <f>IFERROR(SUM(W122:W125),"0")</f>
        <v>120</v>
      </c>
      <c r="X126" s="202">
        <f>IFERROR(SUM(X122:X125),"0")</f>
        <v>120</v>
      </c>
      <c r="Y126" s="202">
        <f>IFERROR(IF(Y122="",0,Y122),"0")+IFERROR(IF(Y123="",0,Y123),"0")+IFERROR(IF(Y124="",0,Y124),"0")+IFERROR(IF(Y125="",0,Y125),"0")</f>
        <v>2.1456</v>
      </c>
      <c r="Z126" s="203"/>
      <c r="AA126" s="203"/>
    </row>
    <row r="127" spans="1:67" x14ac:dyDescent="0.2">
      <c r="A127" s="207"/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16"/>
      <c r="O127" s="208" t="s">
        <v>67</v>
      </c>
      <c r="P127" s="209"/>
      <c r="Q127" s="209"/>
      <c r="R127" s="209"/>
      <c r="S127" s="209"/>
      <c r="T127" s="209"/>
      <c r="U127" s="210"/>
      <c r="V127" s="37" t="s">
        <v>68</v>
      </c>
      <c r="W127" s="202">
        <f>IFERROR(SUMPRODUCT(W122:W125*H122:H125),"0")</f>
        <v>360</v>
      </c>
      <c r="X127" s="202">
        <f>IFERROR(SUMPRODUCT(X122:X125*H122:H125),"0")</f>
        <v>360</v>
      </c>
      <c r="Y127" s="37"/>
      <c r="Z127" s="203"/>
      <c r="AA127" s="203"/>
    </row>
    <row r="128" spans="1:67" ht="16.5" hidden="1" customHeight="1" x14ac:dyDescent="0.25">
      <c r="A128" s="206" t="s">
        <v>191</v>
      </c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195"/>
      <c r="AA128" s="195"/>
    </row>
    <row r="129" spans="1:67" ht="14.25" hidden="1" customHeight="1" x14ac:dyDescent="0.25">
      <c r="A129" s="229" t="s">
        <v>127</v>
      </c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196"/>
      <c r="AA129" s="196"/>
    </row>
    <row r="130" spans="1:67" ht="27" hidden="1" customHeight="1" x14ac:dyDescent="0.25">
      <c r="A130" s="54" t="s">
        <v>192</v>
      </c>
      <c r="B130" s="54" t="s">
        <v>193</v>
      </c>
      <c r="C130" s="31">
        <v>4301135134</v>
      </c>
      <c r="D130" s="211">
        <v>4607111035806</v>
      </c>
      <c r="E130" s="212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23"/>
      <c r="Q130" s="223"/>
      <c r="R130" s="223"/>
      <c r="S130" s="212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idden="1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16"/>
      <c r="O131" s="208" t="s">
        <v>67</v>
      </c>
      <c r="P131" s="209"/>
      <c r="Q131" s="209"/>
      <c r="R131" s="209"/>
      <c r="S131" s="209"/>
      <c r="T131" s="209"/>
      <c r="U131" s="210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hidden="1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16"/>
      <c r="O132" s="208" t="s">
        <v>67</v>
      </c>
      <c r="P132" s="209"/>
      <c r="Q132" s="209"/>
      <c r="R132" s="209"/>
      <c r="S132" s="209"/>
      <c r="T132" s="209"/>
      <c r="U132" s="210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hidden="1" customHeight="1" x14ac:dyDescent="0.25">
      <c r="A133" s="206" t="s">
        <v>194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195"/>
      <c r="AA133" s="195"/>
    </row>
    <row r="134" spans="1:67" ht="14.25" hidden="1" customHeight="1" x14ac:dyDescent="0.25">
      <c r="A134" s="229" t="s">
        <v>195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196"/>
      <c r="AA134" s="196"/>
    </row>
    <row r="135" spans="1:67" ht="27" hidden="1" customHeight="1" x14ac:dyDescent="0.25">
      <c r="A135" s="54" t="s">
        <v>196</v>
      </c>
      <c r="B135" s="54" t="s">
        <v>197</v>
      </c>
      <c r="C135" s="31">
        <v>4301070768</v>
      </c>
      <c r="D135" s="211">
        <v>4607111035639</v>
      </c>
      <c r="E135" s="212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23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23"/>
      <c r="Q135" s="223"/>
      <c r="R135" s="223"/>
      <c r="S135" s="212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199</v>
      </c>
      <c r="B136" s="54" t="s">
        <v>200</v>
      </c>
      <c r="C136" s="31">
        <v>4301070797</v>
      </c>
      <c r="D136" s="211">
        <v>4607111035646</v>
      </c>
      <c r="E136" s="212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4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23"/>
      <c r="Q136" s="223"/>
      <c r="R136" s="223"/>
      <c r="S136" s="212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15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16"/>
      <c r="O137" s="208" t="s">
        <v>67</v>
      </c>
      <c r="P137" s="209"/>
      <c r="Q137" s="209"/>
      <c r="R137" s="209"/>
      <c r="S137" s="209"/>
      <c r="T137" s="209"/>
      <c r="U137" s="210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hidden="1" x14ac:dyDescent="0.2">
      <c r="A138" s="207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16"/>
      <c r="O138" s="208" t="s">
        <v>67</v>
      </c>
      <c r="P138" s="209"/>
      <c r="Q138" s="209"/>
      <c r="R138" s="209"/>
      <c r="S138" s="209"/>
      <c r="T138" s="209"/>
      <c r="U138" s="210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hidden="1" customHeight="1" x14ac:dyDescent="0.25">
      <c r="A139" s="206" t="s">
        <v>202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195"/>
      <c r="AA139" s="195"/>
    </row>
    <row r="140" spans="1:67" ht="14.25" hidden="1" customHeight="1" x14ac:dyDescent="0.25">
      <c r="A140" s="229" t="s">
        <v>127</v>
      </c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196"/>
      <c r="AA140" s="196"/>
    </row>
    <row r="141" spans="1:67" ht="27" hidden="1" customHeight="1" x14ac:dyDescent="0.25">
      <c r="A141" s="54" t="s">
        <v>203</v>
      </c>
      <c r="B141" s="54" t="s">
        <v>204</v>
      </c>
      <c r="C141" s="31">
        <v>4301135133</v>
      </c>
      <c r="D141" s="211">
        <v>4607111036568</v>
      </c>
      <c r="E141" s="212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29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23"/>
      <c r="Q141" s="223"/>
      <c r="R141" s="223"/>
      <c r="S141" s="212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hidden="1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16"/>
      <c r="O142" s="208" t="s">
        <v>67</v>
      </c>
      <c r="P142" s="209"/>
      <c r="Q142" s="209"/>
      <c r="R142" s="209"/>
      <c r="S142" s="209"/>
      <c r="T142" s="209"/>
      <c r="U142" s="210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hidden="1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16"/>
      <c r="O143" s="208" t="s">
        <v>67</v>
      </c>
      <c r="P143" s="209"/>
      <c r="Q143" s="209"/>
      <c r="R143" s="209"/>
      <c r="S143" s="209"/>
      <c r="T143" s="209"/>
      <c r="U143" s="210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hidden="1" customHeight="1" x14ac:dyDescent="0.2">
      <c r="A144" s="230" t="s">
        <v>205</v>
      </c>
      <c r="B144" s="231"/>
      <c r="C144" s="231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  <c r="R144" s="231"/>
      <c r="S144" s="231"/>
      <c r="T144" s="231"/>
      <c r="U144" s="231"/>
      <c r="V144" s="231"/>
      <c r="W144" s="231"/>
      <c r="X144" s="231"/>
      <c r="Y144" s="231"/>
      <c r="Z144" s="48"/>
      <c r="AA144" s="48"/>
    </row>
    <row r="145" spans="1:67" ht="16.5" hidden="1" customHeight="1" x14ac:dyDescent="0.25">
      <c r="A145" s="206" t="s">
        <v>206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195"/>
      <c r="AA145" s="195"/>
    </row>
    <row r="146" spans="1:67" ht="14.25" hidden="1" customHeight="1" x14ac:dyDescent="0.25">
      <c r="A146" s="229" t="s">
        <v>127</v>
      </c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196"/>
      <c r="AA146" s="196"/>
    </row>
    <row r="147" spans="1:67" ht="37.5" hidden="1" customHeight="1" x14ac:dyDescent="0.25">
      <c r="A147" s="54" t="s">
        <v>207</v>
      </c>
      <c r="B147" s="54" t="s">
        <v>208</v>
      </c>
      <c r="C147" s="31">
        <v>4301135129</v>
      </c>
      <c r="D147" s="211">
        <v>4607111036841</v>
      </c>
      <c r="E147" s="212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36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23"/>
      <c r="Q147" s="223"/>
      <c r="R147" s="223"/>
      <c r="S147" s="212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hidden="1" customHeight="1" x14ac:dyDescent="0.25">
      <c r="A148" s="54" t="s">
        <v>209</v>
      </c>
      <c r="B148" s="54" t="s">
        <v>210</v>
      </c>
      <c r="C148" s="31">
        <v>4301135317</v>
      </c>
      <c r="D148" s="211">
        <v>4607111039057</v>
      </c>
      <c r="E148" s="212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294" t="s">
        <v>211</v>
      </c>
      <c r="P148" s="223"/>
      <c r="Q148" s="223"/>
      <c r="R148" s="223"/>
      <c r="S148" s="212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15"/>
      <c r="B149" s="207"/>
      <c r="C149" s="207"/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16"/>
      <c r="O149" s="208" t="s">
        <v>67</v>
      </c>
      <c r="P149" s="209"/>
      <c r="Q149" s="209"/>
      <c r="R149" s="209"/>
      <c r="S149" s="209"/>
      <c r="T149" s="209"/>
      <c r="U149" s="210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hidden="1" x14ac:dyDescent="0.2">
      <c r="A150" s="207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16"/>
      <c r="O150" s="208" t="s">
        <v>67</v>
      </c>
      <c r="P150" s="209"/>
      <c r="Q150" s="209"/>
      <c r="R150" s="209"/>
      <c r="S150" s="209"/>
      <c r="T150" s="209"/>
      <c r="U150" s="210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hidden="1" customHeight="1" x14ac:dyDescent="0.25">
      <c r="A151" s="206" t="s">
        <v>212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195"/>
      <c r="AA151" s="195"/>
    </row>
    <row r="152" spans="1:67" ht="14.25" hidden="1" customHeight="1" x14ac:dyDescent="0.25">
      <c r="A152" s="229" t="s">
        <v>195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196"/>
      <c r="AA152" s="196"/>
    </row>
    <row r="153" spans="1:67" ht="16.5" hidden="1" customHeight="1" x14ac:dyDescent="0.25">
      <c r="A153" s="54" t="s">
        <v>213</v>
      </c>
      <c r="B153" s="54" t="s">
        <v>214</v>
      </c>
      <c r="C153" s="31">
        <v>4301071010</v>
      </c>
      <c r="D153" s="211">
        <v>4607111037701</v>
      </c>
      <c r="E153" s="212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1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23"/>
      <c r="Q153" s="223"/>
      <c r="R153" s="223"/>
      <c r="S153" s="212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idden="1" x14ac:dyDescent="0.2">
      <c r="A154" s="215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16"/>
      <c r="O154" s="208" t="s">
        <v>67</v>
      </c>
      <c r="P154" s="209"/>
      <c r="Q154" s="209"/>
      <c r="R154" s="209"/>
      <c r="S154" s="209"/>
      <c r="T154" s="209"/>
      <c r="U154" s="210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hidden="1" x14ac:dyDescent="0.2">
      <c r="A155" s="207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16"/>
      <c r="O155" s="208" t="s">
        <v>67</v>
      </c>
      <c r="P155" s="209"/>
      <c r="Q155" s="209"/>
      <c r="R155" s="209"/>
      <c r="S155" s="209"/>
      <c r="T155" s="209"/>
      <c r="U155" s="210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hidden="1" customHeight="1" x14ac:dyDescent="0.25">
      <c r="A156" s="206" t="s">
        <v>215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195"/>
      <c r="AA156" s="195"/>
    </row>
    <row r="157" spans="1:67" ht="14.25" hidden="1" customHeight="1" x14ac:dyDescent="0.25">
      <c r="A157" s="229" t="s">
        <v>61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196"/>
      <c r="AA157" s="196"/>
    </row>
    <row r="158" spans="1:67" ht="16.5" hidden="1" customHeight="1" x14ac:dyDescent="0.25">
      <c r="A158" s="54" t="s">
        <v>216</v>
      </c>
      <c r="B158" s="54" t="s">
        <v>217</v>
      </c>
      <c r="C158" s="31">
        <v>4301071026</v>
      </c>
      <c r="D158" s="211">
        <v>4607111036384</v>
      </c>
      <c r="E158" s="212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25" t="s">
        <v>218</v>
      </c>
      <c r="P158" s="223"/>
      <c r="Q158" s="223"/>
      <c r="R158" s="223"/>
      <c r="S158" s="212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11">
        <v>4640242180250</v>
      </c>
      <c r="E159" s="212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275" t="s">
        <v>221</v>
      </c>
      <c r="P159" s="223"/>
      <c r="Q159" s="223"/>
      <c r="R159" s="223"/>
      <c r="S159" s="212"/>
      <c r="T159" s="34"/>
      <c r="U159" s="34"/>
      <c r="V159" s="35" t="s">
        <v>66</v>
      </c>
      <c r="W159" s="200">
        <v>16</v>
      </c>
      <c r="X159" s="201">
        <f>IFERROR(IF(W159="","",W159),"")</f>
        <v>16</v>
      </c>
      <c r="Y159" s="36">
        <f>IFERROR(IF(W159="","",W159*0.00866),"")</f>
        <v>0.13855999999999999</v>
      </c>
      <c r="Z159" s="56"/>
      <c r="AA159" s="57"/>
      <c r="AE159" s="67"/>
      <c r="BB159" s="127" t="s">
        <v>1</v>
      </c>
      <c r="BL159" s="67">
        <f>IFERROR(W159*I159,"0")</f>
        <v>83.411199999999994</v>
      </c>
      <c r="BM159" s="67">
        <f>IFERROR(X159*I159,"0")</f>
        <v>83.411199999999994</v>
      </c>
      <c r="BN159" s="67">
        <f>IFERROR(W159/J159,"0")</f>
        <v>0.1111111111111111</v>
      </c>
      <c r="BO159" s="67">
        <f>IFERROR(X159/J159,"0")</f>
        <v>0.1111111111111111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1">
        <v>4607111036216</v>
      </c>
      <c r="E160" s="212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36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23"/>
      <c r="Q160" s="223"/>
      <c r="R160" s="223"/>
      <c r="S160" s="212"/>
      <c r="T160" s="34"/>
      <c r="U160" s="34"/>
      <c r="V160" s="35" t="s">
        <v>66</v>
      </c>
      <c r="W160" s="200">
        <v>84</v>
      </c>
      <c r="X160" s="201">
        <f>IFERROR(IF(W160="","",W160),"")</f>
        <v>84</v>
      </c>
      <c r="Y160" s="36">
        <f>IFERROR(IF(W160="","",W160*0.00866),"")</f>
        <v>0.72743999999999998</v>
      </c>
      <c r="Z160" s="56"/>
      <c r="AA160" s="57"/>
      <c r="AE160" s="67"/>
      <c r="BB160" s="128" t="s">
        <v>1</v>
      </c>
      <c r="BL160" s="67">
        <f>IFERROR(W160*I160,"0")</f>
        <v>442.34399999999999</v>
      </c>
      <c r="BM160" s="67">
        <f>IFERROR(X160*I160,"0")</f>
        <v>442.34399999999999</v>
      </c>
      <c r="BN160" s="67">
        <f>IFERROR(W160/J160,"0")</f>
        <v>0.58333333333333337</v>
      </c>
      <c r="BO160" s="67">
        <f>IFERROR(X160/J160,"0")</f>
        <v>0.58333333333333337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4301071027</v>
      </c>
      <c r="D161" s="211">
        <v>4607111036278</v>
      </c>
      <c r="E161" s="212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276" t="s">
        <v>226</v>
      </c>
      <c r="P161" s="223"/>
      <c r="Q161" s="223"/>
      <c r="R161" s="223"/>
      <c r="S161" s="212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15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16"/>
      <c r="O162" s="208" t="s">
        <v>67</v>
      </c>
      <c r="P162" s="209"/>
      <c r="Q162" s="209"/>
      <c r="R162" s="209"/>
      <c r="S162" s="209"/>
      <c r="T162" s="209"/>
      <c r="U162" s="210"/>
      <c r="V162" s="37" t="s">
        <v>66</v>
      </c>
      <c r="W162" s="202">
        <f>IFERROR(SUM(W158:W161),"0")</f>
        <v>100</v>
      </c>
      <c r="X162" s="202">
        <f>IFERROR(SUM(X158:X161),"0")</f>
        <v>100</v>
      </c>
      <c r="Y162" s="202">
        <f>IFERROR(IF(Y158="",0,Y158),"0")+IFERROR(IF(Y159="",0,Y159),"0")+IFERROR(IF(Y160="",0,Y160),"0")+IFERROR(IF(Y161="",0,Y161),"0")</f>
        <v>0.86599999999999999</v>
      </c>
      <c r="Z162" s="203"/>
      <c r="AA162" s="203"/>
    </row>
    <row r="163" spans="1:67" x14ac:dyDescent="0.2">
      <c r="A163" s="207"/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16"/>
      <c r="O163" s="208" t="s">
        <v>67</v>
      </c>
      <c r="P163" s="209"/>
      <c r="Q163" s="209"/>
      <c r="R163" s="209"/>
      <c r="S163" s="209"/>
      <c r="T163" s="209"/>
      <c r="U163" s="210"/>
      <c r="V163" s="37" t="s">
        <v>68</v>
      </c>
      <c r="W163" s="202">
        <f>IFERROR(SUMPRODUCT(W158:W161*H158:H161),"0")</f>
        <v>500</v>
      </c>
      <c r="X163" s="202">
        <f>IFERROR(SUMPRODUCT(X158:X161*H158:H161),"0")</f>
        <v>500</v>
      </c>
      <c r="Y163" s="37"/>
      <c r="Z163" s="203"/>
      <c r="AA163" s="203"/>
    </row>
    <row r="164" spans="1:67" ht="14.25" hidden="1" customHeight="1" x14ac:dyDescent="0.25">
      <c r="A164" s="229" t="s">
        <v>227</v>
      </c>
      <c r="B164" s="207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196"/>
      <c r="AA164" s="196"/>
    </row>
    <row r="165" spans="1:67" ht="27" hidden="1" customHeight="1" x14ac:dyDescent="0.25">
      <c r="A165" s="54" t="s">
        <v>228</v>
      </c>
      <c r="B165" s="54" t="s">
        <v>229</v>
      </c>
      <c r="C165" s="31">
        <v>4301080153</v>
      </c>
      <c r="D165" s="211">
        <v>4607111036827</v>
      </c>
      <c r="E165" s="212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23"/>
      <c r="Q165" s="223"/>
      <c r="R165" s="223"/>
      <c r="S165" s="212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hidden="1" customHeight="1" x14ac:dyDescent="0.25">
      <c r="A166" s="54" t="s">
        <v>230</v>
      </c>
      <c r="B166" s="54" t="s">
        <v>231</v>
      </c>
      <c r="C166" s="31">
        <v>4301080154</v>
      </c>
      <c r="D166" s="211">
        <v>4607111036834</v>
      </c>
      <c r="E166" s="212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23"/>
      <c r="Q166" s="223"/>
      <c r="R166" s="223"/>
      <c r="S166" s="212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hidden="1" x14ac:dyDescent="0.2">
      <c r="A167" s="215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16"/>
      <c r="O167" s="208" t="s">
        <v>67</v>
      </c>
      <c r="P167" s="209"/>
      <c r="Q167" s="209"/>
      <c r="R167" s="209"/>
      <c r="S167" s="209"/>
      <c r="T167" s="209"/>
      <c r="U167" s="210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hidden="1" x14ac:dyDescent="0.2">
      <c r="A168" s="207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16"/>
      <c r="O168" s="208" t="s">
        <v>67</v>
      </c>
      <c r="P168" s="209"/>
      <c r="Q168" s="209"/>
      <c r="R168" s="209"/>
      <c r="S168" s="209"/>
      <c r="T168" s="209"/>
      <c r="U168" s="210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hidden="1" customHeight="1" x14ac:dyDescent="0.2">
      <c r="A169" s="230" t="s">
        <v>232</v>
      </c>
      <c r="B169" s="231"/>
      <c r="C169" s="231"/>
      <c r="D169" s="231"/>
      <c r="E169" s="231"/>
      <c r="F169" s="231"/>
      <c r="G169" s="231"/>
      <c r="H169" s="231"/>
      <c r="I169" s="231"/>
      <c r="J169" s="231"/>
      <c r="K169" s="231"/>
      <c r="L169" s="231"/>
      <c r="M169" s="231"/>
      <c r="N169" s="231"/>
      <c r="O169" s="231"/>
      <c r="P169" s="231"/>
      <c r="Q169" s="231"/>
      <c r="R169" s="231"/>
      <c r="S169" s="231"/>
      <c r="T169" s="231"/>
      <c r="U169" s="231"/>
      <c r="V169" s="231"/>
      <c r="W169" s="231"/>
      <c r="X169" s="231"/>
      <c r="Y169" s="231"/>
      <c r="Z169" s="48"/>
      <c r="AA169" s="48"/>
    </row>
    <row r="170" spans="1:67" ht="16.5" hidden="1" customHeight="1" x14ac:dyDescent="0.25">
      <c r="A170" s="206" t="s">
        <v>233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195"/>
      <c r="AA170" s="195"/>
    </row>
    <row r="171" spans="1:67" ht="14.25" hidden="1" customHeight="1" x14ac:dyDescent="0.25">
      <c r="A171" s="229" t="s">
        <v>71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1">
        <v>4607111035721</v>
      </c>
      <c r="E172" s="212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41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23"/>
      <c r="Q172" s="223"/>
      <c r="R172" s="223"/>
      <c r="S172" s="212"/>
      <c r="T172" s="34"/>
      <c r="U172" s="34"/>
      <c r="V172" s="35" t="s">
        <v>66</v>
      </c>
      <c r="W172" s="200">
        <v>60</v>
      </c>
      <c r="X172" s="201">
        <f>IFERROR(IF(W172="","",W172),"")</f>
        <v>60</v>
      </c>
      <c r="Y172" s="36">
        <f>IFERROR(IF(W172="","",W172*0.01788),"")</f>
        <v>1.0728</v>
      </c>
      <c r="Z172" s="56"/>
      <c r="AA172" s="57"/>
      <c r="AE172" s="67"/>
      <c r="BB172" s="132" t="s">
        <v>75</v>
      </c>
      <c r="BL172" s="67">
        <f>IFERROR(W172*I172,"0")</f>
        <v>203.28</v>
      </c>
      <c r="BM172" s="67">
        <f>IFERROR(X172*I172,"0")</f>
        <v>203.28</v>
      </c>
      <c r="BN172" s="67">
        <f>IFERROR(W172/J172,"0")</f>
        <v>0.8571428571428571</v>
      </c>
      <c r="BO172" s="67">
        <f>IFERROR(X172/J172,"0")</f>
        <v>0.8571428571428571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1">
        <v>4607111035691</v>
      </c>
      <c r="E173" s="212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5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23"/>
      <c r="Q173" s="223"/>
      <c r="R173" s="223"/>
      <c r="S173" s="212"/>
      <c r="T173" s="34"/>
      <c r="U173" s="34"/>
      <c r="V173" s="35" t="s">
        <v>66</v>
      </c>
      <c r="W173" s="200">
        <v>70</v>
      </c>
      <c r="X173" s="201">
        <f>IFERROR(IF(W173="","",W173),"")</f>
        <v>70</v>
      </c>
      <c r="Y173" s="36">
        <f>IFERROR(IF(W173="","",W173*0.01788),"")</f>
        <v>1.2516</v>
      </c>
      <c r="Z173" s="56"/>
      <c r="AA173" s="57"/>
      <c r="AE173" s="67"/>
      <c r="BB173" s="133" t="s">
        <v>75</v>
      </c>
      <c r="BL173" s="67">
        <f>IFERROR(W173*I173,"0")</f>
        <v>237.16</v>
      </c>
      <c r="BM173" s="67">
        <f>IFERROR(X173*I173,"0")</f>
        <v>237.16</v>
      </c>
      <c r="BN173" s="67">
        <f>IFERROR(W173/J173,"0")</f>
        <v>1</v>
      </c>
      <c r="BO173" s="67">
        <f>IFERROR(X173/J173,"0")</f>
        <v>1</v>
      </c>
    </row>
    <row r="174" spans="1:67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16"/>
      <c r="O174" s="208" t="s">
        <v>67</v>
      </c>
      <c r="P174" s="209"/>
      <c r="Q174" s="209"/>
      <c r="R174" s="209"/>
      <c r="S174" s="209"/>
      <c r="T174" s="209"/>
      <c r="U174" s="210"/>
      <c r="V174" s="37" t="s">
        <v>66</v>
      </c>
      <c r="W174" s="202">
        <f>IFERROR(SUM(W172:W173),"0")</f>
        <v>130</v>
      </c>
      <c r="X174" s="202">
        <f>IFERROR(SUM(X172:X173),"0")</f>
        <v>130</v>
      </c>
      <c r="Y174" s="202">
        <f>IFERROR(IF(Y172="",0,Y172),"0")+IFERROR(IF(Y173="",0,Y173),"0")</f>
        <v>2.3243999999999998</v>
      </c>
      <c r="Z174" s="203"/>
      <c r="AA174" s="203"/>
    </row>
    <row r="175" spans="1:67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16"/>
      <c r="O175" s="208" t="s">
        <v>67</v>
      </c>
      <c r="P175" s="209"/>
      <c r="Q175" s="209"/>
      <c r="R175" s="209"/>
      <c r="S175" s="209"/>
      <c r="T175" s="209"/>
      <c r="U175" s="210"/>
      <c r="V175" s="37" t="s">
        <v>68</v>
      </c>
      <c r="W175" s="202">
        <f>IFERROR(SUMPRODUCT(W172:W173*H172:H173),"0")</f>
        <v>390</v>
      </c>
      <c r="X175" s="202">
        <f>IFERROR(SUMPRODUCT(X172:X173*H172:H173),"0")</f>
        <v>390</v>
      </c>
      <c r="Y175" s="37"/>
      <c r="Z175" s="203"/>
      <c r="AA175" s="203"/>
    </row>
    <row r="176" spans="1:67" ht="16.5" hidden="1" customHeight="1" x14ac:dyDescent="0.25">
      <c r="A176" s="206" t="s">
        <v>238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195"/>
      <c r="AA176" s="195"/>
    </row>
    <row r="177" spans="1:67" ht="14.25" hidden="1" customHeight="1" x14ac:dyDescent="0.25">
      <c r="A177" s="229" t="s">
        <v>238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196"/>
      <c r="AA177" s="196"/>
    </row>
    <row r="178" spans="1:67" ht="27" hidden="1" customHeight="1" x14ac:dyDescent="0.25">
      <c r="A178" s="54" t="s">
        <v>239</v>
      </c>
      <c r="B178" s="54" t="s">
        <v>240</v>
      </c>
      <c r="C178" s="31">
        <v>4301133002</v>
      </c>
      <c r="D178" s="211">
        <v>4607111035783</v>
      </c>
      <c r="E178" s="212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2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23"/>
      <c r="Q178" s="223"/>
      <c r="R178" s="223"/>
      <c r="S178" s="212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15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16"/>
      <c r="O179" s="208" t="s">
        <v>67</v>
      </c>
      <c r="P179" s="209"/>
      <c r="Q179" s="209"/>
      <c r="R179" s="209"/>
      <c r="S179" s="209"/>
      <c r="T179" s="209"/>
      <c r="U179" s="210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hidden="1" x14ac:dyDescent="0.2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16"/>
      <c r="O180" s="208" t="s">
        <v>67</v>
      </c>
      <c r="P180" s="209"/>
      <c r="Q180" s="209"/>
      <c r="R180" s="209"/>
      <c r="S180" s="209"/>
      <c r="T180" s="209"/>
      <c r="U180" s="210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hidden="1" customHeight="1" x14ac:dyDescent="0.25">
      <c r="A181" s="206" t="s">
        <v>232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195"/>
      <c r="AA181" s="195"/>
    </row>
    <row r="182" spans="1:67" ht="14.25" hidden="1" customHeight="1" x14ac:dyDescent="0.25">
      <c r="A182" s="229" t="s">
        <v>241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196"/>
      <c r="AA182" s="196"/>
    </row>
    <row r="183" spans="1:67" ht="27" hidden="1" customHeight="1" x14ac:dyDescent="0.25">
      <c r="A183" s="54" t="s">
        <v>242</v>
      </c>
      <c r="B183" s="54" t="s">
        <v>243</v>
      </c>
      <c r="C183" s="31">
        <v>4301051319</v>
      </c>
      <c r="D183" s="211">
        <v>4680115881204</v>
      </c>
      <c r="E183" s="212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2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23"/>
      <c r="Q183" s="223"/>
      <c r="R183" s="223"/>
      <c r="S183" s="212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15"/>
      <c r="B184" s="207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16"/>
      <c r="O184" s="208" t="s">
        <v>67</v>
      </c>
      <c r="P184" s="209"/>
      <c r="Q184" s="209"/>
      <c r="R184" s="209"/>
      <c r="S184" s="209"/>
      <c r="T184" s="209"/>
      <c r="U184" s="210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hidden="1" x14ac:dyDescent="0.2">
      <c r="A185" s="207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16"/>
      <c r="O185" s="208" t="s">
        <v>67</v>
      </c>
      <c r="P185" s="209"/>
      <c r="Q185" s="209"/>
      <c r="R185" s="209"/>
      <c r="S185" s="209"/>
      <c r="T185" s="209"/>
      <c r="U185" s="210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hidden="1" customHeight="1" x14ac:dyDescent="0.25">
      <c r="A186" s="206" t="s">
        <v>246</v>
      </c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195"/>
      <c r="AA186" s="195"/>
    </row>
    <row r="187" spans="1:67" ht="14.25" hidden="1" customHeight="1" x14ac:dyDescent="0.25">
      <c r="A187" s="229" t="s">
        <v>71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1">
        <v>4607111038487</v>
      </c>
      <c r="E188" s="212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0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23"/>
      <c r="Q188" s="223"/>
      <c r="R188" s="223"/>
      <c r="S188" s="212"/>
      <c r="T188" s="34"/>
      <c r="U188" s="34"/>
      <c r="V188" s="35" t="s">
        <v>66</v>
      </c>
      <c r="W188" s="200">
        <v>20</v>
      </c>
      <c r="X188" s="201">
        <f>IFERROR(IF(W188="","",W188),"")</f>
        <v>20</v>
      </c>
      <c r="Y188" s="36">
        <f>IFERROR(IF(W188="","",W188*0.01788),"")</f>
        <v>0.35760000000000003</v>
      </c>
      <c r="Z188" s="56"/>
      <c r="AA188" s="57"/>
      <c r="AE188" s="67"/>
      <c r="BB188" s="136" t="s">
        <v>75</v>
      </c>
      <c r="BL188" s="67">
        <f>IFERROR(W188*I188,"0")</f>
        <v>74.72</v>
      </c>
      <c r="BM188" s="67">
        <f>IFERROR(X188*I188,"0")</f>
        <v>74.72</v>
      </c>
      <c r="BN188" s="67">
        <f>IFERROR(W188/J188,"0")</f>
        <v>0.2857142857142857</v>
      </c>
      <c r="BO188" s="67">
        <f>IFERROR(X188/J188,"0")</f>
        <v>0.2857142857142857</v>
      </c>
    </row>
    <row r="189" spans="1:67" x14ac:dyDescent="0.2">
      <c r="A189" s="215"/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16"/>
      <c r="O189" s="208" t="s">
        <v>67</v>
      </c>
      <c r="P189" s="209"/>
      <c r="Q189" s="209"/>
      <c r="R189" s="209"/>
      <c r="S189" s="209"/>
      <c r="T189" s="209"/>
      <c r="U189" s="210"/>
      <c r="V189" s="37" t="s">
        <v>66</v>
      </c>
      <c r="W189" s="202">
        <f>IFERROR(SUM(W188:W188),"0")</f>
        <v>20</v>
      </c>
      <c r="X189" s="202">
        <f>IFERROR(SUM(X188:X188),"0")</f>
        <v>20</v>
      </c>
      <c r="Y189" s="202">
        <f>IFERROR(IF(Y188="",0,Y188),"0")</f>
        <v>0.35760000000000003</v>
      </c>
      <c r="Z189" s="203"/>
      <c r="AA189" s="203"/>
    </row>
    <row r="190" spans="1:67" x14ac:dyDescent="0.2">
      <c r="A190" s="207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16"/>
      <c r="O190" s="208" t="s">
        <v>67</v>
      </c>
      <c r="P190" s="209"/>
      <c r="Q190" s="209"/>
      <c r="R190" s="209"/>
      <c r="S190" s="209"/>
      <c r="T190" s="209"/>
      <c r="U190" s="210"/>
      <c r="V190" s="37" t="s">
        <v>68</v>
      </c>
      <c r="W190" s="202">
        <f>IFERROR(SUMPRODUCT(W188:W188*H188:H188),"0")</f>
        <v>60</v>
      </c>
      <c r="X190" s="202">
        <f>IFERROR(SUMPRODUCT(X188:X188*H188:H188),"0")</f>
        <v>60</v>
      </c>
      <c r="Y190" s="37"/>
      <c r="Z190" s="203"/>
      <c r="AA190" s="203"/>
    </row>
    <row r="191" spans="1:67" ht="27.75" hidden="1" customHeight="1" x14ac:dyDescent="0.2">
      <c r="A191" s="230" t="s">
        <v>249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48"/>
      <c r="AA191" s="48"/>
    </row>
    <row r="192" spans="1:67" ht="16.5" hidden="1" customHeight="1" x14ac:dyDescent="0.25">
      <c r="A192" s="206" t="s">
        <v>250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195"/>
      <c r="AA192" s="195"/>
    </row>
    <row r="193" spans="1:67" ht="14.25" hidden="1" customHeight="1" x14ac:dyDescent="0.25">
      <c r="A193" s="229" t="s">
        <v>61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196"/>
      <c r="AA193" s="196"/>
    </row>
    <row r="194" spans="1:67" ht="16.5" hidden="1" customHeight="1" x14ac:dyDescent="0.25">
      <c r="A194" s="54" t="s">
        <v>251</v>
      </c>
      <c r="B194" s="54" t="s">
        <v>252</v>
      </c>
      <c r="C194" s="31">
        <v>4301070913</v>
      </c>
      <c r="D194" s="211">
        <v>4607111036957</v>
      </c>
      <c r="E194" s="212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5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23"/>
      <c r="Q194" s="223"/>
      <c r="R194" s="223"/>
      <c r="S194" s="212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hidden="1" customHeight="1" x14ac:dyDescent="0.25">
      <c r="A195" s="54" t="s">
        <v>253</v>
      </c>
      <c r="B195" s="54" t="s">
        <v>254</v>
      </c>
      <c r="C195" s="31">
        <v>4301070912</v>
      </c>
      <c r="D195" s="211">
        <v>4607111037213</v>
      </c>
      <c r="E195" s="212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30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23"/>
      <c r="Q195" s="223"/>
      <c r="R195" s="223"/>
      <c r="S195" s="212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idden="1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16"/>
      <c r="O196" s="208" t="s">
        <v>67</v>
      </c>
      <c r="P196" s="209"/>
      <c r="Q196" s="209"/>
      <c r="R196" s="209"/>
      <c r="S196" s="209"/>
      <c r="T196" s="209"/>
      <c r="U196" s="210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hidden="1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16"/>
      <c r="O197" s="208" t="s">
        <v>67</v>
      </c>
      <c r="P197" s="209"/>
      <c r="Q197" s="209"/>
      <c r="R197" s="209"/>
      <c r="S197" s="209"/>
      <c r="T197" s="209"/>
      <c r="U197" s="210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hidden="1" customHeight="1" x14ac:dyDescent="0.25">
      <c r="A198" s="206" t="s">
        <v>255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195"/>
      <c r="AA198" s="195"/>
    </row>
    <row r="199" spans="1:67" ht="14.25" hidden="1" customHeight="1" x14ac:dyDescent="0.25">
      <c r="A199" s="229" t="s">
        <v>61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1">
        <v>4607111037022</v>
      </c>
      <c r="E200" s="212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23"/>
      <c r="Q200" s="223"/>
      <c r="R200" s="223"/>
      <c r="S200" s="212"/>
      <c r="T200" s="34"/>
      <c r="U200" s="34"/>
      <c r="V200" s="35" t="s">
        <v>66</v>
      </c>
      <c r="W200" s="200">
        <v>60</v>
      </c>
      <c r="X200" s="201">
        <f>IFERROR(IF(W200="","",W200),"")</f>
        <v>60</v>
      </c>
      <c r="Y200" s="36">
        <f>IFERROR(IF(W200="","",W200*0.0155),"")</f>
        <v>0.92999999999999994</v>
      </c>
      <c r="Z200" s="56"/>
      <c r="AA200" s="57"/>
      <c r="AE200" s="67"/>
      <c r="BB200" s="139" t="s">
        <v>1</v>
      </c>
      <c r="BL200" s="67">
        <f>IFERROR(W200*I200,"0")</f>
        <v>352.2</v>
      </c>
      <c r="BM200" s="67">
        <f>IFERROR(X200*I200,"0")</f>
        <v>352.2</v>
      </c>
      <c r="BN200" s="67">
        <f>IFERROR(W200/J200,"0")</f>
        <v>0.7142857142857143</v>
      </c>
      <c r="BO200" s="67">
        <f>IFERROR(X200/J200,"0")</f>
        <v>0.7142857142857143</v>
      </c>
    </row>
    <row r="201" spans="1:67" ht="27" hidden="1" customHeight="1" x14ac:dyDescent="0.25">
      <c r="A201" s="54" t="s">
        <v>258</v>
      </c>
      <c r="B201" s="54" t="s">
        <v>259</v>
      </c>
      <c r="C201" s="31">
        <v>4301070990</v>
      </c>
      <c r="D201" s="211">
        <v>4607111038494</v>
      </c>
      <c r="E201" s="212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23"/>
      <c r="Q201" s="223"/>
      <c r="R201" s="223"/>
      <c r="S201" s="212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11">
        <v>4607111038135</v>
      </c>
      <c r="E202" s="212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23"/>
      <c r="Q202" s="223"/>
      <c r="R202" s="223"/>
      <c r="S202" s="212"/>
      <c r="T202" s="34"/>
      <c r="U202" s="34"/>
      <c r="V202" s="35" t="s">
        <v>66</v>
      </c>
      <c r="W202" s="200">
        <v>15</v>
      </c>
      <c r="X202" s="201">
        <f>IFERROR(IF(W202="","",W202),"")</f>
        <v>15</v>
      </c>
      <c r="Y202" s="36">
        <f>IFERROR(IF(W202="","",W202*0.0155),"")</f>
        <v>0.23249999999999998</v>
      </c>
      <c r="Z202" s="56"/>
      <c r="AA202" s="57"/>
      <c r="AE202" s="67"/>
      <c r="BB202" s="141" t="s">
        <v>1</v>
      </c>
      <c r="BL202" s="67">
        <f>IFERROR(W202*I202,"0")</f>
        <v>88.05</v>
      </c>
      <c r="BM202" s="67">
        <f>IFERROR(X202*I202,"0")</f>
        <v>88.05</v>
      </c>
      <c r="BN202" s="67">
        <f>IFERROR(W202/J202,"0")</f>
        <v>0.17857142857142858</v>
      </c>
      <c r="BO202" s="67">
        <f>IFERROR(X202/J202,"0")</f>
        <v>0.17857142857142858</v>
      </c>
    </row>
    <row r="203" spans="1:67" x14ac:dyDescent="0.2">
      <c r="A203" s="215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16"/>
      <c r="O203" s="208" t="s">
        <v>67</v>
      </c>
      <c r="P203" s="209"/>
      <c r="Q203" s="209"/>
      <c r="R203" s="209"/>
      <c r="S203" s="209"/>
      <c r="T203" s="209"/>
      <c r="U203" s="210"/>
      <c r="V203" s="37" t="s">
        <v>66</v>
      </c>
      <c r="W203" s="202">
        <f>IFERROR(SUM(W200:W202),"0")</f>
        <v>75</v>
      </c>
      <c r="X203" s="202">
        <f>IFERROR(SUM(X200:X202),"0")</f>
        <v>75</v>
      </c>
      <c r="Y203" s="202">
        <f>IFERROR(IF(Y200="",0,Y200),"0")+IFERROR(IF(Y201="",0,Y201),"0")+IFERROR(IF(Y202="",0,Y202),"0")</f>
        <v>1.1624999999999999</v>
      </c>
      <c r="Z203" s="203"/>
      <c r="AA203" s="203"/>
    </row>
    <row r="204" spans="1:67" x14ac:dyDescent="0.2">
      <c r="A204" s="207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16"/>
      <c r="O204" s="208" t="s">
        <v>67</v>
      </c>
      <c r="P204" s="209"/>
      <c r="Q204" s="209"/>
      <c r="R204" s="209"/>
      <c r="S204" s="209"/>
      <c r="T204" s="209"/>
      <c r="U204" s="210"/>
      <c r="V204" s="37" t="s">
        <v>68</v>
      </c>
      <c r="W204" s="202">
        <f>IFERROR(SUMPRODUCT(W200:W202*H200:H202),"0")</f>
        <v>420</v>
      </c>
      <c r="X204" s="202">
        <f>IFERROR(SUMPRODUCT(X200:X202*H200:H202),"0")</f>
        <v>420</v>
      </c>
      <c r="Y204" s="37"/>
      <c r="Z204" s="203"/>
      <c r="AA204" s="203"/>
    </row>
    <row r="205" spans="1:67" ht="16.5" hidden="1" customHeight="1" x14ac:dyDescent="0.25">
      <c r="A205" s="206" t="s">
        <v>262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195"/>
      <c r="AA205" s="195"/>
    </row>
    <row r="206" spans="1:67" ht="14.25" hidden="1" customHeight="1" x14ac:dyDescent="0.25">
      <c r="A206" s="229" t="s">
        <v>61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196"/>
      <c r="AA206" s="196"/>
    </row>
    <row r="207" spans="1:67" ht="27" hidden="1" customHeight="1" x14ac:dyDescent="0.25">
      <c r="A207" s="54" t="s">
        <v>263</v>
      </c>
      <c r="B207" s="54" t="s">
        <v>264</v>
      </c>
      <c r="C207" s="31">
        <v>4301070996</v>
      </c>
      <c r="D207" s="211">
        <v>4607111038654</v>
      </c>
      <c r="E207" s="212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41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23"/>
      <c r="Q207" s="223"/>
      <c r="R207" s="223"/>
      <c r="S207" s="212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1">
        <v>4607111038586</v>
      </c>
      <c r="E208" s="212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23"/>
      <c r="Q208" s="223"/>
      <c r="R208" s="223"/>
      <c r="S208" s="212"/>
      <c r="T208" s="34"/>
      <c r="U208" s="34"/>
      <c r="V208" s="35" t="s">
        <v>66</v>
      </c>
      <c r="W208" s="200">
        <v>5</v>
      </c>
      <c r="X208" s="201">
        <f t="shared" si="18"/>
        <v>5</v>
      </c>
      <c r="Y208" s="36">
        <f t="shared" si="19"/>
        <v>7.7499999999999999E-2</v>
      </c>
      <c r="Z208" s="56"/>
      <c r="AA208" s="57"/>
      <c r="AE208" s="67"/>
      <c r="BB208" s="143" t="s">
        <v>1</v>
      </c>
      <c r="BL208" s="67">
        <f t="shared" si="20"/>
        <v>29.15</v>
      </c>
      <c r="BM208" s="67">
        <f t="shared" si="21"/>
        <v>29.15</v>
      </c>
      <c r="BN208" s="67">
        <f t="shared" si="22"/>
        <v>5.9523809523809521E-2</v>
      </c>
      <c r="BO208" s="67">
        <f t="shared" si="23"/>
        <v>5.9523809523809521E-2</v>
      </c>
    </row>
    <row r="209" spans="1:67" ht="27" hidden="1" customHeight="1" x14ac:dyDescent="0.25">
      <c r="A209" s="54" t="s">
        <v>267</v>
      </c>
      <c r="B209" s="54" t="s">
        <v>268</v>
      </c>
      <c r="C209" s="31">
        <v>4301070962</v>
      </c>
      <c r="D209" s="211">
        <v>4607111038609</v>
      </c>
      <c r="E209" s="212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23"/>
      <c r="Q209" s="223"/>
      <c r="R209" s="223"/>
      <c r="S209" s="212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hidden="1" customHeight="1" x14ac:dyDescent="0.25">
      <c r="A210" s="54" t="s">
        <v>269</v>
      </c>
      <c r="B210" s="54" t="s">
        <v>270</v>
      </c>
      <c r="C210" s="31">
        <v>4301070963</v>
      </c>
      <c r="D210" s="211">
        <v>4607111038630</v>
      </c>
      <c r="E210" s="212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2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23"/>
      <c r="Q210" s="223"/>
      <c r="R210" s="223"/>
      <c r="S210" s="212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hidden="1" customHeight="1" x14ac:dyDescent="0.25">
      <c r="A211" s="54" t="s">
        <v>271</v>
      </c>
      <c r="B211" s="54" t="s">
        <v>272</v>
      </c>
      <c r="C211" s="31">
        <v>4301070959</v>
      </c>
      <c r="D211" s="211">
        <v>4607111038616</v>
      </c>
      <c r="E211" s="212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2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23"/>
      <c r="Q211" s="223"/>
      <c r="R211" s="223"/>
      <c r="S211" s="212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1">
        <v>4607111038623</v>
      </c>
      <c r="E212" s="212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29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23"/>
      <c r="Q212" s="223"/>
      <c r="R212" s="223"/>
      <c r="S212" s="212"/>
      <c r="T212" s="34"/>
      <c r="U212" s="34"/>
      <c r="V212" s="35" t="s">
        <v>66</v>
      </c>
      <c r="W212" s="200">
        <v>30</v>
      </c>
      <c r="X212" s="201">
        <f t="shared" si="18"/>
        <v>30</v>
      </c>
      <c r="Y212" s="36">
        <f t="shared" si="19"/>
        <v>0.46499999999999997</v>
      </c>
      <c r="Z212" s="56"/>
      <c r="AA212" s="57"/>
      <c r="AE212" s="67"/>
      <c r="BB212" s="147" t="s">
        <v>1</v>
      </c>
      <c r="BL212" s="67">
        <f t="shared" si="20"/>
        <v>176.1</v>
      </c>
      <c r="BM212" s="67">
        <f t="shared" si="21"/>
        <v>176.1</v>
      </c>
      <c r="BN212" s="67">
        <f t="shared" si="22"/>
        <v>0.35714285714285715</v>
      </c>
      <c r="BO212" s="67">
        <f t="shared" si="23"/>
        <v>0.35714285714285715</v>
      </c>
    </row>
    <row r="213" spans="1:67" x14ac:dyDescent="0.2">
      <c r="A213" s="215"/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16"/>
      <c r="O213" s="208" t="s">
        <v>67</v>
      </c>
      <c r="P213" s="209"/>
      <c r="Q213" s="209"/>
      <c r="R213" s="209"/>
      <c r="S213" s="209"/>
      <c r="T213" s="209"/>
      <c r="U213" s="210"/>
      <c r="V213" s="37" t="s">
        <v>66</v>
      </c>
      <c r="W213" s="202">
        <f>IFERROR(SUM(W207:W212),"0")</f>
        <v>35</v>
      </c>
      <c r="X213" s="202">
        <f>IFERROR(SUM(X207:X212),"0")</f>
        <v>35</v>
      </c>
      <c r="Y213" s="202">
        <f>IFERROR(IF(Y207="",0,Y207),"0")+IFERROR(IF(Y208="",0,Y208),"0")+IFERROR(IF(Y209="",0,Y209),"0")+IFERROR(IF(Y210="",0,Y210),"0")+IFERROR(IF(Y211="",0,Y211),"0")+IFERROR(IF(Y212="",0,Y212),"0")</f>
        <v>0.54249999999999998</v>
      </c>
      <c r="Z213" s="203"/>
      <c r="AA213" s="203"/>
    </row>
    <row r="214" spans="1:67" x14ac:dyDescent="0.2">
      <c r="A214" s="207"/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16"/>
      <c r="O214" s="208" t="s">
        <v>67</v>
      </c>
      <c r="P214" s="209"/>
      <c r="Q214" s="209"/>
      <c r="R214" s="209"/>
      <c r="S214" s="209"/>
      <c r="T214" s="209"/>
      <c r="U214" s="210"/>
      <c r="V214" s="37" t="s">
        <v>68</v>
      </c>
      <c r="W214" s="202">
        <f>IFERROR(SUMPRODUCT(W207:W212*H207:H212),"0")</f>
        <v>196</v>
      </c>
      <c r="X214" s="202">
        <f>IFERROR(SUMPRODUCT(X207:X212*H207:H212),"0")</f>
        <v>196</v>
      </c>
      <c r="Y214" s="37"/>
      <c r="Z214" s="203"/>
      <c r="AA214" s="203"/>
    </row>
    <row r="215" spans="1:67" ht="16.5" hidden="1" customHeight="1" x14ac:dyDescent="0.25">
      <c r="A215" s="206" t="s">
        <v>275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195"/>
      <c r="AA215" s="195"/>
    </row>
    <row r="216" spans="1:67" ht="14.25" hidden="1" customHeight="1" x14ac:dyDescent="0.25">
      <c r="A216" s="229" t="s">
        <v>61</v>
      </c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196"/>
      <c r="AA216" s="196"/>
    </row>
    <row r="217" spans="1:67" ht="27" hidden="1" customHeight="1" x14ac:dyDescent="0.25">
      <c r="A217" s="54" t="s">
        <v>276</v>
      </c>
      <c r="B217" s="54" t="s">
        <v>277</v>
      </c>
      <c r="C217" s="31">
        <v>4301070915</v>
      </c>
      <c r="D217" s="211">
        <v>4607111035882</v>
      </c>
      <c r="E217" s="212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23"/>
      <c r="Q217" s="223"/>
      <c r="R217" s="223"/>
      <c r="S217" s="212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hidden="1" customHeight="1" x14ac:dyDescent="0.25">
      <c r="A218" s="54" t="s">
        <v>278</v>
      </c>
      <c r="B218" s="54" t="s">
        <v>279</v>
      </c>
      <c r="C218" s="31">
        <v>4301070921</v>
      </c>
      <c r="D218" s="211">
        <v>4607111035905</v>
      </c>
      <c r="E218" s="212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23"/>
      <c r="Q218" s="223"/>
      <c r="R218" s="223"/>
      <c r="S218" s="212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hidden="1" customHeight="1" x14ac:dyDescent="0.25">
      <c r="A219" s="54" t="s">
        <v>280</v>
      </c>
      <c r="B219" s="54" t="s">
        <v>281</v>
      </c>
      <c r="C219" s="31">
        <v>4301070917</v>
      </c>
      <c r="D219" s="211">
        <v>4607111035912</v>
      </c>
      <c r="E219" s="212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23"/>
      <c r="Q219" s="223"/>
      <c r="R219" s="223"/>
      <c r="S219" s="212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1">
        <v>4607111035929</v>
      </c>
      <c r="E220" s="212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23"/>
      <c r="Q220" s="223"/>
      <c r="R220" s="223"/>
      <c r="S220" s="212"/>
      <c r="T220" s="34"/>
      <c r="U220" s="34"/>
      <c r="V220" s="35" t="s">
        <v>66</v>
      </c>
      <c r="W220" s="200">
        <v>55</v>
      </c>
      <c r="X220" s="201">
        <f>IFERROR(IF(W220="","",W220),"")</f>
        <v>55</v>
      </c>
      <c r="Y220" s="36">
        <f>IFERROR(IF(W220="","",W220*0.0155),"")</f>
        <v>0.85250000000000004</v>
      </c>
      <c r="Z220" s="56"/>
      <c r="AA220" s="57"/>
      <c r="AE220" s="67"/>
      <c r="BB220" s="151" t="s">
        <v>1</v>
      </c>
      <c r="BL220" s="67">
        <f>IFERROR(W220*I220,"0")</f>
        <v>410.84999999999997</v>
      </c>
      <c r="BM220" s="67">
        <f>IFERROR(X220*I220,"0")</f>
        <v>410.84999999999997</v>
      </c>
      <c r="BN220" s="67">
        <f>IFERROR(W220/J220,"0")</f>
        <v>0.65476190476190477</v>
      </c>
      <c r="BO220" s="67">
        <f>IFERROR(X220/J220,"0")</f>
        <v>0.65476190476190477</v>
      </c>
    </row>
    <row r="221" spans="1:67" x14ac:dyDescent="0.2">
      <c r="A221" s="215"/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16"/>
      <c r="O221" s="208" t="s">
        <v>67</v>
      </c>
      <c r="P221" s="209"/>
      <c r="Q221" s="209"/>
      <c r="R221" s="209"/>
      <c r="S221" s="209"/>
      <c r="T221" s="209"/>
      <c r="U221" s="210"/>
      <c r="V221" s="37" t="s">
        <v>66</v>
      </c>
      <c r="W221" s="202">
        <f>IFERROR(SUM(W217:W220),"0")</f>
        <v>55</v>
      </c>
      <c r="X221" s="202">
        <f>IFERROR(SUM(X217:X220),"0")</f>
        <v>55</v>
      </c>
      <c r="Y221" s="202">
        <f>IFERROR(IF(Y217="",0,Y217),"0")+IFERROR(IF(Y218="",0,Y218),"0")+IFERROR(IF(Y219="",0,Y219),"0")+IFERROR(IF(Y220="",0,Y220),"0")</f>
        <v>0.85250000000000004</v>
      </c>
      <c r="Z221" s="203"/>
      <c r="AA221" s="203"/>
    </row>
    <row r="222" spans="1:67" x14ac:dyDescent="0.2">
      <c r="A222" s="207"/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16"/>
      <c r="O222" s="208" t="s">
        <v>67</v>
      </c>
      <c r="P222" s="209"/>
      <c r="Q222" s="209"/>
      <c r="R222" s="209"/>
      <c r="S222" s="209"/>
      <c r="T222" s="209"/>
      <c r="U222" s="210"/>
      <c r="V222" s="37" t="s">
        <v>68</v>
      </c>
      <c r="W222" s="202">
        <f>IFERROR(SUMPRODUCT(W217:W220*H217:H220),"0")</f>
        <v>396</v>
      </c>
      <c r="X222" s="202">
        <f>IFERROR(SUMPRODUCT(X217:X220*H217:H220),"0")</f>
        <v>396</v>
      </c>
      <c r="Y222" s="37"/>
      <c r="Z222" s="203"/>
      <c r="AA222" s="203"/>
    </row>
    <row r="223" spans="1:67" ht="16.5" hidden="1" customHeight="1" x14ac:dyDescent="0.25">
      <c r="A223" s="206" t="s">
        <v>284</v>
      </c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195"/>
      <c r="AA223" s="195"/>
    </row>
    <row r="224" spans="1:67" ht="14.25" hidden="1" customHeight="1" x14ac:dyDescent="0.25">
      <c r="A224" s="229" t="s">
        <v>241</v>
      </c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196"/>
      <c r="AA224" s="196"/>
    </row>
    <row r="225" spans="1:67" ht="27" hidden="1" customHeight="1" x14ac:dyDescent="0.25">
      <c r="A225" s="54" t="s">
        <v>285</v>
      </c>
      <c r="B225" s="54" t="s">
        <v>286</v>
      </c>
      <c r="C225" s="31">
        <v>4301051320</v>
      </c>
      <c r="D225" s="211">
        <v>4680115881334</v>
      </c>
      <c r="E225" s="212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2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23"/>
      <c r="Q225" s="223"/>
      <c r="R225" s="223"/>
      <c r="S225" s="212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15"/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16"/>
      <c r="O226" s="208" t="s">
        <v>67</v>
      </c>
      <c r="P226" s="209"/>
      <c r="Q226" s="209"/>
      <c r="R226" s="209"/>
      <c r="S226" s="209"/>
      <c r="T226" s="209"/>
      <c r="U226" s="210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hidden="1" x14ac:dyDescent="0.2">
      <c r="A227" s="207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16"/>
      <c r="O227" s="208" t="s">
        <v>67</v>
      </c>
      <c r="P227" s="209"/>
      <c r="Q227" s="209"/>
      <c r="R227" s="209"/>
      <c r="S227" s="209"/>
      <c r="T227" s="209"/>
      <c r="U227" s="210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hidden="1" customHeight="1" x14ac:dyDescent="0.25">
      <c r="A228" s="206" t="s">
        <v>287</v>
      </c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195"/>
      <c r="AA228" s="195"/>
    </row>
    <row r="229" spans="1:67" ht="14.25" hidden="1" customHeight="1" x14ac:dyDescent="0.25">
      <c r="A229" s="229" t="s">
        <v>61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196"/>
      <c r="AA229" s="196"/>
    </row>
    <row r="230" spans="1:67" ht="16.5" hidden="1" customHeight="1" x14ac:dyDescent="0.25">
      <c r="A230" s="54" t="s">
        <v>288</v>
      </c>
      <c r="B230" s="54" t="s">
        <v>289</v>
      </c>
      <c r="C230" s="31">
        <v>4301070874</v>
      </c>
      <c r="D230" s="211">
        <v>4607111035332</v>
      </c>
      <c r="E230" s="212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4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23"/>
      <c r="Q230" s="223"/>
      <c r="R230" s="223"/>
      <c r="S230" s="212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hidden="1" customHeight="1" x14ac:dyDescent="0.25">
      <c r="A231" s="54" t="s">
        <v>290</v>
      </c>
      <c r="B231" s="54" t="s">
        <v>291</v>
      </c>
      <c r="C231" s="31">
        <v>4301071000</v>
      </c>
      <c r="D231" s="211">
        <v>4607111038708</v>
      </c>
      <c r="E231" s="212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25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23"/>
      <c r="Q231" s="223"/>
      <c r="R231" s="223"/>
      <c r="S231" s="212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15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16"/>
      <c r="O232" s="208" t="s">
        <v>67</v>
      </c>
      <c r="P232" s="209"/>
      <c r="Q232" s="209"/>
      <c r="R232" s="209"/>
      <c r="S232" s="209"/>
      <c r="T232" s="209"/>
      <c r="U232" s="210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hidden="1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16"/>
      <c r="O233" s="208" t="s">
        <v>67</v>
      </c>
      <c r="P233" s="209"/>
      <c r="Q233" s="209"/>
      <c r="R233" s="209"/>
      <c r="S233" s="209"/>
      <c r="T233" s="209"/>
      <c r="U233" s="210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hidden="1" customHeight="1" x14ac:dyDescent="0.2">
      <c r="A234" s="230" t="s">
        <v>292</v>
      </c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48"/>
      <c r="AA234" s="48"/>
    </row>
    <row r="235" spans="1:67" ht="16.5" hidden="1" customHeight="1" x14ac:dyDescent="0.25">
      <c r="A235" s="206" t="s">
        <v>293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195"/>
      <c r="AA235" s="195"/>
    </row>
    <row r="236" spans="1:67" ht="14.25" hidden="1" customHeight="1" x14ac:dyDescent="0.25">
      <c r="A236" s="229" t="s">
        <v>61</v>
      </c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196"/>
      <c r="AA236" s="196"/>
    </row>
    <row r="237" spans="1:67" ht="27" hidden="1" customHeight="1" x14ac:dyDescent="0.25">
      <c r="A237" s="54" t="s">
        <v>294</v>
      </c>
      <c r="B237" s="54" t="s">
        <v>295</v>
      </c>
      <c r="C237" s="31">
        <v>4301070941</v>
      </c>
      <c r="D237" s="211">
        <v>4607111036162</v>
      </c>
      <c r="E237" s="212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35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23"/>
      <c r="Q237" s="223"/>
      <c r="R237" s="223"/>
      <c r="S237" s="212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15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16"/>
      <c r="O238" s="208" t="s">
        <v>67</v>
      </c>
      <c r="P238" s="209"/>
      <c r="Q238" s="209"/>
      <c r="R238" s="209"/>
      <c r="S238" s="209"/>
      <c r="T238" s="209"/>
      <c r="U238" s="210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hidden="1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16"/>
      <c r="O239" s="208" t="s">
        <v>67</v>
      </c>
      <c r="P239" s="209"/>
      <c r="Q239" s="209"/>
      <c r="R239" s="209"/>
      <c r="S239" s="209"/>
      <c r="T239" s="209"/>
      <c r="U239" s="210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hidden="1" customHeight="1" x14ac:dyDescent="0.2">
      <c r="A240" s="230" t="s">
        <v>296</v>
      </c>
      <c r="B240" s="231"/>
      <c r="C240" s="231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48"/>
      <c r="AA240" s="48"/>
    </row>
    <row r="241" spans="1:67" ht="16.5" hidden="1" customHeight="1" x14ac:dyDescent="0.25">
      <c r="A241" s="206" t="s">
        <v>297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195"/>
      <c r="AA241" s="195"/>
    </row>
    <row r="242" spans="1:67" ht="14.25" hidden="1" customHeight="1" x14ac:dyDescent="0.25">
      <c r="A242" s="229" t="s">
        <v>61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1">
        <v>4607111035899</v>
      </c>
      <c r="E243" s="212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25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23"/>
      <c r="Q243" s="223"/>
      <c r="R243" s="223"/>
      <c r="S243" s="212"/>
      <c r="T243" s="34"/>
      <c r="U243" s="34"/>
      <c r="V243" s="35" t="s">
        <v>66</v>
      </c>
      <c r="W243" s="200">
        <v>60</v>
      </c>
      <c r="X243" s="201">
        <f>IFERROR(IF(W243="","",W243),"")</f>
        <v>60</v>
      </c>
      <c r="Y243" s="36">
        <f>IFERROR(IF(W243="","",W243*0.0155),"")</f>
        <v>0.92999999999999994</v>
      </c>
      <c r="Z243" s="56"/>
      <c r="AA243" s="57"/>
      <c r="AE243" s="67"/>
      <c r="BB243" s="156" t="s">
        <v>1</v>
      </c>
      <c r="BL243" s="67">
        <f>IFERROR(W243*I243,"0")</f>
        <v>315.71999999999997</v>
      </c>
      <c r="BM243" s="67">
        <f>IFERROR(X243*I243,"0")</f>
        <v>315.71999999999997</v>
      </c>
      <c r="BN243" s="67">
        <f>IFERROR(W243/J243,"0")</f>
        <v>0.7142857142857143</v>
      </c>
      <c r="BO243" s="67">
        <f>IFERROR(X243/J243,"0")</f>
        <v>0.7142857142857143</v>
      </c>
    </row>
    <row r="244" spans="1:67" x14ac:dyDescent="0.2">
      <c r="A244" s="215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16"/>
      <c r="O244" s="208" t="s">
        <v>67</v>
      </c>
      <c r="P244" s="209"/>
      <c r="Q244" s="209"/>
      <c r="R244" s="209"/>
      <c r="S244" s="209"/>
      <c r="T244" s="209"/>
      <c r="U244" s="210"/>
      <c r="V244" s="37" t="s">
        <v>66</v>
      </c>
      <c r="W244" s="202">
        <f>IFERROR(SUM(W243:W243),"0")</f>
        <v>60</v>
      </c>
      <c r="X244" s="202">
        <f>IFERROR(SUM(X243:X243),"0")</f>
        <v>60</v>
      </c>
      <c r="Y244" s="202">
        <f>IFERROR(IF(Y243="",0,Y243),"0")</f>
        <v>0.92999999999999994</v>
      </c>
      <c r="Z244" s="203"/>
      <c r="AA244" s="203"/>
    </row>
    <row r="245" spans="1:67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16"/>
      <c r="O245" s="208" t="s">
        <v>67</v>
      </c>
      <c r="P245" s="209"/>
      <c r="Q245" s="209"/>
      <c r="R245" s="209"/>
      <c r="S245" s="209"/>
      <c r="T245" s="209"/>
      <c r="U245" s="210"/>
      <c r="V245" s="37" t="s">
        <v>68</v>
      </c>
      <c r="W245" s="202">
        <f>IFERROR(SUMPRODUCT(W243:W243*H243:H243),"0")</f>
        <v>300</v>
      </c>
      <c r="X245" s="202">
        <f>IFERROR(SUMPRODUCT(X243:X243*H243:H243),"0")</f>
        <v>300</v>
      </c>
      <c r="Y245" s="37"/>
      <c r="Z245" s="203"/>
      <c r="AA245" s="203"/>
    </row>
    <row r="246" spans="1:67" ht="16.5" hidden="1" customHeight="1" x14ac:dyDescent="0.25">
      <c r="A246" s="206" t="s">
        <v>300</v>
      </c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195"/>
      <c r="AA246" s="195"/>
    </row>
    <row r="247" spans="1:67" ht="14.25" hidden="1" customHeight="1" x14ac:dyDescent="0.25">
      <c r="A247" s="229" t="s">
        <v>61</v>
      </c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196"/>
      <c r="AA247" s="196"/>
    </row>
    <row r="248" spans="1:67" ht="27" hidden="1" customHeight="1" x14ac:dyDescent="0.25">
      <c r="A248" s="54" t="s">
        <v>301</v>
      </c>
      <c r="B248" s="54" t="s">
        <v>302</v>
      </c>
      <c r="C248" s="31">
        <v>4301070870</v>
      </c>
      <c r="D248" s="211">
        <v>4607111036711</v>
      </c>
      <c r="E248" s="212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23"/>
      <c r="Q248" s="223"/>
      <c r="R248" s="223"/>
      <c r="S248" s="212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hidden="1" x14ac:dyDescent="0.2">
      <c r="A249" s="215"/>
      <c r="B249" s="207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16"/>
      <c r="O249" s="208" t="s">
        <v>67</v>
      </c>
      <c r="P249" s="209"/>
      <c r="Q249" s="209"/>
      <c r="R249" s="209"/>
      <c r="S249" s="209"/>
      <c r="T249" s="209"/>
      <c r="U249" s="210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hidden="1" x14ac:dyDescent="0.2">
      <c r="A250" s="207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16"/>
      <c r="O250" s="208" t="s">
        <v>67</v>
      </c>
      <c r="P250" s="209"/>
      <c r="Q250" s="209"/>
      <c r="R250" s="209"/>
      <c r="S250" s="209"/>
      <c r="T250" s="209"/>
      <c r="U250" s="210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hidden="1" customHeight="1" x14ac:dyDescent="0.2">
      <c r="A251" s="230" t="s">
        <v>303</v>
      </c>
      <c r="B251" s="231"/>
      <c r="C251" s="231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48"/>
      <c r="AA251" s="48"/>
    </row>
    <row r="252" spans="1:67" ht="16.5" hidden="1" customHeight="1" x14ac:dyDescent="0.25">
      <c r="A252" s="206" t="s">
        <v>304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195"/>
      <c r="AA252" s="195"/>
    </row>
    <row r="253" spans="1:67" ht="14.25" hidden="1" customHeight="1" x14ac:dyDescent="0.25">
      <c r="A253" s="229" t="s">
        <v>61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196"/>
      <c r="AA253" s="196"/>
    </row>
    <row r="254" spans="1:67" ht="27" hidden="1" customHeight="1" x14ac:dyDescent="0.25">
      <c r="A254" s="54" t="s">
        <v>305</v>
      </c>
      <c r="B254" s="54" t="s">
        <v>306</v>
      </c>
      <c r="C254" s="31">
        <v>4301071014</v>
      </c>
      <c r="D254" s="211">
        <v>4640242181264</v>
      </c>
      <c r="E254" s="212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44" t="s">
        <v>307</v>
      </c>
      <c r="P254" s="223"/>
      <c r="Q254" s="223"/>
      <c r="R254" s="223"/>
      <c r="S254" s="212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308</v>
      </c>
      <c r="B255" s="54" t="s">
        <v>309</v>
      </c>
      <c r="C255" s="31">
        <v>4301071021</v>
      </c>
      <c r="D255" s="211">
        <v>4640242181325</v>
      </c>
      <c r="E255" s="212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351" t="s">
        <v>310</v>
      </c>
      <c r="P255" s="223"/>
      <c r="Q255" s="223"/>
      <c r="R255" s="223"/>
      <c r="S255" s="212"/>
      <c r="T255" s="34"/>
      <c r="U255" s="34"/>
      <c r="V255" s="35" t="s">
        <v>66</v>
      </c>
      <c r="W255" s="200">
        <v>4</v>
      </c>
      <c r="X255" s="201">
        <f>IFERROR(IF(W255="","",W255),"")</f>
        <v>4</v>
      </c>
      <c r="Y255" s="36">
        <f>IFERROR(IF(W255="","",W255*0.0155),"")</f>
        <v>6.2E-2</v>
      </c>
      <c r="Z255" s="56"/>
      <c r="AA255" s="57"/>
      <c r="AE255" s="67"/>
      <c r="BB255" s="159" t="s">
        <v>1</v>
      </c>
      <c r="BL255" s="67">
        <f>IFERROR(W255*I255,"0")</f>
        <v>29.12</v>
      </c>
      <c r="BM255" s="67">
        <f>IFERROR(X255*I255,"0")</f>
        <v>29.12</v>
      </c>
      <c r="BN255" s="67">
        <f>IFERROR(W255/J255,"0")</f>
        <v>4.7619047619047616E-2</v>
      </c>
      <c r="BO255" s="67">
        <f>IFERROR(X255/J255,"0")</f>
        <v>4.7619047619047616E-2</v>
      </c>
    </row>
    <row r="256" spans="1:67" ht="27" hidden="1" customHeight="1" x14ac:dyDescent="0.25">
      <c r="A256" s="54" t="s">
        <v>311</v>
      </c>
      <c r="B256" s="54" t="s">
        <v>312</v>
      </c>
      <c r="C256" s="31">
        <v>4301070993</v>
      </c>
      <c r="D256" s="211">
        <v>4640242180670</v>
      </c>
      <c r="E256" s="212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0" t="s">
        <v>313</v>
      </c>
      <c r="P256" s="223"/>
      <c r="Q256" s="223"/>
      <c r="R256" s="223"/>
      <c r="S256" s="212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5"/>
      <c r="B257" s="207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16"/>
      <c r="O257" s="208" t="s">
        <v>67</v>
      </c>
      <c r="P257" s="209"/>
      <c r="Q257" s="209"/>
      <c r="R257" s="209"/>
      <c r="S257" s="209"/>
      <c r="T257" s="209"/>
      <c r="U257" s="210"/>
      <c r="V257" s="37" t="s">
        <v>66</v>
      </c>
      <c r="W257" s="202">
        <f>IFERROR(SUM(W254:W256),"0")</f>
        <v>4</v>
      </c>
      <c r="X257" s="202">
        <f>IFERROR(SUM(X254:X256),"0")</f>
        <v>4</v>
      </c>
      <c r="Y257" s="202">
        <f>IFERROR(IF(Y254="",0,Y254),"0")+IFERROR(IF(Y255="",0,Y255),"0")+IFERROR(IF(Y256="",0,Y256),"0")</f>
        <v>6.2E-2</v>
      </c>
      <c r="Z257" s="203"/>
      <c r="AA257" s="203"/>
    </row>
    <row r="258" spans="1:67" x14ac:dyDescent="0.2">
      <c r="A258" s="207"/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16"/>
      <c r="O258" s="208" t="s">
        <v>67</v>
      </c>
      <c r="P258" s="209"/>
      <c r="Q258" s="209"/>
      <c r="R258" s="209"/>
      <c r="S258" s="209"/>
      <c r="T258" s="209"/>
      <c r="U258" s="210"/>
      <c r="V258" s="37" t="s">
        <v>68</v>
      </c>
      <c r="W258" s="202">
        <f>IFERROR(SUMPRODUCT(W254:W256*H254:H256),"0")</f>
        <v>28</v>
      </c>
      <c r="X258" s="202">
        <f>IFERROR(SUMPRODUCT(X254:X256*H254:H256),"0")</f>
        <v>28</v>
      </c>
      <c r="Y258" s="37"/>
      <c r="Z258" s="203"/>
      <c r="AA258" s="203"/>
    </row>
    <row r="259" spans="1:67" ht="16.5" hidden="1" customHeight="1" x14ac:dyDescent="0.25">
      <c r="A259" s="206" t="s">
        <v>314</v>
      </c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195"/>
      <c r="AA259" s="195"/>
    </row>
    <row r="260" spans="1:67" ht="14.25" hidden="1" customHeight="1" x14ac:dyDescent="0.25">
      <c r="A260" s="229" t="s">
        <v>131</v>
      </c>
      <c r="B260" s="207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196"/>
      <c r="AA260" s="196"/>
    </row>
    <row r="261" spans="1:67" ht="27" hidden="1" customHeight="1" x14ac:dyDescent="0.25">
      <c r="A261" s="54" t="s">
        <v>315</v>
      </c>
      <c r="B261" s="54" t="s">
        <v>316</v>
      </c>
      <c r="C261" s="31">
        <v>4301131019</v>
      </c>
      <c r="D261" s="211">
        <v>4640242180427</v>
      </c>
      <c r="E261" s="212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40" t="s">
        <v>317</v>
      </c>
      <c r="P261" s="223"/>
      <c r="Q261" s="223"/>
      <c r="R261" s="223"/>
      <c r="S261" s="212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idden="1" x14ac:dyDescent="0.2">
      <c r="A262" s="215"/>
      <c r="B262" s="207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16"/>
      <c r="O262" s="208" t="s">
        <v>67</v>
      </c>
      <c r="P262" s="209"/>
      <c r="Q262" s="209"/>
      <c r="R262" s="209"/>
      <c r="S262" s="209"/>
      <c r="T262" s="209"/>
      <c r="U262" s="210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hidden="1" x14ac:dyDescent="0.2">
      <c r="A263" s="207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16"/>
      <c r="O263" s="208" t="s">
        <v>67</v>
      </c>
      <c r="P263" s="209"/>
      <c r="Q263" s="209"/>
      <c r="R263" s="209"/>
      <c r="S263" s="209"/>
      <c r="T263" s="209"/>
      <c r="U263" s="210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hidden="1" customHeight="1" x14ac:dyDescent="0.25">
      <c r="A264" s="229" t="s">
        <v>71</v>
      </c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196"/>
      <c r="AA264" s="196"/>
    </row>
    <row r="265" spans="1:67" ht="27" hidden="1" customHeight="1" x14ac:dyDescent="0.25">
      <c r="A265" s="54" t="s">
        <v>318</v>
      </c>
      <c r="B265" s="54" t="s">
        <v>319</v>
      </c>
      <c r="C265" s="31">
        <v>4301132080</v>
      </c>
      <c r="D265" s="211">
        <v>4640242180397</v>
      </c>
      <c r="E265" s="212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305" t="s">
        <v>320</v>
      </c>
      <c r="P265" s="223"/>
      <c r="Q265" s="223"/>
      <c r="R265" s="223"/>
      <c r="S265" s="212"/>
      <c r="T265" s="34"/>
      <c r="U265" s="34"/>
      <c r="V265" s="35" t="s">
        <v>66</v>
      </c>
      <c r="W265" s="200">
        <v>0</v>
      </c>
      <c r="X265" s="201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2" t="s">
        <v>75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27" hidden="1" customHeight="1" x14ac:dyDescent="0.25">
      <c r="A266" s="54" t="s">
        <v>321</v>
      </c>
      <c r="B266" s="54" t="s">
        <v>322</v>
      </c>
      <c r="C266" s="31">
        <v>4301132104</v>
      </c>
      <c r="D266" s="211">
        <v>4640242181219</v>
      </c>
      <c r="E266" s="212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36" t="s">
        <v>323</v>
      </c>
      <c r="P266" s="223"/>
      <c r="Q266" s="223"/>
      <c r="R266" s="223"/>
      <c r="S266" s="212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idden="1" x14ac:dyDescent="0.2">
      <c r="A267" s="215"/>
      <c r="B267" s="207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16"/>
      <c r="O267" s="208" t="s">
        <v>67</v>
      </c>
      <c r="P267" s="209"/>
      <c r="Q267" s="209"/>
      <c r="R267" s="209"/>
      <c r="S267" s="209"/>
      <c r="T267" s="209"/>
      <c r="U267" s="210"/>
      <c r="V267" s="37" t="s">
        <v>66</v>
      </c>
      <c r="W267" s="202">
        <f>IFERROR(SUM(W265:W266),"0")</f>
        <v>0</v>
      </c>
      <c r="X267" s="202">
        <f>IFERROR(SUM(X265:X266),"0")</f>
        <v>0</v>
      </c>
      <c r="Y267" s="202">
        <f>IFERROR(IF(Y265="",0,Y265),"0")+IFERROR(IF(Y266="",0,Y266),"0")</f>
        <v>0</v>
      </c>
      <c r="Z267" s="203"/>
      <c r="AA267" s="203"/>
    </row>
    <row r="268" spans="1:67" hidden="1" x14ac:dyDescent="0.2">
      <c r="A268" s="207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16"/>
      <c r="O268" s="208" t="s">
        <v>67</v>
      </c>
      <c r="P268" s="209"/>
      <c r="Q268" s="209"/>
      <c r="R268" s="209"/>
      <c r="S268" s="209"/>
      <c r="T268" s="209"/>
      <c r="U268" s="210"/>
      <c r="V268" s="37" t="s">
        <v>68</v>
      </c>
      <c r="W268" s="202">
        <f>IFERROR(SUMPRODUCT(W265:W266*H265:H266),"0")</f>
        <v>0</v>
      </c>
      <c r="X268" s="202">
        <f>IFERROR(SUMPRODUCT(X265:X266*H265:H266),"0")</f>
        <v>0</v>
      </c>
      <c r="Y268" s="37"/>
      <c r="Z268" s="203"/>
      <c r="AA268" s="203"/>
    </row>
    <row r="269" spans="1:67" ht="14.25" hidden="1" customHeight="1" x14ac:dyDescent="0.25">
      <c r="A269" s="229" t="s">
        <v>151</v>
      </c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196"/>
      <c r="AA269" s="196"/>
    </row>
    <row r="270" spans="1:67" ht="27" hidden="1" customHeight="1" x14ac:dyDescent="0.25">
      <c r="A270" s="54" t="s">
        <v>324</v>
      </c>
      <c r="B270" s="54" t="s">
        <v>325</v>
      </c>
      <c r="C270" s="31">
        <v>4301136028</v>
      </c>
      <c r="D270" s="211">
        <v>4640242180304</v>
      </c>
      <c r="E270" s="212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405" t="s">
        <v>326</v>
      </c>
      <c r="P270" s="223"/>
      <c r="Q270" s="223"/>
      <c r="R270" s="223"/>
      <c r="S270" s="212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hidden="1" customHeight="1" x14ac:dyDescent="0.25">
      <c r="A271" s="54" t="s">
        <v>327</v>
      </c>
      <c r="B271" s="54" t="s">
        <v>328</v>
      </c>
      <c r="C271" s="31">
        <v>4301136027</v>
      </c>
      <c r="D271" s="211">
        <v>4640242180298</v>
      </c>
      <c r="E271" s="212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38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23"/>
      <c r="Q271" s="223"/>
      <c r="R271" s="223"/>
      <c r="S271" s="212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hidden="1" customHeight="1" x14ac:dyDescent="0.25">
      <c r="A272" s="54" t="s">
        <v>329</v>
      </c>
      <c r="B272" s="54" t="s">
        <v>330</v>
      </c>
      <c r="C272" s="31">
        <v>4301136026</v>
      </c>
      <c r="D272" s="211">
        <v>4640242180236</v>
      </c>
      <c r="E272" s="212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250" t="s">
        <v>331</v>
      </c>
      <c r="P272" s="223"/>
      <c r="Q272" s="223"/>
      <c r="R272" s="223"/>
      <c r="S272" s="212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1">
        <v>4640242180410</v>
      </c>
      <c r="E273" s="212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3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23"/>
      <c r="Q273" s="223"/>
      <c r="R273" s="223"/>
      <c r="S273" s="212"/>
      <c r="T273" s="34"/>
      <c r="U273" s="34"/>
      <c r="V273" s="35" t="s">
        <v>66</v>
      </c>
      <c r="W273" s="200">
        <v>107</v>
      </c>
      <c r="X273" s="201">
        <f>IFERROR(IF(W273="","",W273),"")</f>
        <v>107</v>
      </c>
      <c r="Y273" s="36">
        <f>IFERROR(IF(W273="","",W273*0.00936),"")</f>
        <v>1.00152</v>
      </c>
      <c r="Z273" s="56"/>
      <c r="AA273" s="57"/>
      <c r="AE273" s="67"/>
      <c r="BB273" s="167" t="s">
        <v>75</v>
      </c>
      <c r="BL273" s="67">
        <f>IFERROR(W273*I273,"0")</f>
        <v>260.22399999999999</v>
      </c>
      <c r="BM273" s="67">
        <f>IFERROR(X273*I273,"0")</f>
        <v>260.22399999999999</v>
      </c>
      <c r="BN273" s="67">
        <f>IFERROR(W273/J273,"0")</f>
        <v>0.84920634920634919</v>
      </c>
      <c r="BO273" s="67">
        <f>IFERROR(X273/J273,"0")</f>
        <v>0.84920634920634919</v>
      </c>
    </row>
    <row r="274" spans="1:67" x14ac:dyDescent="0.2">
      <c r="A274" s="215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16"/>
      <c r="O274" s="208" t="s">
        <v>67</v>
      </c>
      <c r="P274" s="209"/>
      <c r="Q274" s="209"/>
      <c r="R274" s="209"/>
      <c r="S274" s="209"/>
      <c r="T274" s="209"/>
      <c r="U274" s="210"/>
      <c r="V274" s="37" t="s">
        <v>66</v>
      </c>
      <c r="W274" s="202">
        <f>IFERROR(SUM(W270:W273),"0")</f>
        <v>107</v>
      </c>
      <c r="X274" s="202">
        <f>IFERROR(SUM(X270:X273),"0")</f>
        <v>107</v>
      </c>
      <c r="Y274" s="202">
        <f>IFERROR(IF(Y270="",0,Y270),"0")+IFERROR(IF(Y271="",0,Y271),"0")+IFERROR(IF(Y272="",0,Y272),"0")+IFERROR(IF(Y273="",0,Y273),"0")</f>
        <v>1.00152</v>
      </c>
      <c r="Z274" s="203"/>
      <c r="AA274" s="203"/>
    </row>
    <row r="275" spans="1:67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16"/>
      <c r="O275" s="208" t="s">
        <v>67</v>
      </c>
      <c r="P275" s="209"/>
      <c r="Q275" s="209"/>
      <c r="R275" s="209"/>
      <c r="S275" s="209"/>
      <c r="T275" s="209"/>
      <c r="U275" s="210"/>
      <c r="V275" s="37" t="s">
        <v>68</v>
      </c>
      <c r="W275" s="202">
        <f>IFERROR(SUMPRODUCT(W270:W273*H270:H273),"0")</f>
        <v>239.68000000000004</v>
      </c>
      <c r="X275" s="202">
        <f>IFERROR(SUMPRODUCT(X270:X273*H270:H273),"0")</f>
        <v>239.68000000000004</v>
      </c>
      <c r="Y275" s="37"/>
      <c r="Z275" s="203"/>
      <c r="AA275" s="203"/>
    </row>
    <row r="276" spans="1:67" ht="14.25" hidden="1" customHeight="1" x14ac:dyDescent="0.25">
      <c r="A276" s="229" t="s">
        <v>127</v>
      </c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196"/>
      <c r="AA276" s="196"/>
    </row>
    <row r="277" spans="1:67" ht="27" hidden="1" customHeight="1" x14ac:dyDescent="0.25">
      <c r="A277" s="54" t="s">
        <v>334</v>
      </c>
      <c r="B277" s="54" t="s">
        <v>335</v>
      </c>
      <c r="C277" s="31">
        <v>4301135320</v>
      </c>
      <c r="D277" s="211">
        <v>4640242181592</v>
      </c>
      <c r="E277" s="212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239" t="s">
        <v>336</v>
      </c>
      <c r="P277" s="223"/>
      <c r="Q277" s="223"/>
      <c r="R277" s="223"/>
      <c r="S277" s="212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hidden="1" customHeight="1" x14ac:dyDescent="0.25">
      <c r="A278" s="54" t="s">
        <v>338</v>
      </c>
      <c r="B278" s="54" t="s">
        <v>339</v>
      </c>
      <c r="C278" s="31">
        <v>4301135191</v>
      </c>
      <c r="D278" s="211">
        <v>4640242180373</v>
      </c>
      <c r="E278" s="212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283" t="s">
        <v>340</v>
      </c>
      <c r="P278" s="223"/>
      <c r="Q278" s="223"/>
      <c r="R278" s="223"/>
      <c r="S278" s="212"/>
      <c r="T278" s="34"/>
      <c r="U278" s="34"/>
      <c r="V278" s="35" t="s">
        <v>66</v>
      </c>
      <c r="W278" s="200">
        <v>0</v>
      </c>
      <c r="X278" s="201">
        <f t="shared" si="24"/>
        <v>0</v>
      </c>
      <c r="Y278" s="36">
        <f t="shared" si="25"/>
        <v>0</v>
      </c>
      <c r="Z278" s="56"/>
      <c r="AA278" s="57"/>
      <c r="AE278" s="67"/>
      <c r="BB278" s="169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341</v>
      </c>
      <c r="B279" s="54" t="s">
        <v>342</v>
      </c>
      <c r="C279" s="31">
        <v>4301135195</v>
      </c>
      <c r="D279" s="211">
        <v>4640242180366</v>
      </c>
      <c r="E279" s="212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43" t="s">
        <v>343</v>
      </c>
      <c r="P279" s="223"/>
      <c r="Q279" s="223"/>
      <c r="R279" s="223"/>
      <c r="S279" s="212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1">
        <v>4640242180335</v>
      </c>
      <c r="E280" s="212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24" t="s">
        <v>346</v>
      </c>
      <c r="P280" s="223"/>
      <c r="Q280" s="223"/>
      <c r="R280" s="223"/>
      <c r="S280" s="212"/>
      <c r="T280" s="34"/>
      <c r="U280" s="34"/>
      <c r="V280" s="35" t="s">
        <v>66</v>
      </c>
      <c r="W280" s="200">
        <v>24</v>
      </c>
      <c r="X280" s="201">
        <f t="shared" si="24"/>
        <v>24</v>
      </c>
      <c r="Y280" s="36">
        <f t="shared" si="25"/>
        <v>0.22464000000000001</v>
      </c>
      <c r="Z280" s="56"/>
      <c r="AA280" s="57"/>
      <c r="AE280" s="67"/>
      <c r="BB280" s="171" t="s">
        <v>75</v>
      </c>
      <c r="BL280" s="67">
        <f t="shared" si="26"/>
        <v>93.408000000000001</v>
      </c>
      <c r="BM280" s="67">
        <f t="shared" si="27"/>
        <v>93.408000000000001</v>
      </c>
      <c r="BN280" s="67">
        <f t="shared" si="28"/>
        <v>0.19047619047619047</v>
      </c>
      <c r="BO280" s="67">
        <f t="shared" si="29"/>
        <v>0.19047619047619047</v>
      </c>
    </row>
    <row r="281" spans="1:67" ht="37.5" hidden="1" customHeight="1" x14ac:dyDescent="0.25">
      <c r="A281" s="54" t="s">
        <v>347</v>
      </c>
      <c r="B281" s="54" t="s">
        <v>348</v>
      </c>
      <c r="C281" s="31">
        <v>4301135189</v>
      </c>
      <c r="D281" s="211">
        <v>4640242180342</v>
      </c>
      <c r="E281" s="212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2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23"/>
      <c r="Q281" s="223"/>
      <c r="R281" s="223"/>
      <c r="S281" s="212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hidden="1" customHeight="1" x14ac:dyDescent="0.25">
      <c r="A282" s="54" t="s">
        <v>349</v>
      </c>
      <c r="B282" s="54" t="s">
        <v>350</v>
      </c>
      <c r="C282" s="31">
        <v>4301135190</v>
      </c>
      <c r="D282" s="211">
        <v>4640242180359</v>
      </c>
      <c r="E282" s="212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08" t="s">
        <v>351</v>
      </c>
      <c r="P282" s="223"/>
      <c r="Q282" s="223"/>
      <c r="R282" s="223"/>
      <c r="S282" s="212"/>
      <c r="T282" s="34"/>
      <c r="U282" s="34"/>
      <c r="V282" s="35" t="s">
        <v>66</v>
      </c>
      <c r="W282" s="200">
        <v>0</v>
      </c>
      <c r="X282" s="201">
        <f t="shared" si="24"/>
        <v>0</v>
      </c>
      <c r="Y282" s="36">
        <f t="shared" si="25"/>
        <v>0</v>
      </c>
      <c r="Z282" s="56"/>
      <c r="AA282" s="57"/>
      <c r="AE282" s="67"/>
      <c r="BB282" s="173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37.5" hidden="1" customHeight="1" x14ac:dyDescent="0.25">
      <c r="A283" s="54" t="s">
        <v>352</v>
      </c>
      <c r="B283" s="54" t="s">
        <v>353</v>
      </c>
      <c r="C283" s="31">
        <v>4301135187</v>
      </c>
      <c r="D283" s="211">
        <v>4640242180328</v>
      </c>
      <c r="E283" s="212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297" t="s">
        <v>354</v>
      </c>
      <c r="P283" s="223"/>
      <c r="Q283" s="223"/>
      <c r="R283" s="223"/>
      <c r="S283" s="212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355</v>
      </c>
      <c r="B284" s="54" t="s">
        <v>356</v>
      </c>
      <c r="C284" s="31">
        <v>4301135186</v>
      </c>
      <c r="D284" s="211">
        <v>4640242180311</v>
      </c>
      <c r="E284" s="212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72" t="s">
        <v>357</v>
      </c>
      <c r="P284" s="223"/>
      <c r="Q284" s="223"/>
      <c r="R284" s="223"/>
      <c r="S284" s="212"/>
      <c r="T284" s="34"/>
      <c r="U284" s="34"/>
      <c r="V284" s="35" t="s">
        <v>66</v>
      </c>
      <c r="W284" s="200">
        <v>0</v>
      </c>
      <c r="X284" s="201">
        <f t="shared" si="24"/>
        <v>0</v>
      </c>
      <c r="Y284" s="36">
        <f>IFERROR(IF(W284="","",W284*0.0155),"")</f>
        <v>0</v>
      </c>
      <c r="Z284" s="56"/>
      <c r="AA284" s="57"/>
      <c r="AE284" s="67"/>
      <c r="BB284" s="175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358</v>
      </c>
      <c r="B285" s="54" t="s">
        <v>359</v>
      </c>
      <c r="C285" s="31">
        <v>4301135194</v>
      </c>
      <c r="D285" s="211">
        <v>4640242180380</v>
      </c>
      <c r="E285" s="212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293" t="s">
        <v>360</v>
      </c>
      <c r="P285" s="223"/>
      <c r="Q285" s="223"/>
      <c r="R285" s="223"/>
      <c r="S285" s="212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361</v>
      </c>
      <c r="B286" s="54" t="s">
        <v>362</v>
      </c>
      <c r="C286" s="31">
        <v>4301135192</v>
      </c>
      <c r="D286" s="211">
        <v>4640242180380</v>
      </c>
      <c r="E286" s="212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417" t="s">
        <v>363</v>
      </c>
      <c r="P286" s="223"/>
      <c r="Q286" s="223"/>
      <c r="R286" s="223"/>
      <c r="S286" s="212"/>
      <c r="T286" s="34"/>
      <c r="U286" s="34"/>
      <c r="V286" s="35" t="s">
        <v>66</v>
      </c>
      <c r="W286" s="200">
        <v>0</v>
      </c>
      <c r="X286" s="201">
        <f t="shared" si="24"/>
        <v>0</v>
      </c>
      <c r="Y286" s="36">
        <f>IFERROR(IF(W286="","",W286*0.00936),"")</f>
        <v>0</v>
      </c>
      <c r="Z286" s="56"/>
      <c r="AA286" s="57"/>
      <c r="AE286" s="67"/>
      <c r="BB286" s="177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364</v>
      </c>
      <c r="B287" s="54" t="s">
        <v>365</v>
      </c>
      <c r="C287" s="31">
        <v>4301135193</v>
      </c>
      <c r="D287" s="211">
        <v>4640242180403</v>
      </c>
      <c r="E287" s="212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357" t="s">
        <v>366</v>
      </c>
      <c r="P287" s="223"/>
      <c r="Q287" s="223"/>
      <c r="R287" s="223"/>
      <c r="S287" s="212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367</v>
      </c>
      <c r="B288" s="54" t="s">
        <v>368</v>
      </c>
      <c r="C288" s="31">
        <v>4301135304</v>
      </c>
      <c r="D288" s="211">
        <v>4640242181240</v>
      </c>
      <c r="E288" s="212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298" t="s">
        <v>369</v>
      </c>
      <c r="P288" s="223"/>
      <c r="Q288" s="223"/>
      <c r="R288" s="223"/>
      <c r="S288" s="212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370</v>
      </c>
      <c r="B289" s="54" t="s">
        <v>371</v>
      </c>
      <c r="C289" s="31">
        <v>4301135310</v>
      </c>
      <c r="D289" s="211">
        <v>4640242181318</v>
      </c>
      <c r="E289" s="212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360" t="s">
        <v>372</v>
      </c>
      <c r="P289" s="223"/>
      <c r="Q289" s="223"/>
      <c r="R289" s="223"/>
      <c r="S289" s="212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373</v>
      </c>
      <c r="B290" s="54" t="s">
        <v>374</v>
      </c>
      <c r="C290" s="31">
        <v>4301135306</v>
      </c>
      <c r="D290" s="211">
        <v>4640242181578</v>
      </c>
      <c r="E290" s="212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49" t="s">
        <v>375</v>
      </c>
      <c r="P290" s="223"/>
      <c r="Q290" s="223"/>
      <c r="R290" s="223"/>
      <c r="S290" s="212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376</v>
      </c>
      <c r="B291" s="54" t="s">
        <v>377</v>
      </c>
      <c r="C291" s="31">
        <v>4301135305</v>
      </c>
      <c r="D291" s="211">
        <v>4640242181394</v>
      </c>
      <c r="E291" s="212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306" t="s">
        <v>378</v>
      </c>
      <c r="P291" s="223"/>
      <c r="Q291" s="223"/>
      <c r="R291" s="223"/>
      <c r="S291" s="212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11">
        <v>4640242181332</v>
      </c>
      <c r="E292" s="212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365" t="s">
        <v>381</v>
      </c>
      <c r="P292" s="223"/>
      <c r="Q292" s="223"/>
      <c r="R292" s="223"/>
      <c r="S292" s="212"/>
      <c r="T292" s="34"/>
      <c r="U292" s="34"/>
      <c r="V292" s="35" t="s">
        <v>66</v>
      </c>
      <c r="W292" s="200">
        <v>13</v>
      </c>
      <c r="X292" s="201">
        <f t="shared" si="24"/>
        <v>13</v>
      </c>
      <c r="Y292" s="36">
        <f t="shared" si="30"/>
        <v>6.5259999999999999E-2</v>
      </c>
      <c r="Z292" s="56"/>
      <c r="AA292" s="57"/>
      <c r="AE292" s="67"/>
      <c r="BB292" s="183" t="s">
        <v>75</v>
      </c>
      <c r="BL292" s="67">
        <f t="shared" si="26"/>
        <v>37.804000000000002</v>
      </c>
      <c r="BM292" s="67">
        <f t="shared" si="27"/>
        <v>37.804000000000002</v>
      </c>
      <c r="BN292" s="67">
        <f t="shared" si="28"/>
        <v>5.5555555555555552E-2</v>
      </c>
      <c r="BO292" s="67">
        <f t="shared" si="29"/>
        <v>5.5555555555555552E-2</v>
      </c>
    </row>
    <row r="293" spans="1:67" ht="27" hidden="1" customHeight="1" x14ac:dyDescent="0.25">
      <c r="A293" s="54" t="s">
        <v>382</v>
      </c>
      <c r="B293" s="54" t="s">
        <v>383</v>
      </c>
      <c r="C293" s="31">
        <v>4301135308</v>
      </c>
      <c r="D293" s="211">
        <v>4640242181349</v>
      </c>
      <c r="E293" s="212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302" t="s">
        <v>384</v>
      </c>
      <c r="P293" s="223"/>
      <c r="Q293" s="223"/>
      <c r="R293" s="223"/>
      <c r="S293" s="212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386</v>
      </c>
      <c r="C294" s="31">
        <v>4301135307</v>
      </c>
      <c r="D294" s="211">
        <v>4640242181370</v>
      </c>
      <c r="E294" s="212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267" t="s">
        <v>387</v>
      </c>
      <c r="P294" s="223"/>
      <c r="Q294" s="223"/>
      <c r="R294" s="223"/>
      <c r="S294" s="212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388</v>
      </c>
      <c r="B295" s="54" t="s">
        <v>389</v>
      </c>
      <c r="C295" s="31">
        <v>4301135153</v>
      </c>
      <c r="D295" s="211">
        <v>4607111037480</v>
      </c>
      <c r="E295" s="212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299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23"/>
      <c r="Q295" s="223"/>
      <c r="R295" s="223"/>
      <c r="S295" s="212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388</v>
      </c>
      <c r="B296" s="54" t="s">
        <v>390</v>
      </c>
      <c r="C296" s="31">
        <v>4301135318</v>
      </c>
      <c r="D296" s="211">
        <v>4607111037480</v>
      </c>
      <c r="E296" s="212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384" t="s">
        <v>391</v>
      </c>
      <c r="P296" s="223"/>
      <c r="Q296" s="223"/>
      <c r="R296" s="223"/>
      <c r="S296" s="212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392</v>
      </c>
      <c r="B297" s="54" t="s">
        <v>393</v>
      </c>
      <c r="C297" s="31">
        <v>4301135152</v>
      </c>
      <c r="D297" s="211">
        <v>4607111037473</v>
      </c>
      <c r="E297" s="212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2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23"/>
      <c r="Q297" s="223"/>
      <c r="R297" s="223"/>
      <c r="S297" s="212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392</v>
      </c>
      <c r="B298" s="54" t="s">
        <v>394</v>
      </c>
      <c r="C298" s="31">
        <v>4301135319</v>
      </c>
      <c r="D298" s="211">
        <v>4607111037473</v>
      </c>
      <c r="E298" s="212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291" t="s">
        <v>395</v>
      </c>
      <c r="P298" s="223"/>
      <c r="Q298" s="223"/>
      <c r="R298" s="223"/>
      <c r="S298" s="212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396</v>
      </c>
      <c r="B299" s="54" t="s">
        <v>397</v>
      </c>
      <c r="C299" s="31">
        <v>4301135198</v>
      </c>
      <c r="D299" s="211">
        <v>4640242180663</v>
      </c>
      <c r="E299" s="212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274" t="s">
        <v>398</v>
      </c>
      <c r="P299" s="223"/>
      <c r="Q299" s="223"/>
      <c r="R299" s="223"/>
      <c r="S299" s="212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15"/>
      <c r="B300" s="207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16"/>
      <c r="O300" s="208" t="s">
        <v>67</v>
      </c>
      <c r="P300" s="209"/>
      <c r="Q300" s="209"/>
      <c r="R300" s="209"/>
      <c r="S300" s="209"/>
      <c r="T300" s="209"/>
      <c r="U300" s="210"/>
      <c r="V300" s="37" t="s">
        <v>66</v>
      </c>
      <c r="W300" s="202">
        <f>IFERROR(SUM(W277:W299),"0")</f>
        <v>37</v>
      </c>
      <c r="X300" s="202">
        <f>IFERROR(SUM(X277:X299),"0")</f>
        <v>37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0.28989999999999999</v>
      </c>
      <c r="Z300" s="203"/>
      <c r="AA300" s="203"/>
    </row>
    <row r="301" spans="1:67" x14ac:dyDescent="0.2">
      <c r="A301" s="207"/>
      <c r="B301" s="207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16"/>
      <c r="O301" s="208" t="s">
        <v>67</v>
      </c>
      <c r="P301" s="209"/>
      <c r="Q301" s="209"/>
      <c r="R301" s="209"/>
      <c r="S301" s="209"/>
      <c r="T301" s="209"/>
      <c r="U301" s="210"/>
      <c r="V301" s="37" t="s">
        <v>68</v>
      </c>
      <c r="W301" s="202">
        <f>IFERROR(SUMPRODUCT(W277:W299*H277:H299),"0")</f>
        <v>123.9</v>
      </c>
      <c r="X301" s="202">
        <f>IFERROR(SUMPRODUCT(X277:X299*H277:H299),"0")</f>
        <v>123.9</v>
      </c>
      <c r="Y301" s="37"/>
      <c r="Z301" s="203"/>
      <c r="AA301" s="203"/>
    </row>
    <row r="302" spans="1:67" ht="15" customHeight="1" x14ac:dyDescent="0.2">
      <c r="A302" s="415"/>
      <c r="B302" s="207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317"/>
      <c r="O302" s="270" t="s">
        <v>399</v>
      </c>
      <c r="P302" s="234"/>
      <c r="Q302" s="234"/>
      <c r="R302" s="234"/>
      <c r="S302" s="234"/>
      <c r="T302" s="234"/>
      <c r="U302" s="228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13332.98</v>
      </c>
      <c r="X302" s="202">
        <f>IFERROR(X24+X33+X41+X51+X61+X67+X72+X78+X90+X97+X106+X113+X119+X127+X132+X138+X143+X150+X155+X163+X168+X175+X180+X185+X190+X197+X204+X214+X222+X227+X233+X239+X245+X250+X258+X263+X268+X275+X301,"0")</f>
        <v>13332.98</v>
      </c>
      <c r="Y302" s="37"/>
      <c r="Z302" s="203"/>
      <c r="AA302" s="203"/>
    </row>
    <row r="303" spans="1:67" x14ac:dyDescent="0.2">
      <c r="A303" s="207"/>
      <c r="B303" s="207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317"/>
      <c r="O303" s="270" t="s">
        <v>400</v>
      </c>
      <c r="P303" s="234"/>
      <c r="Q303" s="234"/>
      <c r="R303" s="234"/>
      <c r="S303" s="234"/>
      <c r="T303" s="234"/>
      <c r="U303" s="228"/>
      <c r="V303" s="37" t="s">
        <v>68</v>
      </c>
      <c r="W303" s="202">
        <f>IFERROR(SUM(BL22:BL299),"0")</f>
        <v>14518.558200000001</v>
      </c>
      <c r="X303" s="202">
        <f>IFERROR(SUM(BM22:BM299),"0")</f>
        <v>14518.558200000001</v>
      </c>
      <c r="Y303" s="37"/>
      <c r="Z303" s="203"/>
      <c r="AA303" s="203"/>
    </row>
    <row r="304" spans="1:67" x14ac:dyDescent="0.2">
      <c r="A304" s="207"/>
      <c r="B304" s="207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317"/>
      <c r="O304" s="270" t="s">
        <v>401</v>
      </c>
      <c r="P304" s="234"/>
      <c r="Q304" s="234"/>
      <c r="R304" s="234"/>
      <c r="S304" s="234"/>
      <c r="T304" s="234"/>
      <c r="U304" s="228"/>
      <c r="V304" s="37" t="s">
        <v>402</v>
      </c>
      <c r="W304" s="38">
        <f>ROUNDUP(SUM(BN22:BN299),0)</f>
        <v>35</v>
      </c>
      <c r="X304" s="38">
        <f>ROUNDUP(SUM(BO22:BO299),0)</f>
        <v>35</v>
      </c>
      <c r="Y304" s="37"/>
      <c r="Z304" s="203"/>
      <c r="AA304" s="203"/>
    </row>
    <row r="305" spans="1:37" x14ac:dyDescent="0.2">
      <c r="A305" s="207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317"/>
      <c r="O305" s="270" t="s">
        <v>403</v>
      </c>
      <c r="P305" s="234"/>
      <c r="Q305" s="234"/>
      <c r="R305" s="234"/>
      <c r="S305" s="234"/>
      <c r="T305" s="234"/>
      <c r="U305" s="228"/>
      <c r="V305" s="37" t="s">
        <v>68</v>
      </c>
      <c r="W305" s="202">
        <f>GrossWeightTotal+PalletQtyTotal*25</f>
        <v>15393.558200000001</v>
      </c>
      <c r="X305" s="202">
        <f>GrossWeightTotalR+PalletQtyTotalR*25</f>
        <v>15393.558200000001</v>
      </c>
      <c r="Y305" s="37"/>
      <c r="Z305" s="203"/>
      <c r="AA305" s="203"/>
    </row>
    <row r="306" spans="1:37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317"/>
      <c r="O306" s="270" t="s">
        <v>404</v>
      </c>
      <c r="P306" s="234"/>
      <c r="Q306" s="234"/>
      <c r="R306" s="234"/>
      <c r="S306" s="234"/>
      <c r="T306" s="234"/>
      <c r="U306" s="228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2773</v>
      </c>
      <c r="X306" s="202">
        <f>IFERROR(X23+X32+X40+X50+X60+X66+X71+X77+X89+X96+X105+X112+X118+X126+X131+X137+X142+X149+X154+X162+X167+X174+X179+X184+X189+X196+X203+X213+X221+X226+X232+X238+X244+X249+X257+X262+X267+X274+X300,"0")</f>
        <v>2773</v>
      </c>
      <c r="Y306" s="37"/>
      <c r="Z306" s="203"/>
      <c r="AA306" s="203"/>
    </row>
    <row r="307" spans="1:37" ht="14.25" hidden="1" customHeight="1" x14ac:dyDescent="0.2">
      <c r="A307" s="20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317"/>
      <c r="O307" s="270" t="s">
        <v>405</v>
      </c>
      <c r="P307" s="234"/>
      <c r="Q307" s="234"/>
      <c r="R307" s="234"/>
      <c r="S307" s="234"/>
      <c r="T307" s="234"/>
      <c r="U307" s="228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43.135419999999989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36" t="s">
        <v>69</v>
      </c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37"/>
      <c r="T309" s="236" t="s">
        <v>205</v>
      </c>
      <c r="U309" s="271"/>
      <c r="V309" s="237"/>
      <c r="W309" s="236" t="s">
        <v>232</v>
      </c>
      <c r="X309" s="271"/>
      <c r="Y309" s="271"/>
      <c r="Z309" s="237"/>
      <c r="AA309" s="236" t="s">
        <v>249</v>
      </c>
      <c r="AB309" s="271"/>
      <c r="AC309" s="271"/>
      <c r="AD309" s="271"/>
      <c r="AE309" s="271"/>
      <c r="AF309" s="237"/>
      <c r="AG309" s="197" t="s">
        <v>292</v>
      </c>
      <c r="AH309" s="236" t="s">
        <v>296</v>
      </c>
      <c r="AI309" s="237"/>
      <c r="AJ309" s="236" t="s">
        <v>303</v>
      </c>
      <c r="AK309" s="237"/>
    </row>
    <row r="310" spans="1:37" ht="14.25" customHeight="1" thickTop="1" x14ac:dyDescent="0.2">
      <c r="A310" s="268" t="s">
        <v>408</v>
      </c>
      <c r="B310" s="236" t="s">
        <v>60</v>
      </c>
      <c r="C310" s="236" t="s">
        <v>70</v>
      </c>
      <c r="D310" s="236" t="s">
        <v>82</v>
      </c>
      <c r="E310" s="236" t="s">
        <v>92</v>
      </c>
      <c r="F310" s="236" t="s">
        <v>107</v>
      </c>
      <c r="G310" s="236" t="s">
        <v>120</v>
      </c>
      <c r="H310" s="236" t="s">
        <v>126</v>
      </c>
      <c r="I310" s="236" t="s">
        <v>130</v>
      </c>
      <c r="J310" s="236" t="s">
        <v>136</v>
      </c>
      <c r="K310" s="236" t="s">
        <v>151</v>
      </c>
      <c r="L310" s="236" t="s">
        <v>158</v>
      </c>
      <c r="M310" s="198"/>
      <c r="N310" s="236" t="s">
        <v>169</v>
      </c>
      <c r="O310" s="236" t="s">
        <v>176</v>
      </c>
      <c r="P310" s="236" t="s">
        <v>181</v>
      </c>
      <c r="Q310" s="236" t="s">
        <v>191</v>
      </c>
      <c r="R310" s="236" t="s">
        <v>194</v>
      </c>
      <c r="S310" s="236" t="s">
        <v>202</v>
      </c>
      <c r="T310" s="236" t="s">
        <v>206</v>
      </c>
      <c r="U310" s="236" t="s">
        <v>212</v>
      </c>
      <c r="V310" s="236" t="s">
        <v>215</v>
      </c>
      <c r="W310" s="236" t="s">
        <v>233</v>
      </c>
      <c r="X310" s="236" t="s">
        <v>238</v>
      </c>
      <c r="Y310" s="236" t="s">
        <v>232</v>
      </c>
      <c r="Z310" s="236" t="s">
        <v>246</v>
      </c>
      <c r="AA310" s="236" t="s">
        <v>250</v>
      </c>
      <c r="AB310" s="236" t="s">
        <v>255</v>
      </c>
      <c r="AC310" s="236" t="s">
        <v>262</v>
      </c>
      <c r="AD310" s="236" t="s">
        <v>275</v>
      </c>
      <c r="AE310" s="236" t="s">
        <v>284</v>
      </c>
      <c r="AF310" s="236" t="s">
        <v>287</v>
      </c>
      <c r="AG310" s="236" t="s">
        <v>293</v>
      </c>
      <c r="AH310" s="236" t="s">
        <v>297</v>
      </c>
      <c r="AI310" s="236" t="s">
        <v>300</v>
      </c>
      <c r="AJ310" s="236" t="s">
        <v>304</v>
      </c>
      <c r="AK310" s="236" t="s">
        <v>314</v>
      </c>
    </row>
    <row r="311" spans="1:37" ht="13.5" customHeight="1" thickBot="1" x14ac:dyDescent="0.25">
      <c r="A311" s="269"/>
      <c r="B311" s="244"/>
      <c r="C311" s="244"/>
      <c r="D311" s="244"/>
      <c r="E311" s="244"/>
      <c r="F311" s="244"/>
      <c r="G311" s="244"/>
      <c r="H311" s="244"/>
      <c r="I311" s="244"/>
      <c r="J311" s="244"/>
      <c r="K311" s="244"/>
      <c r="L311" s="244"/>
      <c r="M311" s="198"/>
      <c r="N311" s="244"/>
      <c r="O311" s="244"/>
      <c r="P311" s="244"/>
      <c r="Q311" s="244"/>
      <c r="R311" s="244"/>
      <c r="S311" s="244"/>
      <c r="T311" s="244"/>
      <c r="U311" s="244"/>
      <c r="V311" s="244"/>
      <c r="W311" s="244"/>
      <c r="X311" s="244"/>
      <c r="Y311" s="244"/>
      <c r="Z311" s="244"/>
      <c r="AA311" s="244"/>
      <c r="AB311" s="244"/>
      <c r="AC311" s="244"/>
      <c r="AD311" s="244"/>
      <c r="AE311" s="244"/>
      <c r="AF311" s="244"/>
      <c r="AG311" s="244"/>
      <c r="AH311" s="244"/>
      <c r="AI311" s="244"/>
      <c r="AJ311" s="244"/>
      <c r="AK311" s="244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60</v>
      </c>
      <c r="D312" s="46">
        <f>IFERROR(W36*H36,"0")+IFERROR(W37*H37,"0")+IFERROR(W38*H38,"0")+IFERROR(W39*H39,"0")</f>
        <v>0</v>
      </c>
      <c r="E312" s="46">
        <f>IFERROR(W44*H44,"0")+IFERROR(W45*H45,"0")+IFERROR(W46*H46,"0")+IFERROR(W47*H47,"0")+IFERROR(W48*H48,"0")+IFERROR(W49*H49,"0")</f>
        <v>6</v>
      </c>
      <c r="F312" s="46">
        <f>IFERROR(W54*H54,"0")+IFERROR(W55*H55,"0")+IFERROR(W56*H56,"0")+IFERROR(W57*H57,"0")+IFERROR(W58*H58,"0")+IFERROR(W59*H59,"0")</f>
        <v>2012.8000000000002</v>
      </c>
      <c r="G312" s="46">
        <f>IFERROR(W64*H64,"0")+IFERROR(W65*H65,"0")</f>
        <v>550</v>
      </c>
      <c r="H312" s="46">
        <f>IFERROR(W70*H70,"0")</f>
        <v>0</v>
      </c>
      <c r="I312" s="46">
        <f>IFERROR(W75*H75,"0")+IFERROR(W76*H76,"0")</f>
        <v>36</v>
      </c>
      <c r="J312" s="46">
        <f>IFERROR(W81*H81,"0")+IFERROR(W82*H82,"0")+IFERROR(W83*H83,"0")+IFERROR(W84*H84,"0")+IFERROR(W85*H85,"0")+IFERROR(W86*H86,"0")+IFERROR(W87*H87,"0")+IFERROR(W88*H88,"0")</f>
        <v>1260</v>
      </c>
      <c r="K312" s="46">
        <f>IFERROR(W93*H93,"0")+IFERROR(W94*H94,"0")+IFERROR(W95*H95,"0")</f>
        <v>21.6</v>
      </c>
      <c r="L312" s="46">
        <f>IFERROR(W100*H100,"0")+IFERROR(W101*H101,"0")+IFERROR(W102*H102,"0")+IFERROR(W103*H103,"0")+IFERROR(W104*H104,"0")</f>
        <v>4648</v>
      </c>
      <c r="M312" s="198"/>
      <c r="N312" s="46">
        <f>IFERROR(W109*H109,"0")+IFERROR(W110*H110,"0")+IFERROR(W111*H111,"0")</f>
        <v>1485</v>
      </c>
      <c r="O312" s="46">
        <f>IFERROR(W116*H116,"0")+IFERROR(W117*H117,"0")</f>
        <v>240</v>
      </c>
      <c r="P312" s="46">
        <f>IFERROR(W122*H122,"0")+IFERROR(W123*H123,"0")+IFERROR(W124*H124,"0")+IFERROR(W125*H125,"0")</f>
        <v>360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500</v>
      </c>
      <c r="W312" s="46">
        <f>IFERROR(W172*H172,"0")+IFERROR(W173*H173,"0")</f>
        <v>390</v>
      </c>
      <c r="X312" s="46">
        <f>IFERROR(W178*H178,"0")</f>
        <v>0</v>
      </c>
      <c r="Y312" s="46">
        <f>IFERROR(W183*H183,"0")</f>
        <v>0</v>
      </c>
      <c r="Z312" s="46">
        <f>IFERROR(W188*H188,"0")</f>
        <v>60</v>
      </c>
      <c r="AA312" s="46">
        <f>IFERROR(W194*H194,"0")+IFERROR(W195*H195,"0")</f>
        <v>0</v>
      </c>
      <c r="AB312" s="46">
        <f>IFERROR(W200*H200,"0")+IFERROR(W201*H201,"0")+IFERROR(W202*H202,"0")</f>
        <v>420</v>
      </c>
      <c r="AC312" s="46">
        <f>IFERROR(W207*H207,"0")+IFERROR(W208*H208,"0")+IFERROR(W209*H209,"0")+IFERROR(W210*H210,"0")+IFERROR(W211*H211,"0")+IFERROR(W212*H212,"0")</f>
        <v>196</v>
      </c>
      <c r="AD312" s="46">
        <f>IFERROR(W217*H217,"0")+IFERROR(W218*H218,"0")+IFERROR(W219*H219,"0")+IFERROR(W220*H220,"0")</f>
        <v>396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300</v>
      </c>
      <c r="AI312" s="46">
        <f>IFERROR(W248*H248,"0")</f>
        <v>0</v>
      </c>
      <c r="AJ312" s="46">
        <f>IFERROR(W254*H254,"0")+IFERROR(W255*H255,"0")+IFERROR(W256*H256,"0")</f>
        <v>28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363.58000000000004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9050.7999999999993</v>
      </c>
      <c r="B315" s="60">
        <f>SUMPRODUCT(--(BB:BB="ПГП"),--(V:V="кор"),H:H,X:X)+SUMPRODUCT(--(BB:BB="ПГП"),--(V:V="кг"),X:X)</f>
        <v>4282.18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60,00"/>
        <filter val="1 485,00"/>
        <filter val="10,00"/>
        <filter val="100,00"/>
        <filter val="107,00"/>
        <filter val="110,00"/>
        <filter val="115,00"/>
        <filter val="120,00"/>
        <filter val="123,90"/>
        <filter val="13 332,98"/>
        <filter val="13,00"/>
        <filter val="130,00"/>
        <filter val="135,00"/>
        <filter val="14 518,56"/>
        <filter val="15 393,56"/>
        <filter val="15,00"/>
        <filter val="16,00"/>
        <filter val="196,00"/>
        <filter val="2 012,80"/>
        <filter val="2 773,00"/>
        <filter val="20,00"/>
        <filter val="21,60"/>
        <filter val="220,00"/>
        <filter val="225,00"/>
        <filter val="239,68"/>
        <filter val="24,00"/>
        <filter val="240,00"/>
        <filter val="28,00"/>
        <filter val="280,00"/>
        <filter val="30,00"/>
        <filter val="300,00"/>
        <filter val="325,00"/>
        <filter val="35"/>
        <filter val="35,00"/>
        <filter val="350,00"/>
        <filter val="36,00"/>
        <filter val="360,00"/>
        <filter val="37,00"/>
        <filter val="375,00"/>
        <filter val="390,00"/>
        <filter val="396,00"/>
        <filter val="4 648,00"/>
        <filter val="4,00"/>
        <filter val="40,00"/>
        <filter val="420,00"/>
        <filter val="495,00"/>
        <filter val="5,00"/>
        <filter val="500,00"/>
        <filter val="55,00"/>
        <filter val="550,00"/>
        <filter val="6,00"/>
        <filter val="60,00"/>
        <filter val="650,00"/>
        <filter val="70,00"/>
        <filter val="75,00"/>
        <filter val="80,00"/>
        <filter val="84,00"/>
        <filter val="85,00"/>
      </filters>
    </filterColumn>
  </autoFilter>
  <mergeCells count="560"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A21:Y21"/>
    <mergeCell ref="O87:S87"/>
    <mergeCell ref="O33:U33"/>
    <mergeCell ref="O45:S45"/>
    <mergeCell ref="A96:N97"/>
    <mergeCell ref="D160:E160"/>
    <mergeCell ref="O51:U51"/>
    <mergeCell ref="A129:Y129"/>
    <mergeCell ref="O71:U71"/>
    <mergeCell ref="A156:Y156"/>
    <mergeCell ref="S6:T9"/>
    <mergeCell ref="O232:U232"/>
    <mergeCell ref="O61:U61"/>
    <mergeCell ref="D81:E81"/>
    <mergeCell ref="D208:E208"/>
    <mergeCell ref="A91:Y91"/>
    <mergeCell ref="O90:U90"/>
    <mergeCell ref="P6:Q6"/>
    <mergeCell ref="O200:S200"/>
    <mergeCell ref="O29:S29"/>
    <mergeCell ref="O65:S65"/>
    <mergeCell ref="D70:E70"/>
    <mergeCell ref="O44:S44"/>
    <mergeCell ref="O202:S202"/>
    <mergeCell ref="O31:S31"/>
    <mergeCell ref="O217:S217"/>
    <mergeCell ref="O56:S56"/>
    <mergeCell ref="A137:N138"/>
    <mergeCell ref="O85:S85"/>
    <mergeCell ref="I17:I18"/>
    <mergeCell ref="D141:E141"/>
    <mergeCell ref="A60:N61"/>
    <mergeCell ref="D88:E88"/>
    <mergeCell ref="O94:S94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O270:S270"/>
    <mergeCell ref="A35:Y35"/>
    <mergeCell ref="A206:Y206"/>
    <mergeCell ref="O136:S136"/>
    <mergeCell ref="O36:S36"/>
    <mergeCell ref="B17:B18"/>
    <mergeCell ref="A213:N214"/>
    <mergeCell ref="O138:U138"/>
    <mergeCell ref="D124:E124"/>
    <mergeCell ref="D195:E195"/>
    <mergeCell ref="O57:S57"/>
    <mergeCell ref="D38:E38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O163:U163"/>
    <mergeCell ref="A181:Y181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H5:L5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O238:U238"/>
    <mergeCell ref="O160:S160"/>
    <mergeCell ref="A238:N239"/>
    <mergeCell ref="D158:E158"/>
    <mergeCell ref="D287:E287"/>
    <mergeCell ref="O296:S296"/>
    <mergeCell ref="O306:U306"/>
    <mergeCell ref="O162:U162"/>
    <mergeCell ref="O233:U233"/>
    <mergeCell ref="O226:U226"/>
    <mergeCell ref="D148:E148"/>
    <mergeCell ref="O305:U305"/>
    <mergeCell ref="O194:S194"/>
    <mergeCell ref="A120:Y120"/>
    <mergeCell ref="A192:Y192"/>
    <mergeCell ref="O185:U185"/>
    <mergeCell ref="O287:S287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O112:U112"/>
    <mergeCell ref="AH309:AI309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O180:U180"/>
    <mergeCell ref="A229:Y229"/>
    <mergeCell ref="O103:S103"/>
    <mergeCell ref="AH310:AH311"/>
    <mergeCell ref="O230:S230"/>
    <mergeCell ref="D255:E255"/>
    <mergeCell ref="O219:S219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D285:E285"/>
    <mergeCell ref="D64:E64"/>
    <mergeCell ref="O218:S218"/>
    <mergeCell ref="D298:E298"/>
    <mergeCell ref="O59:S59"/>
    <mergeCell ref="D273:E273"/>
    <mergeCell ref="O196:U196"/>
    <mergeCell ref="T309:V309"/>
    <mergeCell ref="O37:S37"/>
    <mergeCell ref="D280:E280"/>
    <mergeCell ref="D109:E109"/>
    <mergeCell ref="D36:E36"/>
    <mergeCell ref="O175:U17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O210:S210"/>
    <mergeCell ref="A19:Y19"/>
    <mergeCell ref="O281:S281"/>
    <mergeCell ref="O256:S256"/>
    <mergeCell ref="E310:E311"/>
    <mergeCell ref="AA17:AA18"/>
    <mergeCell ref="A193:Y193"/>
    <mergeCell ref="A264:Y264"/>
    <mergeCell ref="O50:U50"/>
    <mergeCell ref="Z17:Z18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209:S209"/>
    <mergeCell ref="O76:S76"/>
    <mergeCell ref="O116:S116"/>
    <mergeCell ref="A115:Y115"/>
    <mergeCell ref="A99:Y99"/>
    <mergeCell ref="J17:J18"/>
    <mergeCell ref="D299:E299"/>
    <mergeCell ref="O283:S283"/>
    <mergeCell ref="O288:S288"/>
    <mergeCell ref="O295:S295"/>
    <mergeCell ref="O95:S95"/>
    <mergeCell ref="O188:S188"/>
    <mergeCell ref="A240:Y240"/>
    <mergeCell ref="A215:Y215"/>
    <mergeCell ref="D161:E161"/>
    <mergeCell ref="A128:Y128"/>
    <mergeCell ref="O127:U127"/>
    <mergeCell ref="O293:S293"/>
    <mergeCell ref="O220:S220"/>
    <mergeCell ref="O195:S195"/>
    <mergeCell ref="D297:E297"/>
    <mergeCell ref="O265:S265"/>
    <mergeCell ref="O291:S291"/>
    <mergeCell ref="O282:S282"/>
    <mergeCell ref="A232:N233"/>
    <mergeCell ref="O153:S153"/>
    <mergeCell ref="O100:S100"/>
    <mergeCell ref="D100:E1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D65:E65"/>
    <mergeCell ref="O148:S148"/>
    <mergeCell ref="O268:U268"/>
    <mergeCell ref="O141:S141"/>
    <mergeCell ref="D194:E194"/>
    <mergeCell ref="O212:S212"/>
    <mergeCell ref="O155:U155"/>
    <mergeCell ref="O46:S46"/>
    <mergeCell ref="D39:E39"/>
    <mergeCell ref="O48:S48"/>
    <mergeCell ref="P13:Q13"/>
    <mergeCell ref="P12:Q12"/>
    <mergeCell ref="D82:E82"/>
    <mergeCell ref="L17:L18"/>
    <mergeCell ref="D31:E31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221:N222"/>
    <mergeCell ref="D256:E256"/>
    <mergeCell ref="D207:E207"/>
    <mergeCell ref="O159:S159"/>
    <mergeCell ref="D85:E85"/>
    <mergeCell ref="G17:G18"/>
    <mergeCell ref="O161:S161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O310:O311"/>
    <mergeCell ref="B310:B311"/>
    <mergeCell ref="O307:U307"/>
    <mergeCell ref="C309:S309"/>
    <mergeCell ref="O284:S284"/>
    <mergeCell ref="W310:W311"/>
    <mergeCell ref="A177:Y177"/>
    <mergeCell ref="A267:N268"/>
    <mergeCell ref="O101:S101"/>
    <mergeCell ref="A251:Y251"/>
    <mergeCell ref="O130:S130"/>
    <mergeCell ref="D243:E243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O23:U23"/>
    <mergeCell ref="P5:Q5"/>
    <mergeCell ref="J9:L9"/>
    <mergeCell ref="A9:C9"/>
    <mergeCell ref="D202:E202"/>
    <mergeCell ref="D58:E58"/>
    <mergeCell ref="A224:Y224"/>
    <mergeCell ref="O225:S225"/>
    <mergeCell ref="S5:T5"/>
    <mergeCell ref="U5:V5"/>
    <mergeCell ref="D7:L7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A43:Y43"/>
    <mergeCell ref="A170:Y170"/>
    <mergeCell ref="O231:S231"/>
    <mergeCell ref="D271:E271"/>
    <mergeCell ref="O142:U142"/>
    <mergeCell ref="O213:U213"/>
    <mergeCell ref="O126:U126"/>
    <mergeCell ref="D237:E237"/>
    <mergeCell ref="O211:S211"/>
    <mergeCell ref="A164:Y164"/>
    <mergeCell ref="O243:S243"/>
    <mergeCell ref="A196:N197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AC310:AC311"/>
    <mergeCell ref="O97:U97"/>
    <mergeCell ref="AE310:AE311"/>
    <mergeCell ref="O297:S297"/>
    <mergeCell ref="O70:S70"/>
    <mergeCell ref="O184:U184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H1:P1"/>
    <mergeCell ref="A5:C5"/>
    <mergeCell ref="P11:Q11"/>
    <mergeCell ref="D9:E9"/>
    <mergeCell ref="F9:G9"/>
    <mergeCell ref="D1:F1"/>
    <mergeCell ref="A32:N33"/>
    <mergeCell ref="O2:V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2024-06-12T11:18:14Z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