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4DC88E-6113-4BFF-B882-56AB8C65BE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X443" i="1" s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BO317" i="1" s="1"/>
  <c r="O317" i="1"/>
  <c r="BN316" i="1"/>
  <c r="BL316" i="1"/>
  <c r="X316" i="1"/>
  <c r="O316" i="1"/>
  <c r="BN315" i="1"/>
  <c r="BL315" i="1"/>
  <c r="X315" i="1"/>
  <c r="X319" i="1" s="1"/>
  <c r="O315" i="1"/>
  <c r="W313" i="1"/>
  <c r="W312" i="1"/>
  <c r="BN311" i="1"/>
  <c r="BL311" i="1"/>
  <c r="X311" i="1"/>
  <c r="X312" i="1" s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O276" i="1"/>
  <c r="BN275" i="1"/>
  <c r="BL275" i="1"/>
  <c r="X275" i="1"/>
  <c r="BO275" i="1" s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W237" i="1"/>
  <c r="W236" i="1"/>
  <c r="BN235" i="1"/>
  <c r="BL235" i="1"/>
  <c r="X235" i="1"/>
  <c r="BO235" i="1" s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W203" i="1"/>
  <c r="W202" i="1"/>
  <c r="BN201" i="1"/>
  <c r="BL201" i="1"/>
  <c r="X201" i="1"/>
  <c r="O201" i="1"/>
  <c r="BN200" i="1"/>
  <c r="BL200" i="1"/>
  <c r="X200" i="1"/>
  <c r="BO200" i="1" s="1"/>
  <c r="BN199" i="1"/>
  <c r="BL199" i="1"/>
  <c r="X199" i="1"/>
  <c r="BO199" i="1" s="1"/>
  <c r="O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N179" i="1"/>
  <c r="BL179" i="1"/>
  <c r="X179" i="1"/>
  <c r="BO179" i="1" s="1"/>
  <c r="O179" i="1"/>
  <c r="BN178" i="1"/>
  <c r="BL178" i="1"/>
  <c r="X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N162" i="1"/>
  <c r="BL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N131" i="1"/>
  <c r="BL131" i="1"/>
  <c r="X131" i="1"/>
  <c r="BO131" i="1" s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M53" i="1"/>
  <c r="BL53" i="1"/>
  <c r="Y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332" i="1" l="1"/>
  <c r="BM332" i="1"/>
  <c r="Y332" i="1"/>
  <c r="BO334" i="1"/>
  <c r="BM334" i="1"/>
  <c r="Y334" i="1"/>
  <c r="BO348" i="1"/>
  <c r="BM348" i="1"/>
  <c r="Y348" i="1"/>
  <c r="BO376" i="1"/>
  <c r="BM376" i="1"/>
  <c r="Y376" i="1"/>
  <c r="BO404" i="1"/>
  <c r="BM404" i="1"/>
  <c r="Y404" i="1"/>
  <c r="BO442" i="1"/>
  <c r="BM442" i="1"/>
  <c r="Y44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3" i="1"/>
  <c r="BM483" i="1"/>
  <c r="Y48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87" i="1"/>
  <c r="BM87" i="1"/>
  <c r="X99" i="1"/>
  <c r="X118" i="1"/>
  <c r="Y108" i="1"/>
  <c r="BM108" i="1"/>
  <c r="Y116" i="1"/>
  <c r="BM116" i="1"/>
  <c r="X128" i="1"/>
  <c r="Y126" i="1"/>
  <c r="BM126" i="1"/>
  <c r="Y141" i="1"/>
  <c r="BM141" i="1"/>
  <c r="Y142" i="1"/>
  <c r="BM142" i="1"/>
  <c r="Y153" i="1"/>
  <c r="BM153" i="1"/>
  <c r="Y168" i="1"/>
  <c r="BM168" i="1"/>
  <c r="Y174" i="1"/>
  <c r="BM174" i="1"/>
  <c r="Y183" i="1"/>
  <c r="BM183" i="1"/>
  <c r="Y188" i="1"/>
  <c r="BM188" i="1"/>
  <c r="Y189" i="1"/>
  <c r="BM189" i="1"/>
  <c r="Y224" i="1"/>
  <c r="BM224" i="1"/>
  <c r="Y240" i="1"/>
  <c r="BM240" i="1"/>
  <c r="Y248" i="1"/>
  <c r="BM248" i="1"/>
  <c r="Y258" i="1"/>
  <c r="BM258" i="1"/>
  <c r="Y270" i="1"/>
  <c r="BM270" i="1"/>
  <c r="Y275" i="1"/>
  <c r="BM275" i="1"/>
  <c r="Y298" i="1"/>
  <c r="BM298" i="1"/>
  <c r="Y317" i="1"/>
  <c r="BM317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BO331" i="1"/>
  <c r="BM331" i="1"/>
  <c r="Y331" i="1"/>
  <c r="BO333" i="1"/>
  <c r="BM333" i="1"/>
  <c r="Y333" i="1"/>
  <c r="BO335" i="1"/>
  <c r="BM335" i="1"/>
  <c r="Y335" i="1"/>
  <c r="BO353" i="1"/>
  <c r="BM353" i="1"/>
  <c r="Y353" i="1"/>
  <c r="BO396" i="1"/>
  <c r="BM396" i="1"/>
  <c r="Y396" i="1"/>
  <c r="BO428" i="1"/>
  <c r="BM428" i="1"/>
  <c r="Y428" i="1"/>
  <c r="BO475" i="1"/>
  <c r="BM475" i="1"/>
  <c r="Y475" i="1"/>
  <c r="BO497" i="1"/>
  <c r="BM497" i="1"/>
  <c r="Y497" i="1"/>
  <c r="BO526" i="1"/>
  <c r="BM526" i="1"/>
  <c r="Y526" i="1"/>
  <c r="BO528" i="1"/>
  <c r="BM528" i="1"/>
  <c r="Y528" i="1"/>
  <c r="J9" i="1"/>
  <c r="Y28" i="1"/>
  <c r="BM28" i="1"/>
  <c r="Y32" i="1"/>
  <c r="BM32" i="1"/>
  <c r="Y61" i="1"/>
  <c r="BM61" i="1"/>
  <c r="Y65" i="1"/>
  <c r="BM65" i="1"/>
  <c r="Y69" i="1"/>
  <c r="BM69" i="1"/>
  <c r="Y73" i="1"/>
  <c r="BM73" i="1"/>
  <c r="Y77" i="1"/>
  <c r="BM77" i="1"/>
  <c r="Y81" i="1"/>
  <c r="BM81" i="1"/>
  <c r="Y206" i="1"/>
  <c r="BM206" i="1"/>
  <c r="Y207" i="1"/>
  <c r="BM207" i="1"/>
  <c r="Y208" i="1"/>
  <c r="BM208" i="1"/>
  <c r="Y215" i="1"/>
  <c r="BM215" i="1"/>
  <c r="Y219" i="1"/>
  <c r="BM219" i="1"/>
  <c r="X318" i="1"/>
  <c r="BO337" i="1"/>
  <c r="BM337" i="1"/>
  <c r="Y337" i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F9" i="1"/>
  <c r="F10" i="1"/>
  <c r="Y22" i="1"/>
  <c r="BM22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Y102" i="1"/>
  <c r="BM102" i="1"/>
  <c r="BO102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4" i="1"/>
  <c r="BM144" i="1"/>
  <c r="Y151" i="1"/>
  <c r="BM151" i="1"/>
  <c r="Y155" i="1"/>
  <c r="BM155" i="1"/>
  <c r="Y162" i="1"/>
  <c r="BM162" i="1"/>
  <c r="BO162" i="1"/>
  <c r="Y176" i="1"/>
  <c r="BM176" i="1"/>
  <c r="Y179" i="1"/>
  <c r="BM179" i="1"/>
  <c r="X202" i="1"/>
  <c r="Y185" i="1"/>
  <c r="BM185" i="1"/>
  <c r="Y186" i="1"/>
  <c r="BM186" i="1"/>
  <c r="Y191" i="1"/>
  <c r="BM191" i="1"/>
  <c r="Y195" i="1"/>
  <c r="BM195" i="1"/>
  <c r="Y196" i="1"/>
  <c r="BM196" i="1"/>
  <c r="Y199" i="1"/>
  <c r="BM199" i="1"/>
  <c r="Y200" i="1"/>
  <c r="BM200" i="1"/>
  <c r="Y213" i="1"/>
  <c r="BM213" i="1"/>
  <c r="Y217" i="1"/>
  <c r="BM217" i="1"/>
  <c r="Y231" i="1"/>
  <c r="BM231" i="1"/>
  <c r="Y235" i="1"/>
  <c r="BM235" i="1"/>
  <c r="Y242" i="1"/>
  <c r="BM242" i="1"/>
  <c r="Y246" i="1"/>
  <c r="BM246" i="1"/>
  <c r="Y250" i="1"/>
  <c r="BM250" i="1"/>
  <c r="Y256" i="1"/>
  <c r="BM256" i="1"/>
  <c r="Y264" i="1"/>
  <c r="BM264" i="1"/>
  <c r="Y268" i="1"/>
  <c r="BM268" i="1"/>
  <c r="X279" i="1"/>
  <c r="Y277" i="1"/>
  <c r="BM277" i="1"/>
  <c r="Y282" i="1"/>
  <c r="BM282" i="1"/>
  <c r="Y283" i="1"/>
  <c r="BM283" i="1"/>
  <c r="Y296" i="1"/>
  <c r="BM296" i="1"/>
  <c r="Y300" i="1"/>
  <c r="BM300" i="1"/>
  <c r="Y311" i="1"/>
  <c r="Y312" i="1" s="1"/>
  <c r="BM311" i="1"/>
  <c r="BO311" i="1"/>
  <c r="Y315" i="1"/>
  <c r="BM315" i="1"/>
  <c r="BO315" i="1"/>
  <c r="BO336" i="1"/>
  <c r="BM336" i="1"/>
  <c r="Y336" i="1"/>
  <c r="BO346" i="1"/>
  <c r="BM346" i="1"/>
  <c r="Y346" i="1"/>
  <c r="BO372" i="1"/>
  <c r="BM372" i="1"/>
  <c r="Y372" i="1"/>
  <c r="X408" i="1"/>
  <c r="BO394" i="1"/>
  <c r="BM394" i="1"/>
  <c r="Y394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X504" i="1"/>
  <c r="BO534" i="1"/>
  <c r="BM534" i="1"/>
  <c r="Y534" i="1"/>
  <c r="BO536" i="1"/>
  <c r="BM536" i="1"/>
  <c r="Y536" i="1"/>
  <c r="BO538" i="1"/>
  <c r="BM538" i="1"/>
  <c r="Y538" i="1"/>
  <c r="X380" i="1"/>
  <c r="X414" i="1"/>
  <c r="X413" i="1"/>
  <c r="X25" i="1"/>
  <c r="X57" i="1"/>
  <c r="X82" i="1"/>
  <c r="X90" i="1"/>
  <c r="X100" i="1"/>
  <c r="X117" i="1"/>
  <c r="X127" i="1"/>
  <c r="BO132" i="1"/>
  <c r="BM132" i="1"/>
  <c r="Y132" i="1"/>
  <c r="X136" i="1"/>
  <c r="BO143" i="1"/>
  <c r="BM143" i="1"/>
  <c r="Y143" i="1"/>
  <c r="Y145" i="1" s="1"/>
  <c r="BO152" i="1"/>
  <c r="BM152" i="1"/>
  <c r="Y152" i="1"/>
  <c r="BO156" i="1"/>
  <c r="BM156" i="1"/>
  <c r="Y156" i="1"/>
  <c r="X181" i="1"/>
  <c r="BO172" i="1"/>
  <c r="BM172" i="1"/>
  <c r="Y172" i="1"/>
  <c r="BO175" i="1"/>
  <c r="BM175" i="1"/>
  <c r="Y175" i="1"/>
  <c r="BO178" i="1"/>
  <c r="BM178" i="1"/>
  <c r="Y178" i="1"/>
  <c r="BO187" i="1"/>
  <c r="BM187" i="1"/>
  <c r="Y187" i="1"/>
  <c r="BO192" i="1"/>
  <c r="BM192" i="1"/>
  <c r="Y192" i="1"/>
  <c r="BO197" i="1"/>
  <c r="BM197" i="1"/>
  <c r="Y197" i="1"/>
  <c r="BO201" i="1"/>
  <c r="BM201" i="1"/>
  <c r="Y201" i="1"/>
  <c r="X203" i="1"/>
  <c r="X210" i="1"/>
  <c r="BO205" i="1"/>
  <c r="BM205" i="1"/>
  <c r="Y205" i="1"/>
  <c r="Y209" i="1" s="1"/>
  <c r="BO216" i="1"/>
  <c r="BM216" i="1"/>
  <c r="Y216" i="1"/>
  <c r="X220" i="1"/>
  <c r="X226" i="1"/>
  <c r="BO223" i="1"/>
  <c r="BM223" i="1"/>
  <c r="Y223" i="1"/>
  <c r="BO232" i="1"/>
  <c r="BM232" i="1"/>
  <c r="Y232" i="1"/>
  <c r="X236" i="1"/>
  <c r="BO241" i="1"/>
  <c r="BM241" i="1"/>
  <c r="Y241" i="1"/>
  <c r="BO245" i="1"/>
  <c r="BM245" i="1"/>
  <c r="Y245" i="1"/>
  <c r="BO249" i="1"/>
  <c r="BM249" i="1"/>
  <c r="Y249" i="1"/>
  <c r="X253" i="1"/>
  <c r="BO257" i="1"/>
  <c r="BM257" i="1"/>
  <c r="Y257" i="1"/>
  <c r="BO265" i="1"/>
  <c r="BM265" i="1"/>
  <c r="Y265" i="1"/>
  <c r="BO269" i="1"/>
  <c r="BM269" i="1"/>
  <c r="Y26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0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73" i="1"/>
  <c r="BO397" i="1"/>
  <c r="BM397" i="1"/>
  <c r="Y397" i="1"/>
  <c r="BO401" i="1"/>
  <c r="BM401" i="1"/>
  <c r="Y401" i="1"/>
  <c r="BO405" i="1"/>
  <c r="BM405" i="1"/>
  <c r="Y405" i="1"/>
  <c r="X35" i="1"/>
  <c r="X39" i="1"/>
  <c r="X43" i="1"/>
  <c r="X49" i="1"/>
  <c r="H9" i="1"/>
  <c r="B566" i="1"/>
  <c r="W557" i="1"/>
  <c r="W558" i="1"/>
  <c r="Y23" i="1"/>
  <c r="Y24" i="1" s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X137" i="1"/>
  <c r="BO134" i="1"/>
  <c r="BM134" i="1"/>
  <c r="Y134" i="1"/>
  <c r="X145" i="1"/>
  <c r="BO150" i="1"/>
  <c r="BM150" i="1"/>
  <c r="Y150" i="1"/>
  <c r="BO154" i="1"/>
  <c r="BM154" i="1"/>
  <c r="Y154" i="1"/>
  <c r="X158" i="1"/>
  <c r="BO163" i="1"/>
  <c r="BM163" i="1"/>
  <c r="Y163" i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9" i="1"/>
  <c r="BO214" i="1"/>
  <c r="BM214" i="1"/>
  <c r="Y214" i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BO338" i="1"/>
  <c r="BM338" i="1"/>
  <c r="Y338" i="1"/>
  <c r="X343" i="1"/>
  <c r="BO347" i="1"/>
  <c r="BM347" i="1"/>
  <c r="Y347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391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G566" i="1"/>
  <c r="X146" i="1"/>
  <c r="H566" i="1"/>
  <c r="X159" i="1"/>
  <c r="X164" i="1"/>
  <c r="J566" i="1"/>
  <c r="X221" i="1"/>
  <c r="N566" i="1"/>
  <c r="L566" i="1"/>
  <c r="X254" i="1"/>
  <c r="X260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Y279" i="1" s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BO341" i="1"/>
  <c r="BM341" i="1"/>
  <c r="Y341" i="1"/>
  <c r="X350" i="1"/>
  <c r="BO345" i="1"/>
  <c r="BM345" i="1"/>
  <c r="Y345" i="1"/>
  <c r="Y349" i="1" s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BO437" i="1"/>
  <c r="BM437" i="1"/>
  <c r="Y437" i="1"/>
  <c r="X439" i="1"/>
  <c r="X444" i="1"/>
  <c r="BO441" i="1"/>
  <c r="BM441" i="1"/>
  <c r="Y441" i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30" i="1" l="1"/>
  <c r="Y489" i="1"/>
  <c r="Y443" i="1"/>
  <c r="Y539" i="1"/>
  <c r="Y380" i="1"/>
  <c r="Y355" i="1"/>
  <c r="Y318" i="1"/>
  <c r="Y260" i="1"/>
  <c r="Y220" i="1"/>
  <c r="Y164" i="1"/>
  <c r="Y99" i="1"/>
  <c r="Y438" i="1"/>
  <c r="Y407" i="1"/>
  <c r="Y342" i="1"/>
  <c r="Y158" i="1"/>
  <c r="Y127" i="1"/>
  <c r="Y117" i="1"/>
  <c r="Y82" i="1"/>
  <c r="X558" i="1"/>
  <c r="Y253" i="1"/>
  <c r="Y89" i="1"/>
  <c r="X557" i="1"/>
  <c r="Y136" i="1"/>
  <c r="Y547" i="1"/>
  <c r="Y498" i="1"/>
  <c r="Y484" i="1"/>
  <c r="Y302" i="1"/>
  <c r="Y236" i="1"/>
  <c r="Y34" i="1"/>
  <c r="X560" i="1"/>
  <c r="W559" i="1"/>
  <c r="Y291" i="1"/>
  <c r="Y180" i="1"/>
  <c r="Y522" i="1"/>
  <c r="Y272" i="1"/>
  <c r="Y202" i="1"/>
  <c r="Y368" i="1"/>
  <c r="Y226" i="1"/>
  <c r="X556" i="1"/>
  <c r="X559" i="1" l="1"/>
  <c r="Y561" i="1"/>
</calcChain>
</file>

<file path=xl/sharedStrings.xml><?xml version="1.0" encoding="utf-8"?>
<sst xmlns="http://schemas.openxmlformats.org/spreadsheetml/2006/main" count="2425" uniqueCount="798">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</sst>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63" t="s">
        <v>0</v>
      </c>
      <c r="E1" s="440"/>
      <c r="F1" s="440"/>
      <c r="G1" s="12" t="s">
        <v>1</v>
      </c>
      <c r="H1" s="563" t="s">
        <v>2</v>
      </c>
      <c r="I1" s="440"/>
      <c r="J1" s="440"/>
      <c r="K1" s="440"/>
      <c r="L1" s="440"/>
      <c r="M1" s="440"/>
      <c r="N1" s="440"/>
      <c r="O1" s="440"/>
      <c r="P1" s="440"/>
      <c r="Q1" s="439" t="s">
        <v>3</v>
      </c>
      <c r="R1" s="440"/>
      <c r="S1" s="44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654" t="s">
        <v>8</v>
      </c>
      <c r="B5" s="411"/>
      <c r="C5" s="412"/>
      <c r="D5" s="715"/>
      <c r="E5" s="716"/>
      <c r="F5" s="483" t="s">
        <v>9</v>
      </c>
      <c r="G5" s="412"/>
      <c r="H5" s="715" t="s">
        <v>797</v>
      </c>
      <c r="I5" s="761"/>
      <c r="J5" s="761"/>
      <c r="K5" s="761"/>
      <c r="L5" s="716"/>
      <c r="M5" s="58"/>
      <c r="O5" s="24" t="s">
        <v>10</v>
      </c>
      <c r="P5" s="433">
        <v>45457</v>
      </c>
      <c r="Q5" s="434"/>
      <c r="S5" s="564" t="s">
        <v>11</v>
      </c>
      <c r="T5" s="565"/>
      <c r="U5" s="567" t="s">
        <v>12</v>
      </c>
      <c r="V5" s="434"/>
      <c r="AA5" s="51"/>
      <c r="AB5" s="51"/>
      <c r="AC5" s="51"/>
    </row>
    <row r="6" spans="1:30" s="384" customFormat="1" ht="24" customHeight="1" x14ac:dyDescent="0.2">
      <c r="A6" s="654" t="s">
        <v>13</v>
      </c>
      <c r="B6" s="411"/>
      <c r="C6" s="412"/>
      <c r="D6" s="511" t="s">
        <v>14</v>
      </c>
      <c r="E6" s="512"/>
      <c r="F6" s="512"/>
      <c r="G6" s="512"/>
      <c r="H6" s="512"/>
      <c r="I6" s="512"/>
      <c r="J6" s="512"/>
      <c r="K6" s="512"/>
      <c r="L6" s="434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Пятница</v>
      </c>
      <c r="Q6" s="395"/>
      <c r="S6" s="681" t="s">
        <v>16</v>
      </c>
      <c r="T6" s="565"/>
      <c r="U6" s="503" t="s">
        <v>17</v>
      </c>
      <c r="V6" s="50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583" t="str">
        <f>IFERROR(VLOOKUP(DeliveryAddress,Table,3,0),1)</f>
        <v>1</v>
      </c>
      <c r="E7" s="584"/>
      <c r="F7" s="584"/>
      <c r="G7" s="584"/>
      <c r="H7" s="584"/>
      <c r="I7" s="584"/>
      <c r="J7" s="584"/>
      <c r="K7" s="584"/>
      <c r="L7" s="449"/>
      <c r="M7" s="60"/>
      <c r="O7" s="24"/>
      <c r="P7" s="42"/>
      <c r="Q7" s="42"/>
      <c r="S7" s="397"/>
      <c r="T7" s="565"/>
      <c r="U7" s="505"/>
      <c r="V7" s="506"/>
      <c r="AA7" s="51"/>
      <c r="AB7" s="51"/>
      <c r="AC7" s="51"/>
    </row>
    <row r="8" spans="1:30" s="384" customFormat="1" ht="25.5" customHeight="1" x14ac:dyDescent="0.2">
      <c r="A8" s="446" t="s">
        <v>18</v>
      </c>
      <c r="B8" s="401"/>
      <c r="C8" s="402"/>
      <c r="D8" s="703"/>
      <c r="E8" s="704"/>
      <c r="F8" s="704"/>
      <c r="G8" s="704"/>
      <c r="H8" s="704"/>
      <c r="I8" s="704"/>
      <c r="J8" s="704"/>
      <c r="K8" s="704"/>
      <c r="L8" s="705"/>
      <c r="M8" s="61"/>
      <c r="O8" s="24" t="s">
        <v>19</v>
      </c>
      <c r="P8" s="448">
        <v>0.41666666666666669</v>
      </c>
      <c r="Q8" s="449"/>
      <c r="S8" s="397"/>
      <c r="T8" s="565"/>
      <c r="U8" s="505"/>
      <c r="V8" s="506"/>
      <c r="AA8" s="51"/>
      <c r="AB8" s="51"/>
      <c r="AC8" s="51"/>
    </row>
    <row r="9" spans="1:30" s="384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92"/>
      <c r="E9" s="43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35" t="str">
        <f>IF(AND($A$9="Тип доверенности/получателя при получении в адресе перегруза:",$D$9="Разовая доверенность"),"Введите ФИО","")</f>
        <v/>
      </c>
      <c r="I9" s="436"/>
      <c r="J9" s="4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6"/>
      <c r="L9" s="436"/>
      <c r="M9" s="386"/>
      <c r="O9" s="26" t="s">
        <v>20</v>
      </c>
      <c r="P9" s="650"/>
      <c r="Q9" s="445"/>
      <c r="S9" s="397"/>
      <c r="T9" s="565"/>
      <c r="U9" s="507"/>
      <c r="V9" s="508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92"/>
      <c r="E10" s="43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91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571"/>
      <c r="Q10" s="572"/>
      <c r="T10" s="24" t="s">
        <v>22</v>
      </c>
      <c r="U10" s="760" t="s">
        <v>23</v>
      </c>
      <c r="V10" s="50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7"/>
      <c r="Q11" s="434"/>
      <c r="T11" s="24" t="s">
        <v>26</v>
      </c>
      <c r="U11" s="444" t="s">
        <v>27</v>
      </c>
      <c r="V11" s="44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431" t="s">
        <v>28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2"/>
      <c r="M12" s="62"/>
      <c r="O12" s="24" t="s">
        <v>29</v>
      </c>
      <c r="P12" s="448"/>
      <c r="Q12" s="449"/>
      <c r="R12" s="23"/>
      <c r="T12" s="24"/>
      <c r="U12" s="440"/>
      <c r="V12" s="397"/>
      <c r="AA12" s="51"/>
      <c r="AB12" s="51"/>
      <c r="AC12" s="51"/>
    </row>
    <row r="13" spans="1:30" s="384" customFormat="1" ht="23.25" customHeight="1" x14ac:dyDescent="0.2">
      <c r="A13" s="431" t="s">
        <v>30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  <c r="M13" s="62"/>
      <c r="N13" s="26"/>
      <c r="O13" s="26" t="s">
        <v>31</v>
      </c>
      <c r="P13" s="444"/>
      <c r="Q13" s="44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431" t="s">
        <v>32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459" t="s">
        <v>33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2"/>
      <c r="M15" s="63"/>
      <c r="O15" s="668" t="s">
        <v>34</v>
      </c>
      <c r="P15" s="440"/>
      <c r="Q15" s="440"/>
      <c r="R15" s="440"/>
      <c r="S15" s="44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667" t="s">
        <v>37</v>
      </c>
      <c r="D17" s="442" t="s">
        <v>38</v>
      </c>
      <c r="E17" s="451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677"/>
      <c r="Q17" s="677"/>
      <c r="R17" s="677"/>
      <c r="S17" s="451"/>
      <c r="T17" s="456" t="s">
        <v>49</v>
      </c>
      <c r="U17" s="412"/>
      <c r="V17" s="442" t="s">
        <v>50</v>
      </c>
      <c r="W17" s="442" t="s">
        <v>51</v>
      </c>
      <c r="X17" s="469" t="s">
        <v>52</v>
      </c>
      <c r="Y17" s="442" t="s">
        <v>53</v>
      </c>
      <c r="Z17" s="535" t="s">
        <v>54</v>
      </c>
      <c r="AA17" s="535" t="s">
        <v>55</v>
      </c>
      <c r="AB17" s="535" t="s">
        <v>56</v>
      </c>
      <c r="AC17" s="710"/>
      <c r="AD17" s="711"/>
      <c r="AE17" s="699"/>
      <c r="BB17" s="454" t="s">
        <v>57</v>
      </c>
    </row>
    <row r="18" spans="1:67" ht="14.25" customHeight="1" x14ac:dyDescent="0.2">
      <c r="A18" s="443"/>
      <c r="B18" s="443"/>
      <c r="C18" s="443"/>
      <c r="D18" s="452"/>
      <c r="E18" s="453"/>
      <c r="F18" s="443"/>
      <c r="G18" s="443"/>
      <c r="H18" s="443"/>
      <c r="I18" s="443"/>
      <c r="J18" s="443"/>
      <c r="K18" s="443"/>
      <c r="L18" s="443"/>
      <c r="M18" s="443"/>
      <c r="N18" s="443"/>
      <c r="O18" s="452"/>
      <c r="P18" s="678"/>
      <c r="Q18" s="678"/>
      <c r="R18" s="678"/>
      <c r="S18" s="453"/>
      <c r="T18" s="385" t="s">
        <v>58</v>
      </c>
      <c r="U18" s="385" t="s">
        <v>59</v>
      </c>
      <c r="V18" s="443"/>
      <c r="W18" s="443"/>
      <c r="X18" s="470"/>
      <c r="Y18" s="443"/>
      <c r="Z18" s="536"/>
      <c r="AA18" s="536"/>
      <c r="AB18" s="712"/>
      <c r="AC18" s="713"/>
      <c r="AD18" s="714"/>
      <c r="AE18" s="700"/>
      <c r="BB18" s="397"/>
    </row>
    <row r="19" spans="1:67" ht="27.75" hidden="1" customHeight="1" x14ac:dyDescent="0.2">
      <c r="A19" s="429" t="s">
        <v>60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8"/>
      <c r="AA19" s="48"/>
    </row>
    <row r="20" spans="1:67" ht="16.5" hidden="1" customHeight="1" x14ac:dyDescent="0.25">
      <c r="A20" s="396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hidden="1" customHeight="1" x14ac:dyDescent="0.25">
      <c r="A21" s="403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3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4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4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3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5"/>
      <c r="Q29" s="405"/>
      <c r="R29" s="405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5"/>
      <c r="Q30" s="405"/>
      <c r="R30" s="405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5"/>
      <c r="Q31" s="405"/>
      <c r="R31" s="405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5"/>
      <c r="Q32" s="405"/>
      <c r="R32" s="405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5"/>
      <c r="Q33" s="405"/>
      <c r="R33" s="405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3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4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4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3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5"/>
      <c r="Q37" s="405"/>
      <c r="R37" s="405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3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4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4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3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5"/>
      <c r="Q41" s="405"/>
      <c r="R41" s="405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3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4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4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9" t="s">
        <v>95</v>
      </c>
      <c r="B44" s="430"/>
      <c r="C44" s="430"/>
      <c r="D44" s="430"/>
      <c r="E44" s="430"/>
      <c r="F44" s="430"/>
      <c r="G44" s="430"/>
      <c r="H44" s="430"/>
      <c r="I44" s="430"/>
      <c r="J44" s="430"/>
      <c r="K44" s="430"/>
      <c r="L44" s="430"/>
      <c r="M44" s="430"/>
      <c r="N44" s="430"/>
      <c r="O44" s="430"/>
      <c r="P44" s="430"/>
      <c r="Q44" s="430"/>
      <c r="R44" s="430"/>
      <c r="S44" s="430"/>
      <c r="T44" s="430"/>
      <c r="U44" s="430"/>
      <c r="V44" s="430"/>
      <c r="W44" s="430"/>
      <c r="X44" s="430"/>
      <c r="Y44" s="430"/>
      <c r="Z44" s="48"/>
      <c r="AA44" s="48"/>
    </row>
    <row r="45" spans="1:67" ht="16.5" hidden="1" customHeight="1" x14ac:dyDescent="0.25">
      <c r="A45" s="396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hidden="1" customHeight="1" x14ac:dyDescent="0.25">
      <c r="A46" s="403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5"/>
      <c r="Q47" s="405"/>
      <c r="R47" s="405"/>
      <c r="S47" s="395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5"/>
      <c r="Q48" s="405"/>
      <c r="R48" s="405"/>
      <c r="S48" s="395"/>
      <c r="T48" s="34"/>
      <c r="U48" s="34"/>
      <c r="V48" s="35" t="s">
        <v>66</v>
      </c>
      <c r="W48" s="388">
        <v>180</v>
      </c>
      <c r="X48" s="389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23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4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66.666666666666657</v>
      </c>
      <c r="X49" s="390">
        <f>IFERROR(X47/H47,"0")+IFERROR(X48/H48,"0")</f>
        <v>67</v>
      </c>
      <c r="Y49" s="390">
        <f>IFERROR(IF(Y47="",0,Y47),"0")+IFERROR(IF(Y48="",0,Y48),"0")</f>
        <v>0.50451000000000001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4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180</v>
      </c>
      <c r="X50" s="390">
        <f>IFERROR(SUM(X47:X48),"0")</f>
        <v>180.9</v>
      </c>
      <c r="Y50" s="37"/>
      <c r="Z50" s="391"/>
      <c r="AA50" s="391"/>
    </row>
    <row r="51" spans="1:67" ht="16.5" hidden="1" customHeight="1" x14ac:dyDescent="0.25">
      <c r="A51" s="396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hidden="1" customHeight="1" x14ac:dyDescent="0.25">
      <c r="A52" s="403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5"/>
      <c r="Q53" s="405"/>
      <c r="R53" s="405"/>
      <c r="S53" s="395"/>
      <c r="T53" s="34"/>
      <c r="U53" s="34"/>
      <c r="V53" s="35" t="s">
        <v>66</v>
      </c>
      <c r="W53" s="388">
        <v>700</v>
      </c>
      <c r="X53" s="389">
        <f>IFERROR(IF(W53="",0,CEILING((W53/$H53),1)*$H53),"")</f>
        <v>702</v>
      </c>
      <c r="Y53" s="36">
        <f>IFERROR(IF(X53=0,"",ROUNDUP(X53/H53,0)*0.02175),"")</f>
        <v>1.4137499999999998</v>
      </c>
      <c r="Z53" s="56"/>
      <c r="AA53" s="57"/>
      <c r="AE53" s="64"/>
      <c r="BB53" s="78" t="s">
        <v>1</v>
      </c>
      <c r="BL53" s="64">
        <f>IFERROR(W53*I53/H53,"0")</f>
        <v>731.11111111111109</v>
      </c>
      <c r="BM53" s="64">
        <f>IFERROR(X53*I53/H53,"0")</f>
        <v>733.19999999999993</v>
      </c>
      <c r="BN53" s="64">
        <f>IFERROR(1/J53*(W53/H53),"0")</f>
        <v>1.1574074074074072</v>
      </c>
      <c r="BO53" s="64">
        <f>IFERROR(1/J53*(X53/H53),"0")</f>
        <v>1.1607142857142856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5"/>
      <c r="Q54" s="405"/>
      <c r="R54" s="405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5"/>
      <c r="Q55" s="405"/>
      <c r="R55" s="405"/>
      <c r="S55" s="395"/>
      <c r="T55" s="34"/>
      <c r="U55" s="34"/>
      <c r="V55" s="35" t="s">
        <v>66</v>
      </c>
      <c r="W55" s="388">
        <v>495</v>
      </c>
      <c r="X55" s="389">
        <f>IFERROR(IF(W55="",0,CEILING((W55/$H55),1)*$H55),"")</f>
        <v>495</v>
      </c>
      <c r="Y55" s="36">
        <f>IFERROR(IF(X55=0,"",ROUNDUP(X55/H55,0)*0.00937),"")</f>
        <v>1.0306999999999999</v>
      </c>
      <c r="Z55" s="56"/>
      <c r="AA55" s="57"/>
      <c r="AE55" s="64"/>
      <c r="BB55" s="80" t="s">
        <v>1</v>
      </c>
      <c r="BL55" s="64">
        <f>IFERROR(W55*I55/H55,"0")</f>
        <v>521.40000000000009</v>
      </c>
      <c r="BM55" s="64">
        <f>IFERROR(X55*I55/H55,"0")</f>
        <v>521.40000000000009</v>
      </c>
      <c r="BN55" s="64">
        <f>IFERROR(1/J55*(W55/H55),"0")</f>
        <v>0.91666666666666663</v>
      </c>
      <c r="BO55" s="64">
        <f>IFERROR(1/J55*(X55/H55),"0")</f>
        <v>0.91666666666666663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92" t="s">
        <v>114</v>
      </c>
      <c r="P56" s="405"/>
      <c r="Q56" s="405"/>
      <c r="R56" s="405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3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4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174.81481481481481</v>
      </c>
      <c r="X57" s="390">
        <f>IFERROR(X53/H53,"0")+IFERROR(X54/H54,"0")+IFERROR(X55/H55,"0")+IFERROR(X56/H56,"0")</f>
        <v>175</v>
      </c>
      <c r="Y57" s="390">
        <f>IFERROR(IF(Y53="",0,Y53),"0")+IFERROR(IF(Y54="",0,Y54),"0")+IFERROR(IF(Y55="",0,Y55),"0")+IFERROR(IF(Y56="",0,Y56),"0")</f>
        <v>2.4444499999999998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4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1195</v>
      </c>
      <c r="X58" s="390">
        <f>IFERROR(SUM(X53:X56),"0")</f>
        <v>1197</v>
      </c>
      <c r="Y58" s="37"/>
      <c r="Z58" s="391"/>
      <c r="AA58" s="391"/>
    </row>
    <row r="59" spans="1:67" ht="16.5" hidden="1" customHeight="1" x14ac:dyDescent="0.25">
      <c r="A59" s="396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hidden="1" customHeight="1" x14ac:dyDescent="0.25">
      <c r="A60" s="403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5"/>
      <c r="Q61" s="405"/>
      <c r="R61" s="405"/>
      <c r="S61" s="395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5"/>
      <c r="Q62" s="405"/>
      <c r="R62" s="405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5"/>
      <c r="Q63" s="405"/>
      <c r="R63" s="405"/>
      <c r="S63" s="395"/>
      <c r="T63" s="34"/>
      <c r="U63" s="34"/>
      <c r="V63" s="35" t="s">
        <v>66</v>
      </c>
      <c r="W63" s="388">
        <v>300</v>
      </c>
      <c r="X63" s="389">
        <f t="shared" si="6"/>
        <v>302.39999999999998</v>
      </c>
      <c r="Y63" s="36">
        <f t="shared" si="7"/>
        <v>0.58724999999999994</v>
      </c>
      <c r="Z63" s="56"/>
      <c r="AA63" s="57"/>
      <c r="AE63" s="64"/>
      <c r="BB63" s="84" t="s">
        <v>1</v>
      </c>
      <c r="BL63" s="64">
        <f t="shared" si="8"/>
        <v>312.85714285714289</v>
      </c>
      <c r="BM63" s="64">
        <f t="shared" si="9"/>
        <v>315.36</v>
      </c>
      <c r="BN63" s="64">
        <f t="shared" si="10"/>
        <v>0.47831632653061229</v>
      </c>
      <c r="BO63" s="64">
        <f t="shared" si="11"/>
        <v>0.4821428571428571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5"/>
      <c r="Q64" s="405"/>
      <c r="R64" s="405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5"/>
      <c r="Q65" s="405"/>
      <c r="R65" s="405"/>
      <c r="S65" s="395"/>
      <c r="T65" s="34"/>
      <c r="U65" s="34"/>
      <c r="V65" s="35" t="s">
        <v>66</v>
      </c>
      <c r="W65" s="388">
        <v>500</v>
      </c>
      <c r="X65" s="389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522.22222222222217</v>
      </c>
      <c r="BM65" s="64">
        <f t="shared" si="9"/>
        <v>530.16</v>
      </c>
      <c r="BN65" s="64">
        <f t="shared" si="10"/>
        <v>0.82671957671957652</v>
      </c>
      <c r="BO65" s="64">
        <f t="shared" si="11"/>
        <v>0.83928571428571419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4">
        <v>4680115882133</v>
      </c>
      <c r="E66" s="395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5"/>
      <c r="Q66" s="405"/>
      <c r="R66" s="405"/>
      <c r="S66" s="395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4">
        <v>4680115882133</v>
      </c>
      <c r="E67" s="395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5"/>
      <c r="Q67" s="405"/>
      <c r="R67" s="405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5"/>
      <c r="Q68" s="405"/>
      <c r="R68" s="405"/>
      <c r="S68" s="395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5"/>
      <c r="Q69" s="405"/>
      <c r="R69" s="405"/>
      <c r="S69" s="395"/>
      <c r="T69" s="34"/>
      <c r="U69" s="34"/>
      <c r="V69" s="35" t="s">
        <v>66</v>
      </c>
      <c r="W69" s="388">
        <v>200</v>
      </c>
      <c r="X69" s="389">
        <f t="shared" si="6"/>
        <v>200</v>
      </c>
      <c r="Y69" s="36">
        <f t="shared" ref="Y69:Y75" si="12">IFERROR(IF(X69=0,"",ROUNDUP(X69/H69,0)*0.00937),"")</f>
        <v>0.46849999999999997</v>
      </c>
      <c r="Z69" s="56"/>
      <c r="AA69" s="57"/>
      <c r="AE69" s="64"/>
      <c r="BB69" s="90" t="s">
        <v>1</v>
      </c>
      <c r="BL69" s="64">
        <f t="shared" si="8"/>
        <v>212</v>
      </c>
      <c r="BM69" s="64">
        <f t="shared" si="9"/>
        <v>212</v>
      </c>
      <c r="BN69" s="64">
        <f t="shared" si="10"/>
        <v>0.41666666666666669</v>
      </c>
      <c r="BO69" s="64">
        <f t="shared" si="11"/>
        <v>0.41666666666666669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5"/>
      <c r="Q70" s="405"/>
      <c r="R70" s="405"/>
      <c r="S70" s="395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5"/>
      <c r="Q71" s="405"/>
      <c r="R71" s="405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5"/>
      <c r="Q72" s="405"/>
      <c r="R72" s="405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5"/>
      <c r="Q73" s="405"/>
      <c r="R73" s="405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5"/>
      <c r="Q74" s="405"/>
      <c r="R74" s="405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5"/>
      <c r="Q75" s="405"/>
      <c r="R75" s="405"/>
      <c r="S75" s="395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5"/>
      <c r="Q76" s="405"/>
      <c r="R76" s="405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5"/>
      <c r="Q77" s="405"/>
      <c r="R77" s="405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5"/>
      <c r="Q78" s="405"/>
      <c r="R78" s="405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5"/>
      <c r="Q79" s="405"/>
      <c r="R79" s="405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5"/>
      <c r="Q80" s="405"/>
      <c r="R80" s="405"/>
      <c r="S80" s="395"/>
      <c r="T80" s="34"/>
      <c r="U80" s="34"/>
      <c r="V80" s="35" t="s">
        <v>66</v>
      </c>
      <c r="W80" s="388">
        <v>1215</v>
      </c>
      <c r="X80" s="389">
        <f t="shared" si="6"/>
        <v>1215</v>
      </c>
      <c r="Y80" s="36">
        <f>IFERROR(IF(X80=0,"",ROUNDUP(X80/H80,0)*0.00937),"")</f>
        <v>2.5299</v>
      </c>
      <c r="Z80" s="56"/>
      <c r="AA80" s="57"/>
      <c r="AE80" s="64"/>
      <c r="BB80" s="101" t="s">
        <v>1</v>
      </c>
      <c r="BL80" s="64">
        <f t="shared" si="8"/>
        <v>1279.8000000000002</v>
      </c>
      <c r="BM80" s="64">
        <f t="shared" si="9"/>
        <v>1279.8000000000002</v>
      </c>
      <c r="BN80" s="64">
        <f t="shared" si="10"/>
        <v>2.25</v>
      </c>
      <c r="BO80" s="64">
        <f t="shared" si="11"/>
        <v>2.25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5"/>
      <c r="Q81" s="405"/>
      <c r="R81" s="405"/>
      <c r="S81" s="395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3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4"/>
      <c r="O82" s="400" t="s">
        <v>70</v>
      </c>
      <c r="P82" s="401"/>
      <c r="Q82" s="401"/>
      <c r="R82" s="401"/>
      <c r="S82" s="401"/>
      <c r="T82" s="401"/>
      <c r="U82" s="402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393.08201058201058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394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4.6078999999999999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4"/>
      <c r="O83" s="400" t="s">
        <v>70</v>
      </c>
      <c r="P83" s="401"/>
      <c r="Q83" s="401"/>
      <c r="R83" s="401"/>
      <c r="S83" s="401"/>
      <c r="T83" s="401"/>
      <c r="U83" s="402"/>
      <c r="V83" s="37" t="s">
        <v>66</v>
      </c>
      <c r="W83" s="390">
        <f>IFERROR(SUM(W61:W81),"0")</f>
        <v>2215</v>
      </c>
      <c r="X83" s="390">
        <f>IFERROR(SUM(X61:X81),"0")</f>
        <v>2225</v>
      </c>
      <c r="Y83" s="37"/>
      <c r="Z83" s="391"/>
      <c r="AA83" s="391"/>
    </row>
    <row r="84" spans="1:67" ht="14.25" hidden="1" customHeight="1" x14ac:dyDescent="0.25">
      <c r="A84" s="403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5"/>
      <c r="Q85" s="405"/>
      <c r="R85" s="405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5"/>
      <c r="Q86" s="405"/>
      <c r="R86" s="405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5"/>
      <c r="Q87" s="405"/>
      <c r="R87" s="405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5"/>
      <c r="Q88" s="405"/>
      <c r="R88" s="405"/>
      <c r="S88" s="395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3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4"/>
      <c r="O89" s="400" t="s">
        <v>70</v>
      </c>
      <c r="P89" s="401"/>
      <c r="Q89" s="401"/>
      <c r="R89" s="401"/>
      <c r="S89" s="401"/>
      <c r="T89" s="401"/>
      <c r="U89" s="402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4"/>
      <c r="O90" s="400" t="s">
        <v>70</v>
      </c>
      <c r="P90" s="401"/>
      <c r="Q90" s="401"/>
      <c r="R90" s="401"/>
      <c r="S90" s="401"/>
      <c r="T90" s="401"/>
      <c r="U90" s="402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403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5"/>
      <c r="Q92" s="405"/>
      <c r="R92" s="405"/>
      <c r="S92" s="395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5"/>
      <c r="Q93" s="405"/>
      <c r="R93" s="405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5"/>
      <c r="Q94" s="405"/>
      <c r="R94" s="405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5"/>
      <c r="Q95" s="405"/>
      <c r="R95" s="405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5"/>
      <c r="Q96" s="405"/>
      <c r="R96" s="405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5"/>
      <c r="Q97" s="405"/>
      <c r="R97" s="405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5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5"/>
      <c r="Q98" s="405"/>
      <c r="R98" s="405"/>
      <c r="S98" s="395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23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4"/>
      <c r="O99" s="400" t="s">
        <v>70</v>
      </c>
      <c r="P99" s="401"/>
      <c r="Q99" s="401"/>
      <c r="R99" s="401"/>
      <c r="S99" s="401"/>
      <c r="T99" s="401"/>
      <c r="U99" s="402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hidden="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4"/>
      <c r="O100" s="400" t="s">
        <v>70</v>
      </c>
      <c r="P100" s="401"/>
      <c r="Q100" s="401"/>
      <c r="R100" s="401"/>
      <c r="S100" s="401"/>
      <c r="T100" s="401"/>
      <c r="U100" s="402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hidden="1" customHeight="1" x14ac:dyDescent="0.25">
      <c r="A101" s="403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4">
        <v>4680115885233</v>
      </c>
      <c r="E102" s="395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93" t="s">
        <v>179</v>
      </c>
      <c r="P102" s="405"/>
      <c r="Q102" s="405"/>
      <c r="R102" s="405"/>
      <c r="S102" s="395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394">
        <v>4607091386967</v>
      </c>
      <c r="E103" s="395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5"/>
      <c r="Q103" s="405"/>
      <c r="R103" s="405"/>
      <c r="S103" s="395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4">
        <v>4607091386967</v>
      </c>
      <c r="E104" s="395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7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05"/>
      <c r="Q104" s="405"/>
      <c r="R104" s="405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4">
        <v>4607091385304</v>
      </c>
      <c r="E105" s="395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4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5"/>
      <c r="Q105" s="405"/>
      <c r="R105" s="405"/>
      <c r="S105" s="395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4">
        <v>4607091386264</v>
      </c>
      <c r="E106" s="395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5"/>
      <c r="Q106" s="405"/>
      <c r="R106" s="405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4">
        <v>4680115882584</v>
      </c>
      <c r="E107" s="395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5"/>
      <c r="Q107" s="405"/>
      <c r="R107" s="405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4">
        <v>4680115882584</v>
      </c>
      <c r="E108" s="395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5"/>
      <c r="Q108" s="405"/>
      <c r="R108" s="405"/>
      <c r="S108" s="395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4">
        <v>4607091385731</v>
      </c>
      <c r="E109" s="395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5"/>
      <c r="Q109" s="405"/>
      <c r="R109" s="405"/>
      <c r="S109" s="395"/>
      <c r="T109" s="34"/>
      <c r="U109" s="34"/>
      <c r="V109" s="35" t="s">
        <v>66</v>
      </c>
      <c r="W109" s="388">
        <v>225</v>
      </c>
      <c r="X109" s="389">
        <f t="shared" si="18"/>
        <v>226.8</v>
      </c>
      <c r="Y109" s="36">
        <f>IFERROR(IF(X109=0,"",ROUNDUP(X109/H109,0)*0.00753),"")</f>
        <v>0.63251999999999997</v>
      </c>
      <c r="Z109" s="56"/>
      <c r="AA109" s="57"/>
      <c r="AE109" s="64"/>
      <c r="BB109" s="121" t="s">
        <v>1</v>
      </c>
      <c r="BL109" s="64">
        <f t="shared" si="19"/>
        <v>247.66666666666666</v>
      </c>
      <c r="BM109" s="64">
        <f t="shared" si="20"/>
        <v>249.648</v>
      </c>
      <c r="BN109" s="64">
        <f t="shared" si="21"/>
        <v>0.53418803418803418</v>
      </c>
      <c r="BO109" s="64">
        <f t="shared" si="22"/>
        <v>0.53846153846153844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4">
        <v>4680115880214</v>
      </c>
      <c r="E110" s="395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4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5"/>
      <c r="Q110" s="405"/>
      <c r="R110" s="405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4">
        <v>4680115880894</v>
      </c>
      <c r="E111" s="395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5"/>
      <c r="Q111" s="405"/>
      <c r="R111" s="405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4">
        <v>4680115884915</v>
      </c>
      <c r="E112" s="395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8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5"/>
      <c r="Q112" s="405"/>
      <c r="R112" s="405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4">
        <v>4607091385427</v>
      </c>
      <c r="E113" s="395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5"/>
      <c r="Q113" s="405"/>
      <c r="R113" s="405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4">
        <v>4680115882645</v>
      </c>
      <c r="E114" s="395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5"/>
      <c r="Q114" s="405"/>
      <c r="R114" s="405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4">
        <v>4680115884311</v>
      </c>
      <c r="E115" s="395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5"/>
      <c r="Q115" s="405"/>
      <c r="R115" s="405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4">
        <v>4680115884403</v>
      </c>
      <c r="E116" s="395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5"/>
      <c r="Q116" s="405"/>
      <c r="R116" s="405"/>
      <c r="S116" s="395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3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4"/>
      <c r="O117" s="400" t="s">
        <v>70</v>
      </c>
      <c r="P117" s="401"/>
      <c r="Q117" s="401"/>
      <c r="R117" s="401"/>
      <c r="S117" s="401"/>
      <c r="T117" s="401"/>
      <c r="U117" s="402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83.333333333333329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84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0.63251999999999997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4"/>
      <c r="O118" s="400" t="s">
        <v>70</v>
      </c>
      <c r="P118" s="401"/>
      <c r="Q118" s="401"/>
      <c r="R118" s="401"/>
      <c r="S118" s="401"/>
      <c r="T118" s="401"/>
      <c r="U118" s="402"/>
      <c r="V118" s="37" t="s">
        <v>66</v>
      </c>
      <c r="W118" s="390">
        <f>IFERROR(SUM(W102:W116),"0")</f>
        <v>225</v>
      </c>
      <c r="X118" s="390">
        <f>IFERROR(SUM(X102:X116),"0")</f>
        <v>226.8</v>
      </c>
      <c r="Y118" s="37"/>
      <c r="Z118" s="391"/>
      <c r="AA118" s="391"/>
    </row>
    <row r="119" spans="1:67" ht="14.25" hidden="1" customHeight="1" x14ac:dyDescent="0.25">
      <c r="A119" s="403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4">
        <v>4607091383065</v>
      </c>
      <c r="E120" s="395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5"/>
      <c r="Q120" s="405"/>
      <c r="R120" s="405"/>
      <c r="S120" s="395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4301060371</v>
      </c>
      <c r="D121" s="394">
        <v>4680115881532</v>
      </c>
      <c r="E121" s="395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5"/>
      <c r="Q121" s="405"/>
      <c r="R121" s="405"/>
      <c r="S121" s="395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4">
        <v>4680115881532</v>
      </c>
      <c r="E122" s="395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405"/>
      <c r="Q122" s="405"/>
      <c r="R122" s="405"/>
      <c r="S122" s="395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4301060350</v>
      </c>
      <c r="D123" s="394">
        <v>4680115881532</v>
      </c>
      <c r="E123" s="395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4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405"/>
      <c r="Q123" s="405"/>
      <c r="R123" s="405"/>
      <c r="S123" s="395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4">
        <v>4680115882652</v>
      </c>
      <c r="E124" s="395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5"/>
      <c r="Q124" s="405"/>
      <c r="R124" s="405"/>
      <c r="S124" s="395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4">
        <v>4680115880238</v>
      </c>
      <c r="E125" s="395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5"/>
      <c r="Q125" s="405"/>
      <c r="R125" s="405"/>
      <c r="S125" s="395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4">
        <v>4680115881464</v>
      </c>
      <c r="E126" s="395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61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5"/>
      <c r="Q126" s="405"/>
      <c r="R126" s="405"/>
      <c r="S126" s="395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3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4"/>
      <c r="O127" s="400" t="s">
        <v>70</v>
      </c>
      <c r="P127" s="401"/>
      <c r="Q127" s="401"/>
      <c r="R127" s="401"/>
      <c r="S127" s="401"/>
      <c r="T127" s="401"/>
      <c r="U127" s="402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4"/>
      <c r="O128" s="400" t="s">
        <v>70</v>
      </c>
      <c r="P128" s="401"/>
      <c r="Q128" s="401"/>
      <c r="R128" s="401"/>
      <c r="S128" s="401"/>
      <c r="T128" s="401"/>
      <c r="U128" s="402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396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hidden="1" customHeight="1" x14ac:dyDescent="0.25">
      <c r="A130" s="403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4">
        <v>4607091385168</v>
      </c>
      <c r="E131" s="395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5"/>
      <c r="Q131" s="405"/>
      <c r="R131" s="405"/>
      <c r="S131" s="395"/>
      <c r="T131" s="34"/>
      <c r="U131" s="34"/>
      <c r="V131" s="35" t="s">
        <v>66</v>
      </c>
      <c r="W131" s="388">
        <v>600</v>
      </c>
      <c r="X131" s="389">
        <f>IFERROR(IF(W131="",0,CEILING((W131/$H131),1)*$H131),"")</f>
        <v>604.80000000000007</v>
      </c>
      <c r="Y131" s="36">
        <f>IFERROR(IF(X131=0,"",ROUNDUP(X131/H131,0)*0.02175),"")</f>
        <v>1.5659999999999998</v>
      </c>
      <c r="Z131" s="56"/>
      <c r="AA131" s="57"/>
      <c r="AE131" s="64"/>
      <c r="BB131" s="136" t="s">
        <v>1</v>
      </c>
      <c r="BL131" s="64">
        <f>IFERROR(W131*I131/H131,"0")</f>
        <v>639.85714285714289</v>
      </c>
      <c r="BM131" s="64">
        <f>IFERROR(X131*I131/H131,"0")</f>
        <v>644.976</v>
      </c>
      <c r="BN131" s="64">
        <f>IFERROR(1/J131*(W131/H131),"0")</f>
        <v>1.2755102040816326</v>
      </c>
      <c r="BO131" s="64">
        <f>IFERROR(1/J131*(X131/H131),"0")</f>
        <v>1.2857142857142856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4301051360</v>
      </c>
      <c r="D132" s="394">
        <v>4607091385168</v>
      </c>
      <c r="E132" s="395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4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405"/>
      <c r="Q132" s="405"/>
      <c r="R132" s="405"/>
      <c r="S132" s="395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4">
        <v>4607091383256</v>
      </c>
      <c r="E133" s="395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5"/>
      <c r="Q133" s="405"/>
      <c r="R133" s="405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4">
        <v>4607091385748</v>
      </c>
      <c r="E134" s="395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5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5"/>
      <c r="Q134" s="405"/>
      <c r="R134" s="405"/>
      <c r="S134" s="395"/>
      <c r="T134" s="34"/>
      <c r="U134" s="34"/>
      <c r="V134" s="35" t="s">
        <v>66</v>
      </c>
      <c r="W134" s="388">
        <v>630</v>
      </c>
      <c r="X134" s="389">
        <f>IFERROR(IF(W134="",0,CEILING((W134/$H134),1)*$H134),"")</f>
        <v>631.80000000000007</v>
      </c>
      <c r="Y134" s="36">
        <f>IFERROR(IF(X134=0,"",ROUNDUP(X134/H134,0)*0.00753),"")</f>
        <v>1.7620200000000001</v>
      </c>
      <c r="Z134" s="56"/>
      <c r="AA134" s="57"/>
      <c r="AE134" s="64"/>
      <c r="BB134" s="139" t="s">
        <v>1</v>
      </c>
      <c r="BL134" s="64">
        <f>IFERROR(W134*I134/H134,"0")</f>
        <v>693.46666666666658</v>
      </c>
      <c r="BM134" s="64">
        <f>IFERROR(X134*I134/H134,"0")</f>
        <v>695.44799999999998</v>
      </c>
      <c r="BN134" s="64">
        <f>IFERROR(1/J134*(W134/H134),"0")</f>
        <v>1.4957264957264955</v>
      </c>
      <c r="BO134" s="64">
        <f>IFERROR(1/J134*(X134/H134),"0")</f>
        <v>1.5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4">
        <v>4680115884533</v>
      </c>
      <c r="E135" s="395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5"/>
      <c r="Q135" s="405"/>
      <c r="R135" s="405"/>
      <c r="S135" s="395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3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4"/>
      <c r="O136" s="400" t="s">
        <v>70</v>
      </c>
      <c r="P136" s="401"/>
      <c r="Q136" s="401"/>
      <c r="R136" s="401"/>
      <c r="S136" s="401"/>
      <c r="T136" s="401"/>
      <c r="U136" s="402"/>
      <c r="V136" s="37" t="s">
        <v>71</v>
      </c>
      <c r="W136" s="390">
        <f>IFERROR(W131/H131,"0")+IFERROR(W132/H132,"0")+IFERROR(W133/H133,"0")+IFERROR(W134/H134,"0")+IFERROR(W135/H135,"0")</f>
        <v>304.76190476190476</v>
      </c>
      <c r="X136" s="390">
        <f>IFERROR(X131/H131,"0")+IFERROR(X132/H132,"0")+IFERROR(X133/H133,"0")+IFERROR(X134/H134,"0")+IFERROR(X135/H135,"0")</f>
        <v>306</v>
      </c>
      <c r="Y136" s="390">
        <f>IFERROR(IF(Y131="",0,Y131),"0")+IFERROR(IF(Y132="",0,Y132),"0")+IFERROR(IF(Y133="",0,Y133),"0")+IFERROR(IF(Y134="",0,Y134),"0")+IFERROR(IF(Y135="",0,Y135),"0")</f>
        <v>3.32802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4"/>
      <c r="O137" s="400" t="s">
        <v>70</v>
      </c>
      <c r="P137" s="401"/>
      <c r="Q137" s="401"/>
      <c r="R137" s="401"/>
      <c r="S137" s="401"/>
      <c r="T137" s="401"/>
      <c r="U137" s="402"/>
      <c r="V137" s="37" t="s">
        <v>66</v>
      </c>
      <c r="W137" s="390">
        <f>IFERROR(SUM(W131:W135),"0")</f>
        <v>1230</v>
      </c>
      <c r="X137" s="390">
        <f>IFERROR(SUM(X131:X135),"0")</f>
        <v>1236.6000000000001</v>
      </c>
      <c r="Y137" s="37"/>
      <c r="Z137" s="391"/>
      <c r="AA137" s="391"/>
    </row>
    <row r="138" spans="1:67" ht="27.75" hidden="1" customHeight="1" x14ac:dyDescent="0.2">
      <c r="A138" s="429" t="s">
        <v>230</v>
      </c>
      <c r="B138" s="430"/>
      <c r="C138" s="430"/>
      <c r="D138" s="430"/>
      <c r="E138" s="430"/>
      <c r="F138" s="430"/>
      <c r="G138" s="430"/>
      <c r="H138" s="430"/>
      <c r="I138" s="430"/>
      <c r="J138" s="430"/>
      <c r="K138" s="430"/>
      <c r="L138" s="430"/>
      <c r="M138" s="430"/>
      <c r="N138" s="430"/>
      <c r="O138" s="430"/>
      <c r="P138" s="430"/>
      <c r="Q138" s="430"/>
      <c r="R138" s="430"/>
      <c r="S138" s="430"/>
      <c r="T138" s="430"/>
      <c r="U138" s="430"/>
      <c r="V138" s="430"/>
      <c r="W138" s="430"/>
      <c r="X138" s="430"/>
      <c r="Y138" s="430"/>
      <c r="Z138" s="48"/>
      <c r="AA138" s="48"/>
    </row>
    <row r="139" spans="1:67" ht="16.5" hidden="1" customHeight="1" x14ac:dyDescent="0.25">
      <c r="A139" s="396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hidden="1" customHeight="1" x14ac:dyDescent="0.25">
      <c r="A140" s="403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4">
        <v>4607091383423</v>
      </c>
      <c r="E141" s="395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5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5"/>
      <c r="Q141" s="405"/>
      <c r="R141" s="405"/>
      <c r="S141" s="395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4">
        <v>4680115885707</v>
      </c>
      <c r="E142" s="395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57" t="s">
        <v>236</v>
      </c>
      <c r="P142" s="405"/>
      <c r="Q142" s="405"/>
      <c r="R142" s="405"/>
      <c r="S142" s="395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4">
        <v>4607091381405</v>
      </c>
      <c r="E143" s="395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5"/>
      <c r="Q143" s="405"/>
      <c r="R143" s="405"/>
      <c r="S143" s="395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5"/>
      <c r="Q144" s="405"/>
      <c r="R144" s="405"/>
      <c r="S144" s="395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3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4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4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396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hidden="1" customHeight="1" x14ac:dyDescent="0.25">
      <c r="A148" s="403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5"/>
      <c r="Q149" s="405"/>
      <c r="R149" s="405"/>
      <c r="S149" s="395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5"/>
      <c r="Q150" s="405"/>
      <c r="R150" s="405"/>
      <c r="S150" s="395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5"/>
      <c r="Q151" s="405"/>
      <c r="R151" s="405"/>
      <c r="S151" s="395"/>
      <c r="T151" s="34"/>
      <c r="U151" s="34"/>
      <c r="V151" s="35" t="s">
        <v>66</v>
      </c>
      <c r="W151" s="388">
        <v>200</v>
      </c>
      <c r="X151" s="389">
        <f t="shared" si="29"/>
        <v>201.60000000000002</v>
      </c>
      <c r="Y151" s="36">
        <f>IFERROR(IF(X151=0,"",ROUNDUP(X151/H151,0)*0.00753),"")</f>
        <v>0.36143999999999998</v>
      </c>
      <c r="Z151" s="56"/>
      <c r="AA151" s="57"/>
      <c r="AE151" s="64"/>
      <c r="BB151" s="147" t="s">
        <v>1</v>
      </c>
      <c r="BL151" s="64">
        <f t="shared" si="30"/>
        <v>209.52380952380955</v>
      </c>
      <c r="BM151" s="64">
        <f t="shared" si="31"/>
        <v>211.20000000000005</v>
      </c>
      <c r="BN151" s="64">
        <f t="shared" si="32"/>
        <v>0.30525030525030528</v>
      </c>
      <c r="BO151" s="64">
        <f t="shared" si="33"/>
        <v>0.30769230769230771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5"/>
      <c r="Q152" s="405"/>
      <c r="R152" s="405"/>
      <c r="S152" s="395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5"/>
      <c r="Q153" s="405"/>
      <c r="R153" s="405"/>
      <c r="S153" s="395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5"/>
      <c r="Q154" s="405"/>
      <c r="R154" s="405"/>
      <c r="S154" s="395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5"/>
      <c r="Q155" s="405"/>
      <c r="R155" s="405"/>
      <c r="S155" s="395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5"/>
      <c r="Q156" s="405"/>
      <c r="R156" s="405"/>
      <c r="S156" s="395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5"/>
      <c r="Q157" s="405"/>
      <c r="R157" s="405"/>
      <c r="S157" s="395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3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4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47.61904761904762</v>
      </c>
      <c r="X158" s="390">
        <f>IFERROR(X149/H149,"0")+IFERROR(X150/H150,"0")+IFERROR(X151/H151,"0")+IFERROR(X152/H152,"0")+IFERROR(X153/H153,"0")+IFERROR(X154/H154,"0")+IFERROR(X155/H155,"0")+IFERROR(X156/H156,"0")+IFERROR(X157/H157,"0")</f>
        <v>48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0.36143999999999998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4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200</v>
      </c>
      <c r="X159" s="390">
        <f>IFERROR(SUM(X149:X157),"0")</f>
        <v>201.60000000000002</v>
      </c>
      <c r="Y159" s="37"/>
      <c r="Z159" s="391"/>
      <c r="AA159" s="391"/>
    </row>
    <row r="160" spans="1:67" ht="16.5" hidden="1" customHeight="1" x14ac:dyDescent="0.25">
      <c r="A160" s="396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hidden="1" customHeight="1" x14ac:dyDescent="0.25">
      <c r="A161" s="403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5"/>
      <c r="Q162" s="405"/>
      <c r="R162" s="405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5"/>
      <c r="Q163" s="405"/>
      <c r="R163" s="405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3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4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4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3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5"/>
      <c r="Q167" s="405"/>
      <c r="R167" s="405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5"/>
      <c r="Q168" s="405"/>
      <c r="R168" s="405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3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4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4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3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4">
        <v>4680115884014</v>
      </c>
      <c r="E172" s="395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30" t="s">
        <v>271</v>
      </c>
      <c r="P172" s="405"/>
      <c r="Q172" s="405"/>
      <c r="R172" s="405"/>
      <c r="S172" s="395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4">
        <v>4680115884021</v>
      </c>
      <c r="E173" s="395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70" t="s">
        <v>274</v>
      </c>
      <c r="P173" s="405"/>
      <c r="Q173" s="405"/>
      <c r="R173" s="405"/>
      <c r="S173" s="395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4">
        <v>4680115882683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395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4">
        <v>4680115882690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395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4">
        <v>4680115882669</v>
      </c>
      <c r="E176" s="395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395"/>
      <c r="T176" s="34"/>
      <c r="U176" s="34"/>
      <c r="V176" s="35" t="s">
        <v>66</v>
      </c>
      <c r="W176" s="388">
        <v>150</v>
      </c>
      <c r="X176" s="389">
        <f t="shared" si="34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62" t="s">
        <v>1</v>
      </c>
      <c r="BL176" s="64">
        <f t="shared" si="35"/>
        <v>155.83333333333331</v>
      </c>
      <c r="BM176" s="64">
        <f t="shared" si="36"/>
        <v>157.08000000000001</v>
      </c>
      <c r="BN176" s="64">
        <f t="shared" si="37"/>
        <v>0.23148148148148145</v>
      </c>
      <c r="BO176" s="64">
        <f t="shared" si="38"/>
        <v>0.23333333333333334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4">
        <v>4680115882676</v>
      </c>
      <c r="E177" s="395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395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4">
        <v>4680115884007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76" t="s">
        <v>285</v>
      </c>
      <c r="P178" s="405"/>
      <c r="Q178" s="405"/>
      <c r="R178" s="405"/>
      <c r="S178" s="395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4">
        <v>4680115884038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5"/>
      <c r="Q179" s="405"/>
      <c r="R179" s="405"/>
      <c r="S179" s="395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3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4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27.777777777777775</v>
      </c>
      <c r="X180" s="390">
        <f>IFERROR(X172/H172,"0")+IFERROR(X173/H173,"0")+IFERROR(X174/H174,"0")+IFERROR(X175/H175,"0")+IFERROR(X176/H176,"0")+IFERROR(X177/H177,"0")+IFERROR(X178/H178,"0")+IFERROR(X179/H179,"0")</f>
        <v>28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0.26235999999999998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4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150</v>
      </c>
      <c r="X181" s="390">
        <f>IFERROR(SUM(X172:X179),"0")</f>
        <v>151.20000000000002</v>
      </c>
      <c r="Y181" s="37"/>
      <c r="Z181" s="391"/>
      <c r="AA181" s="391"/>
    </row>
    <row r="182" spans="1:67" ht="14.25" hidden="1" customHeight="1" x14ac:dyDescent="0.25">
      <c r="A182" s="403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5"/>
      <c r="Q183" s="405"/>
      <c r="R183" s="405"/>
      <c r="S183" s="395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5"/>
      <c r="Q184" s="405"/>
      <c r="R184" s="405"/>
      <c r="S184" s="395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7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5"/>
      <c r="Q185" s="405"/>
      <c r="R185" s="405"/>
      <c r="S185" s="395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14" t="s">
        <v>296</v>
      </c>
      <c r="P186" s="405"/>
      <c r="Q186" s="405"/>
      <c r="R186" s="405"/>
      <c r="S186" s="395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297</v>
      </c>
      <c r="C187" s="31">
        <v>4301051380</v>
      </c>
      <c r="D187" s="394">
        <v>4680115880962</v>
      </c>
      <c r="E187" s="395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405"/>
      <c r="Q187" s="405"/>
      <c r="R187" s="405"/>
      <c r="S187" s="395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4">
        <v>4680115881617</v>
      </c>
      <c r="E188" s="395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5"/>
      <c r="Q188" s="405"/>
      <c r="R188" s="405"/>
      <c r="S188" s="395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4">
        <v>4680115880573</v>
      </c>
      <c r="E189" s="395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00" t="s">
        <v>302</v>
      </c>
      <c r="P189" s="405"/>
      <c r="Q189" s="405"/>
      <c r="R189" s="405"/>
      <c r="S189" s="395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4">
        <v>4680115880573</v>
      </c>
      <c r="E190" s="395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4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405"/>
      <c r="Q190" s="405"/>
      <c r="R190" s="405"/>
      <c r="S190" s="395"/>
      <c r="T190" s="34"/>
      <c r="U190" s="34"/>
      <c r="V190" s="35" t="s">
        <v>66</v>
      </c>
      <c r="W190" s="388">
        <v>300</v>
      </c>
      <c r="X190" s="389">
        <f t="shared" si="39"/>
        <v>304.5</v>
      </c>
      <c r="Y190" s="36">
        <f>IFERROR(IF(X190=0,"",ROUNDUP(X190/H190,0)*0.02175),"")</f>
        <v>0.76124999999999998</v>
      </c>
      <c r="Z190" s="56"/>
      <c r="AA190" s="57"/>
      <c r="AE190" s="64"/>
      <c r="BB190" s="173" t="s">
        <v>1</v>
      </c>
      <c r="BL190" s="64">
        <f t="shared" si="40"/>
        <v>319.44827586206895</v>
      </c>
      <c r="BM190" s="64">
        <f t="shared" si="41"/>
        <v>324.24</v>
      </c>
      <c r="BN190" s="64">
        <f t="shared" si="42"/>
        <v>0.61576354679802958</v>
      </c>
      <c r="BO190" s="64">
        <f t="shared" si="43"/>
        <v>0.625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4">
        <v>4680115881228</v>
      </c>
      <c r="E191" s="395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5"/>
      <c r="Q191" s="405"/>
      <c r="R191" s="405"/>
      <c r="S191" s="395"/>
      <c r="T191" s="34"/>
      <c r="U191" s="34"/>
      <c r="V191" s="35" t="s">
        <v>66</v>
      </c>
      <c r="W191" s="388">
        <v>280</v>
      </c>
      <c r="X191" s="389">
        <f t="shared" si="39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4" t="s">
        <v>1</v>
      </c>
      <c r="BL191" s="64">
        <f t="shared" si="40"/>
        <v>311.73333333333341</v>
      </c>
      <c r="BM191" s="64">
        <f t="shared" si="41"/>
        <v>312.62400000000008</v>
      </c>
      <c r="BN191" s="64">
        <f t="shared" si="42"/>
        <v>0.74786324786324787</v>
      </c>
      <c r="BO191" s="64">
        <f t="shared" si="43"/>
        <v>0.75000000000000011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4">
        <v>4680115881037</v>
      </c>
      <c r="E192" s="395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5"/>
      <c r="Q192" s="405"/>
      <c r="R192" s="405"/>
      <c r="S192" s="395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4">
        <v>4680115881211</v>
      </c>
      <c r="E193" s="395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5"/>
      <c r="Q193" s="405"/>
      <c r="R193" s="405"/>
      <c r="S193" s="395"/>
      <c r="T193" s="34"/>
      <c r="U193" s="34"/>
      <c r="V193" s="35" t="s">
        <v>66</v>
      </c>
      <c r="W193" s="388">
        <v>360</v>
      </c>
      <c r="X193" s="389">
        <f t="shared" si="39"/>
        <v>360</v>
      </c>
      <c r="Y193" s="36">
        <f>IFERROR(IF(X193=0,"",ROUNDUP(X193/H193,0)*0.00753),"")</f>
        <v>1.1294999999999999</v>
      </c>
      <c r="Z193" s="56"/>
      <c r="AA193" s="57"/>
      <c r="AE193" s="64"/>
      <c r="BB193" s="176" t="s">
        <v>1</v>
      </c>
      <c r="BL193" s="64">
        <f t="shared" si="40"/>
        <v>390</v>
      </c>
      <c r="BM193" s="64">
        <f t="shared" si="41"/>
        <v>390</v>
      </c>
      <c r="BN193" s="64">
        <f t="shared" si="42"/>
        <v>0.96153846153846145</v>
      </c>
      <c r="BO193" s="64">
        <f t="shared" si="43"/>
        <v>0.96153846153846145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4">
        <v>4680115881020</v>
      </c>
      <c r="E194" s="395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5"/>
      <c r="Q194" s="405"/>
      <c r="R194" s="405"/>
      <c r="S194" s="395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4">
        <v>4680115882195</v>
      </c>
      <c r="E195" s="395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5"/>
      <c r="Q195" s="405"/>
      <c r="R195" s="405"/>
      <c r="S195" s="395"/>
      <c r="T195" s="34"/>
      <c r="U195" s="34"/>
      <c r="V195" s="35" t="s">
        <v>66</v>
      </c>
      <c r="W195" s="388">
        <v>160</v>
      </c>
      <c r="X195" s="389">
        <f t="shared" si="39"/>
        <v>160.79999999999998</v>
      </c>
      <c r="Y195" s="36">
        <f t="shared" ref="Y195:Y201" si="44">IFERROR(IF(X195=0,"",ROUNDUP(X195/H195,0)*0.00753),"")</f>
        <v>0.50451000000000001</v>
      </c>
      <c r="Z195" s="56"/>
      <c r="AA195" s="57"/>
      <c r="AE195" s="64"/>
      <c r="BB195" s="178" t="s">
        <v>1</v>
      </c>
      <c r="BL195" s="64">
        <f t="shared" si="40"/>
        <v>179.33333333333334</v>
      </c>
      <c r="BM195" s="64">
        <f t="shared" si="41"/>
        <v>180.23</v>
      </c>
      <c r="BN195" s="64">
        <f t="shared" si="42"/>
        <v>0.42735042735042739</v>
      </c>
      <c r="BO195" s="64">
        <f t="shared" si="43"/>
        <v>0.42948717948717946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4301051630</v>
      </c>
      <c r="D196" s="394">
        <v>4680115880092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8" t="s">
        <v>316</v>
      </c>
      <c r="P196" s="405"/>
      <c r="Q196" s="405"/>
      <c r="R196" s="405"/>
      <c r="S196" s="395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4">
        <v>4680115880092</v>
      </c>
      <c r="E197" s="395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405"/>
      <c r="Q197" s="405"/>
      <c r="R197" s="405"/>
      <c r="S197" s="395"/>
      <c r="T197" s="34"/>
      <c r="U197" s="34"/>
      <c r="V197" s="35" t="s">
        <v>66</v>
      </c>
      <c r="W197" s="388">
        <v>600</v>
      </c>
      <c r="X197" s="389">
        <f t="shared" si="39"/>
        <v>600</v>
      </c>
      <c r="Y197" s="36">
        <f t="shared" si="44"/>
        <v>1.8825000000000001</v>
      </c>
      <c r="Z197" s="56"/>
      <c r="AA197" s="57"/>
      <c r="AE197" s="64"/>
      <c r="BB197" s="180" t="s">
        <v>1</v>
      </c>
      <c r="BL197" s="64">
        <f t="shared" si="40"/>
        <v>668</v>
      </c>
      <c r="BM197" s="64">
        <f t="shared" si="41"/>
        <v>668</v>
      </c>
      <c r="BN197" s="64">
        <f t="shared" si="42"/>
        <v>1.6025641025641024</v>
      </c>
      <c r="BO197" s="64">
        <f t="shared" si="43"/>
        <v>1.6025641025641024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4301051631</v>
      </c>
      <c r="D198" s="394">
        <v>4680115880221</v>
      </c>
      <c r="E198" s="395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55" t="s">
        <v>320</v>
      </c>
      <c r="P198" s="405"/>
      <c r="Q198" s="405"/>
      <c r="R198" s="405"/>
      <c r="S198" s="395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321</v>
      </c>
      <c r="C199" s="31">
        <v>4301051469</v>
      </c>
      <c r="D199" s="394">
        <v>4680115880221</v>
      </c>
      <c r="E199" s="395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405"/>
      <c r="Q199" s="405"/>
      <c r="R199" s="405"/>
      <c r="S199" s="395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4">
        <v>4680115880504</v>
      </c>
      <c r="E200" s="395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324</v>
      </c>
      <c r="P200" s="405"/>
      <c r="Q200" s="405"/>
      <c r="R200" s="405"/>
      <c r="S200" s="395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4">
        <v>4680115882164</v>
      </c>
      <c r="E201" s="395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5"/>
      <c r="Q201" s="405"/>
      <c r="R201" s="405"/>
      <c r="S201" s="395"/>
      <c r="T201" s="34"/>
      <c r="U201" s="34"/>
      <c r="V201" s="35" t="s">
        <v>66</v>
      </c>
      <c r="W201" s="388">
        <v>120</v>
      </c>
      <c r="X201" s="389">
        <f t="shared" si="39"/>
        <v>120</v>
      </c>
      <c r="Y201" s="36">
        <f t="shared" si="44"/>
        <v>0.3765</v>
      </c>
      <c r="Z201" s="56"/>
      <c r="AA201" s="57"/>
      <c r="AE201" s="64"/>
      <c r="BB201" s="184" t="s">
        <v>1</v>
      </c>
      <c r="BL201" s="64">
        <f t="shared" si="40"/>
        <v>133.9</v>
      </c>
      <c r="BM201" s="64">
        <f t="shared" si="41"/>
        <v>133.9</v>
      </c>
      <c r="BN201" s="64">
        <f t="shared" si="42"/>
        <v>0.32051282051282048</v>
      </c>
      <c r="BO201" s="64">
        <f t="shared" si="43"/>
        <v>0.32051282051282048</v>
      </c>
    </row>
    <row r="202" spans="1:67" x14ac:dyDescent="0.2">
      <c r="A202" s="423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4"/>
      <c r="O202" s="400" t="s">
        <v>70</v>
      </c>
      <c r="P202" s="401"/>
      <c r="Q202" s="401"/>
      <c r="R202" s="401"/>
      <c r="S202" s="401"/>
      <c r="T202" s="401"/>
      <c r="U202" s="402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667.81609195402302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669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5.5352700000000006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4"/>
      <c r="O203" s="400" t="s">
        <v>70</v>
      </c>
      <c r="P203" s="401"/>
      <c r="Q203" s="401"/>
      <c r="R203" s="401"/>
      <c r="S203" s="401"/>
      <c r="T203" s="401"/>
      <c r="U203" s="402"/>
      <c r="V203" s="37" t="s">
        <v>66</v>
      </c>
      <c r="W203" s="390">
        <f>IFERROR(SUM(W183:W201),"0")</f>
        <v>1820</v>
      </c>
      <c r="X203" s="390">
        <f>IFERROR(SUM(X183:X201),"0")</f>
        <v>1826.1</v>
      </c>
      <c r="Y203" s="37"/>
      <c r="Z203" s="391"/>
      <c r="AA203" s="391"/>
    </row>
    <row r="204" spans="1:67" ht="14.25" hidden="1" customHeight="1" x14ac:dyDescent="0.25">
      <c r="A204" s="403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4">
        <v>4680115882874</v>
      </c>
      <c r="E205" s="395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5"/>
      <c r="Q205" s="405"/>
      <c r="R205" s="405"/>
      <c r="S205" s="395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4">
        <v>4680115884434</v>
      </c>
      <c r="E206" s="395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5"/>
      <c r="Q206" s="405"/>
      <c r="R206" s="405"/>
      <c r="S206" s="395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4">
        <v>4680115880818</v>
      </c>
      <c r="E207" s="395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8" t="s">
        <v>333</v>
      </c>
      <c r="P207" s="405"/>
      <c r="Q207" s="405"/>
      <c r="R207" s="405"/>
      <c r="S207" s="395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4">
        <v>4680115880801</v>
      </c>
      <c r="E208" s="395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748" t="s">
        <v>336</v>
      </c>
      <c r="P208" s="405"/>
      <c r="Q208" s="405"/>
      <c r="R208" s="405"/>
      <c r="S208" s="395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23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4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4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396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hidden="1" customHeight="1" x14ac:dyDescent="0.25">
      <c r="A212" s="403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4">
        <v>4680115884274</v>
      </c>
      <c r="E213" s="395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5"/>
      <c r="Q213" s="405"/>
      <c r="R213" s="405"/>
      <c r="S213" s="395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4">
        <v>4680115884298</v>
      </c>
      <c r="E214" s="395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5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5"/>
      <c r="Q214" s="405"/>
      <c r="R214" s="405"/>
      <c r="S214" s="395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4">
        <v>4680115884250</v>
      </c>
      <c r="E215" s="395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6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5"/>
      <c r="Q215" s="405"/>
      <c r="R215" s="405"/>
      <c r="S215" s="395"/>
      <c r="T215" s="34"/>
      <c r="U215" s="34"/>
      <c r="V215" s="35" t="s">
        <v>66</v>
      </c>
      <c r="W215" s="388">
        <v>100</v>
      </c>
      <c r="X215" s="389">
        <f t="shared" si="45"/>
        <v>104.39999999999999</v>
      </c>
      <c r="Y215" s="36">
        <f>IFERROR(IF(X215=0,"",ROUNDUP(X215/H215,0)*0.02175),"")</f>
        <v>0.19574999999999998</v>
      </c>
      <c r="Z215" s="56"/>
      <c r="AA215" s="57"/>
      <c r="AE215" s="64"/>
      <c r="BB215" s="191" t="s">
        <v>1</v>
      </c>
      <c r="BL215" s="64">
        <f t="shared" si="46"/>
        <v>104.13793103448276</v>
      </c>
      <c r="BM215" s="64">
        <f t="shared" si="47"/>
        <v>108.71999999999998</v>
      </c>
      <c r="BN215" s="64">
        <f t="shared" si="48"/>
        <v>0.1539408866995074</v>
      </c>
      <c r="BO215" s="64">
        <f t="shared" si="49"/>
        <v>0.1607142857142857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4">
        <v>4680115884281</v>
      </c>
      <c r="E216" s="395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5"/>
      <c r="Q216" s="405"/>
      <c r="R216" s="405"/>
      <c r="S216" s="395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4">
        <v>4680115884199</v>
      </c>
      <c r="E217" s="395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5"/>
      <c r="Q217" s="405"/>
      <c r="R217" s="405"/>
      <c r="S217" s="395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4">
        <v>4680115884267</v>
      </c>
      <c r="E218" s="395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5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5"/>
      <c r="Q218" s="405"/>
      <c r="R218" s="405"/>
      <c r="S218" s="395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4">
        <v>4680115882973</v>
      </c>
      <c r="E219" s="395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65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5"/>
      <c r="Q219" s="405"/>
      <c r="R219" s="405"/>
      <c r="S219" s="395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3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4"/>
      <c r="O220" s="400" t="s">
        <v>70</v>
      </c>
      <c r="P220" s="401"/>
      <c r="Q220" s="401"/>
      <c r="R220" s="401"/>
      <c r="S220" s="401"/>
      <c r="T220" s="401"/>
      <c r="U220" s="402"/>
      <c r="V220" s="37" t="s">
        <v>71</v>
      </c>
      <c r="W220" s="390">
        <f>IFERROR(W213/H213,"0")+IFERROR(W214/H214,"0")+IFERROR(W215/H215,"0")+IFERROR(W216/H216,"0")+IFERROR(W217/H217,"0")+IFERROR(W218/H218,"0")+IFERROR(W219/H219,"0")</f>
        <v>8.6206896551724146</v>
      </c>
      <c r="X220" s="390">
        <f>IFERROR(X213/H213,"0")+IFERROR(X214/H214,"0")+IFERROR(X215/H215,"0")+IFERROR(X216/H216,"0")+IFERROR(X217/H217,"0")+IFERROR(X218/H218,"0")+IFERROR(X219/H219,"0")</f>
        <v>9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0.19574999999999998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4"/>
      <c r="O221" s="400" t="s">
        <v>70</v>
      </c>
      <c r="P221" s="401"/>
      <c r="Q221" s="401"/>
      <c r="R221" s="401"/>
      <c r="S221" s="401"/>
      <c r="T221" s="401"/>
      <c r="U221" s="402"/>
      <c r="V221" s="37" t="s">
        <v>66</v>
      </c>
      <c r="W221" s="390">
        <f>IFERROR(SUM(W213:W219),"0")</f>
        <v>100</v>
      </c>
      <c r="X221" s="390">
        <f>IFERROR(SUM(X213:X219),"0")</f>
        <v>104.39999999999999</v>
      </c>
      <c r="Y221" s="37"/>
      <c r="Z221" s="391"/>
      <c r="AA221" s="391"/>
    </row>
    <row r="222" spans="1:67" ht="14.25" hidden="1" customHeight="1" x14ac:dyDescent="0.25">
      <c r="A222" s="403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4">
        <v>4607091389845</v>
      </c>
      <c r="E223" s="395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3" t="s">
        <v>354</v>
      </c>
      <c r="P223" s="405"/>
      <c r="Q223" s="405"/>
      <c r="R223" s="405"/>
      <c r="S223" s="395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4">
        <v>4607091389845</v>
      </c>
      <c r="E224" s="395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5"/>
      <c r="Q224" s="405"/>
      <c r="R224" s="405"/>
      <c r="S224" s="395"/>
      <c r="T224" s="34"/>
      <c r="U224" s="34"/>
      <c r="V224" s="35" t="s">
        <v>66</v>
      </c>
      <c r="W224" s="388">
        <v>175</v>
      </c>
      <c r="X224" s="389">
        <f>IFERROR(IF(W224="",0,CEILING((W224/$H224),1)*$H224),"")</f>
        <v>176.4</v>
      </c>
      <c r="Y224" s="36">
        <f>IFERROR(IF(X224=0,"",ROUNDUP(X224/H224,0)*0.00502),"")</f>
        <v>0.42168</v>
      </c>
      <c r="Z224" s="56"/>
      <c r="AA224" s="57"/>
      <c r="AE224" s="64"/>
      <c r="BB224" s="197" t="s">
        <v>1</v>
      </c>
      <c r="BL224" s="64">
        <f>IFERROR(W224*I224/H224,"0")</f>
        <v>183.33333333333334</v>
      </c>
      <c r="BM224" s="64">
        <f>IFERROR(X224*I224/H224,"0")</f>
        <v>184.8</v>
      </c>
      <c r="BN224" s="64">
        <f>IFERROR(1/J224*(W224/H224),"0")</f>
        <v>0.35612535612535612</v>
      </c>
      <c r="BO224" s="64">
        <f>IFERROR(1/J224*(X224/H224),"0")</f>
        <v>0.35897435897435903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4">
        <v>4680115882881</v>
      </c>
      <c r="E225" s="395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5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5"/>
      <c r="Q225" s="405"/>
      <c r="R225" s="405"/>
      <c r="S225" s="395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3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4"/>
      <c r="O226" s="400" t="s">
        <v>70</v>
      </c>
      <c r="P226" s="401"/>
      <c r="Q226" s="401"/>
      <c r="R226" s="401"/>
      <c r="S226" s="401"/>
      <c r="T226" s="401"/>
      <c r="U226" s="402"/>
      <c r="V226" s="37" t="s">
        <v>71</v>
      </c>
      <c r="W226" s="390">
        <f>IFERROR(W223/H223,"0")+IFERROR(W224/H224,"0")+IFERROR(W225/H225,"0")</f>
        <v>83.333333333333329</v>
      </c>
      <c r="X226" s="390">
        <f>IFERROR(X223/H223,"0")+IFERROR(X224/H224,"0")+IFERROR(X225/H225,"0")</f>
        <v>84</v>
      </c>
      <c r="Y226" s="390">
        <f>IFERROR(IF(Y223="",0,Y223),"0")+IFERROR(IF(Y224="",0,Y224),"0")+IFERROR(IF(Y225="",0,Y225),"0")</f>
        <v>0.42168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4"/>
      <c r="O227" s="400" t="s">
        <v>70</v>
      </c>
      <c r="P227" s="401"/>
      <c r="Q227" s="401"/>
      <c r="R227" s="401"/>
      <c r="S227" s="401"/>
      <c r="T227" s="401"/>
      <c r="U227" s="402"/>
      <c r="V227" s="37" t="s">
        <v>66</v>
      </c>
      <c r="W227" s="390">
        <f>IFERROR(SUM(W223:W225),"0")</f>
        <v>175</v>
      </c>
      <c r="X227" s="390">
        <f>IFERROR(SUM(X223:X225),"0")</f>
        <v>176.4</v>
      </c>
      <c r="Y227" s="37"/>
      <c r="Z227" s="391"/>
      <c r="AA227" s="391"/>
    </row>
    <row r="228" spans="1:67" ht="16.5" hidden="1" customHeight="1" x14ac:dyDescent="0.25">
      <c r="A228" s="396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hidden="1" customHeight="1" x14ac:dyDescent="0.25">
      <c r="A229" s="403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4">
        <v>4680115884137</v>
      </c>
      <c r="E230" s="395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5"/>
      <c r="Q230" s="405"/>
      <c r="R230" s="405"/>
      <c r="S230" s="395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4">
        <v>4680115884236</v>
      </c>
      <c r="E231" s="395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5"/>
      <c r="Q231" s="405"/>
      <c r="R231" s="405"/>
      <c r="S231" s="395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4">
        <v>4680115884175</v>
      </c>
      <c r="E232" s="395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5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5"/>
      <c r="Q232" s="405"/>
      <c r="R232" s="405"/>
      <c r="S232" s="395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4">
        <v>4680115884144</v>
      </c>
      <c r="E233" s="395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5"/>
      <c r="Q233" s="405"/>
      <c r="R233" s="405"/>
      <c r="S233" s="395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4">
        <v>4680115884182</v>
      </c>
      <c r="E234" s="395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5"/>
      <c r="Q234" s="405"/>
      <c r="R234" s="405"/>
      <c r="S234" s="395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4">
        <v>4680115884205</v>
      </c>
      <c r="E235" s="395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5"/>
      <c r="Q235" s="405"/>
      <c r="R235" s="405"/>
      <c r="S235" s="395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23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4"/>
      <c r="O236" s="400" t="s">
        <v>70</v>
      </c>
      <c r="P236" s="401"/>
      <c r="Q236" s="401"/>
      <c r="R236" s="401"/>
      <c r="S236" s="401"/>
      <c r="T236" s="401"/>
      <c r="U236" s="402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4"/>
      <c r="O237" s="400" t="s">
        <v>70</v>
      </c>
      <c r="P237" s="401"/>
      <c r="Q237" s="401"/>
      <c r="R237" s="401"/>
      <c r="S237" s="401"/>
      <c r="T237" s="401"/>
      <c r="U237" s="402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396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hidden="1" customHeight="1" x14ac:dyDescent="0.25">
      <c r="A239" s="403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4">
        <v>4607091387445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5"/>
      <c r="Q240" s="405"/>
      <c r="R240" s="405"/>
      <c r="S240" s="395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4">
        <v>4607091386004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5"/>
      <c r="Q241" s="405"/>
      <c r="R241" s="405"/>
      <c r="S241" s="395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4">
        <v>4607091386004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72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5"/>
      <c r="Q242" s="405"/>
      <c r="R242" s="405"/>
      <c r="S242" s="395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4">
        <v>4607091386073</v>
      </c>
      <c r="E243" s="395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49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5"/>
      <c r="Q243" s="405"/>
      <c r="R243" s="405"/>
      <c r="S243" s="395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4">
        <v>4607091387322</v>
      </c>
      <c r="E244" s="395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5"/>
      <c r="Q244" s="405"/>
      <c r="R244" s="405"/>
      <c r="S244" s="395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4">
        <v>4607091387377</v>
      </c>
      <c r="E245" s="395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5"/>
      <c r="Q245" s="405"/>
      <c r="R245" s="405"/>
      <c r="S245" s="395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4">
        <v>4607091387353</v>
      </c>
      <c r="E246" s="395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5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5"/>
      <c r="Q246" s="405"/>
      <c r="R246" s="405"/>
      <c r="S246" s="395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4">
        <v>4607091386011</v>
      </c>
      <c r="E247" s="395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5"/>
      <c r="Q247" s="405"/>
      <c r="R247" s="405"/>
      <c r="S247" s="395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4">
        <v>4607091387308</v>
      </c>
      <c r="E248" s="395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5"/>
      <c r="Q248" s="405"/>
      <c r="R248" s="405"/>
      <c r="S248" s="395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4">
        <v>4607091387339</v>
      </c>
      <c r="E249" s="395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5"/>
      <c r="Q249" s="405"/>
      <c r="R249" s="405"/>
      <c r="S249" s="395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4">
        <v>4680115881938</v>
      </c>
      <c r="E250" s="395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5"/>
      <c r="Q250" s="405"/>
      <c r="R250" s="405"/>
      <c r="S250" s="395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4">
        <v>4607091387346</v>
      </c>
      <c r="E251" s="395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4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5"/>
      <c r="Q251" s="405"/>
      <c r="R251" s="405"/>
      <c r="S251" s="395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4">
        <v>4607091389807</v>
      </c>
      <c r="E252" s="395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5"/>
      <c r="Q252" s="405"/>
      <c r="R252" s="405"/>
      <c r="S252" s="395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23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4"/>
      <c r="O253" s="400" t="s">
        <v>70</v>
      </c>
      <c r="P253" s="401"/>
      <c r="Q253" s="401"/>
      <c r="R253" s="401"/>
      <c r="S253" s="401"/>
      <c r="T253" s="401"/>
      <c r="U253" s="402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4"/>
      <c r="O254" s="400" t="s">
        <v>70</v>
      </c>
      <c r="P254" s="401"/>
      <c r="Q254" s="401"/>
      <c r="R254" s="401"/>
      <c r="S254" s="401"/>
      <c r="T254" s="401"/>
      <c r="U254" s="402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403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4">
        <v>4607091387193</v>
      </c>
      <c r="E256" s="395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5"/>
      <c r="Q256" s="405"/>
      <c r="R256" s="405"/>
      <c r="S256" s="395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4">
        <v>4607091387230</v>
      </c>
      <c r="E257" s="395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5"/>
      <c r="Q257" s="405"/>
      <c r="R257" s="405"/>
      <c r="S257" s="395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4">
        <v>4607091387285</v>
      </c>
      <c r="E258" s="395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5"/>
      <c r="Q258" s="405"/>
      <c r="R258" s="405"/>
      <c r="S258" s="395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4">
        <v>4680115880481</v>
      </c>
      <c r="E259" s="395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5"/>
      <c r="Q259" s="405"/>
      <c r="R259" s="405"/>
      <c r="S259" s="395"/>
      <c r="T259" s="34"/>
      <c r="U259" s="34"/>
      <c r="V259" s="35" t="s">
        <v>66</v>
      </c>
      <c r="W259" s="388">
        <v>42.000000000000007</v>
      </c>
      <c r="X259" s="389">
        <f>IFERROR(IF(W259="",0,CEILING((W259/$H259),1)*$H259),"")</f>
        <v>42</v>
      </c>
      <c r="Y259" s="36">
        <f>IFERROR(IF(X259=0,"",ROUNDUP(X259/H259,0)*0.00502),"")</f>
        <v>0.1255</v>
      </c>
      <c r="Z259" s="56"/>
      <c r="AA259" s="57"/>
      <c r="AE259" s="64"/>
      <c r="BB259" s="221" t="s">
        <v>1</v>
      </c>
      <c r="BL259" s="64">
        <f>IFERROR(W259*I259/H259,"0")</f>
        <v>44.500000000000014</v>
      </c>
      <c r="BM259" s="64">
        <f>IFERROR(X259*I259/H259,"0")</f>
        <v>44.500000000000007</v>
      </c>
      <c r="BN259" s="64">
        <f>IFERROR(1/J259*(W259/H259),"0")</f>
        <v>0.10683760683760686</v>
      </c>
      <c r="BO259" s="64">
        <f>IFERROR(1/J259*(X259/H259),"0")</f>
        <v>0.10683760683760685</v>
      </c>
    </row>
    <row r="260" spans="1:67" x14ac:dyDescent="0.2">
      <c r="A260" s="423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4"/>
      <c r="O260" s="400" t="s">
        <v>70</v>
      </c>
      <c r="P260" s="401"/>
      <c r="Q260" s="401"/>
      <c r="R260" s="401"/>
      <c r="S260" s="401"/>
      <c r="T260" s="401"/>
      <c r="U260" s="402"/>
      <c r="V260" s="37" t="s">
        <v>71</v>
      </c>
      <c r="W260" s="390">
        <f>IFERROR(W256/H256,"0")+IFERROR(W257/H257,"0")+IFERROR(W258/H258,"0")+IFERROR(W259/H259,"0")</f>
        <v>25.000000000000004</v>
      </c>
      <c r="X260" s="390">
        <f>IFERROR(X256/H256,"0")+IFERROR(X257/H257,"0")+IFERROR(X258/H258,"0")+IFERROR(X259/H259,"0")</f>
        <v>25</v>
      </c>
      <c r="Y260" s="390">
        <f>IFERROR(IF(Y256="",0,Y256),"0")+IFERROR(IF(Y257="",0,Y257),"0")+IFERROR(IF(Y258="",0,Y258),"0")+IFERROR(IF(Y259="",0,Y259),"0")</f>
        <v>0.1255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4"/>
      <c r="O261" s="400" t="s">
        <v>70</v>
      </c>
      <c r="P261" s="401"/>
      <c r="Q261" s="401"/>
      <c r="R261" s="401"/>
      <c r="S261" s="401"/>
      <c r="T261" s="401"/>
      <c r="U261" s="402"/>
      <c r="V261" s="37" t="s">
        <v>66</v>
      </c>
      <c r="W261" s="390">
        <f>IFERROR(SUM(W256:W259),"0")</f>
        <v>42.000000000000007</v>
      </c>
      <c r="X261" s="390">
        <f>IFERROR(SUM(X256:X259),"0")</f>
        <v>42</v>
      </c>
      <c r="Y261" s="37"/>
      <c r="Z261" s="391"/>
      <c r="AA261" s="391"/>
    </row>
    <row r="262" spans="1:67" ht="14.25" hidden="1" customHeight="1" x14ac:dyDescent="0.25">
      <c r="A262" s="403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4">
        <v>4607091387766</v>
      </c>
      <c r="E263" s="395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5"/>
      <c r="Q263" s="405"/>
      <c r="R263" s="405"/>
      <c r="S263" s="395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4">
        <v>4607091387957</v>
      </c>
      <c r="E264" s="395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5"/>
      <c r="Q264" s="405"/>
      <c r="R264" s="405"/>
      <c r="S264" s="395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4">
        <v>4607091387964</v>
      </c>
      <c r="E265" s="395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5"/>
      <c r="Q265" s="405"/>
      <c r="R265" s="405"/>
      <c r="S265" s="395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4">
        <v>4680115884618</v>
      </c>
      <c r="E266" s="395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5"/>
      <c r="Q266" s="405"/>
      <c r="R266" s="405"/>
      <c r="S266" s="395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4">
        <v>4607091381672</v>
      </c>
      <c r="E267" s="395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5"/>
      <c r="Q267" s="405"/>
      <c r="R267" s="405"/>
      <c r="S267" s="395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4">
        <v>4607091387537</v>
      </c>
      <c r="E268" s="395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5"/>
      <c r="Q268" s="405"/>
      <c r="R268" s="405"/>
      <c r="S268" s="395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4">
        <v>4607091387513</v>
      </c>
      <c r="E269" s="395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5"/>
      <c r="Q269" s="405"/>
      <c r="R269" s="405"/>
      <c r="S269" s="395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4">
        <v>4680115880511</v>
      </c>
      <c r="E270" s="395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7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5"/>
      <c r="Q270" s="405"/>
      <c r="R270" s="405"/>
      <c r="S270" s="395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4">
        <v>4680115880412</v>
      </c>
      <c r="E271" s="395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5"/>
      <c r="Q271" s="405"/>
      <c r="R271" s="405"/>
      <c r="S271" s="395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hidden="1" x14ac:dyDescent="0.2">
      <c r="A272" s="423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4"/>
      <c r="O272" s="400" t="s">
        <v>70</v>
      </c>
      <c r="P272" s="401"/>
      <c r="Q272" s="401"/>
      <c r="R272" s="401"/>
      <c r="S272" s="401"/>
      <c r="T272" s="401"/>
      <c r="U272" s="402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0</v>
      </c>
      <c r="X272" s="390">
        <f>IFERROR(X263/H263,"0")+IFERROR(X264/H264,"0")+IFERROR(X265/H265,"0")+IFERROR(X266/H266,"0")+IFERROR(X267/H267,"0")+IFERROR(X268/H268,"0")+IFERROR(X269/H269,"0")+IFERROR(X270/H270,"0")+IFERROR(X271/H271,"0")</f>
        <v>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391"/>
      <c r="AA272" s="391"/>
    </row>
    <row r="273" spans="1:67" hidden="1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4"/>
      <c r="O273" s="400" t="s">
        <v>70</v>
      </c>
      <c r="P273" s="401"/>
      <c r="Q273" s="401"/>
      <c r="R273" s="401"/>
      <c r="S273" s="401"/>
      <c r="T273" s="401"/>
      <c r="U273" s="402"/>
      <c r="V273" s="37" t="s">
        <v>66</v>
      </c>
      <c r="W273" s="390">
        <f>IFERROR(SUM(W263:W271),"0")</f>
        <v>0</v>
      </c>
      <c r="X273" s="390">
        <f>IFERROR(SUM(X263:X271),"0")</f>
        <v>0</v>
      </c>
      <c r="Y273" s="37"/>
      <c r="Z273" s="391"/>
      <c r="AA273" s="391"/>
    </row>
    <row r="274" spans="1:67" ht="14.25" hidden="1" customHeight="1" x14ac:dyDescent="0.25">
      <c r="A274" s="403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hidden="1" customHeight="1" x14ac:dyDescent="0.25">
      <c r="A275" s="54" t="s">
        <v>423</v>
      </c>
      <c r="B275" s="54" t="s">
        <v>424</v>
      </c>
      <c r="C275" s="31">
        <v>4301060379</v>
      </c>
      <c r="D275" s="394">
        <v>4607091380880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47" t="s">
        <v>425</v>
      </c>
      <c r="P275" s="405"/>
      <c r="Q275" s="405"/>
      <c r="R275" s="405"/>
      <c r="S275" s="395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426</v>
      </c>
      <c r="C276" s="31">
        <v>4301060326</v>
      </c>
      <c r="D276" s="394">
        <v>4607091380880</v>
      </c>
      <c r="E276" s="395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405"/>
      <c r="Q276" s="405"/>
      <c r="R276" s="405"/>
      <c r="S276" s="395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427</v>
      </c>
      <c r="B277" s="54" t="s">
        <v>428</v>
      </c>
      <c r="C277" s="31">
        <v>4301060308</v>
      </c>
      <c r="D277" s="394">
        <v>4607091384482</v>
      </c>
      <c r="E277" s="395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5"/>
      <c r="Q277" s="405"/>
      <c r="R277" s="405"/>
      <c r="S277" s="395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4">
        <v>4607091380897</v>
      </c>
      <c r="E278" s="395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5"/>
      <c r="Q278" s="405"/>
      <c r="R278" s="405"/>
      <c r="S278" s="395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423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4"/>
      <c r="O279" s="400" t="s">
        <v>70</v>
      </c>
      <c r="P279" s="401"/>
      <c r="Q279" s="401"/>
      <c r="R279" s="401"/>
      <c r="S279" s="401"/>
      <c r="T279" s="401"/>
      <c r="U279" s="402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4"/>
      <c r="O280" s="400" t="s">
        <v>70</v>
      </c>
      <c r="P280" s="401"/>
      <c r="Q280" s="401"/>
      <c r="R280" s="401"/>
      <c r="S280" s="401"/>
      <c r="T280" s="401"/>
      <c r="U280" s="402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hidden="1" customHeight="1" x14ac:dyDescent="0.25">
      <c r="A281" s="403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4">
        <v>4607091388374</v>
      </c>
      <c r="E282" s="395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49" t="s">
        <v>433</v>
      </c>
      <c r="P282" s="405"/>
      <c r="Q282" s="405"/>
      <c r="R282" s="405"/>
      <c r="S282" s="395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4">
        <v>4607091388381</v>
      </c>
      <c r="E283" s="395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23" t="s">
        <v>436</v>
      </c>
      <c r="P283" s="405"/>
      <c r="Q283" s="405"/>
      <c r="R283" s="405"/>
      <c r="S283" s="395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4">
        <v>4607091388404</v>
      </c>
      <c r="E284" s="395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5"/>
      <c r="Q284" s="405"/>
      <c r="R284" s="405"/>
      <c r="S284" s="395"/>
      <c r="T284" s="34"/>
      <c r="U284" s="34"/>
      <c r="V284" s="35" t="s">
        <v>66</v>
      </c>
      <c r="W284" s="388">
        <v>170</v>
      </c>
      <c r="X284" s="389">
        <f>IFERROR(IF(W284="",0,CEILING((W284/$H284),1)*$H284),"")</f>
        <v>170.85</v>
      </c>
      <c r="Y284" s="36">
        <f>IFERROR(IF(X284=0,"",ROUNDUP(X284/H284,0)*0.00753),"")</f>
        <v>0.50451000000000001</v>
      </c>
      <c r="Z284" s="56"/>
      <c r="AA284" s="57"/>
      <c r="AE284" s="64"/>
      <c r="BB284" s="237" t="s">
        <v>1</v>
      </c>
      <c r="BL284" s="64">
        <f>IFERROR(W284*I284/H284,"0")</f>
        <v>193.33333333333334</v>
      </c>
      <c r="BM284" s="64">
        <f>IFERROR(X284*I284/H284,"0")</f>
        <v>194.3</v>
      </c>
      <c r="BN284" s="64">
        <f>IFERROR(1/J284*(W284/H284),"0")</f>
        <v>0.42735042735042739</v>
      </c>
      <c r="BO284" s="64">
        <f>IFERROR(1/J284*(X284/H284),"0")</f>
        <v>0.42948717948717946</v>
      </c>
    </row>
    <row r="285" spans="1:67" x14ac:dyDescent="0.2">
      <c r="A285" s="423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4"/>
      <c r="O285" s="400" t="s">
        <v>70</v>
      </c>
      <c r="P285" s="401"/>
      <c r="Q285" s="401"/>
      <c r="R285" s="401"/>
      <c r="S285" s="401"/>
      <c r="T285" s="401"/>
      <c r="U285" s="402"/>
      <c r="V285" s="37" t="s">
        <v>71</v>
      </c>
      <c r="W285" s="390">
        <f>IFERROR(W282/H282,"0")+IFERROR(W283/H283,"0")+IFERROR(W284/H284,"0")</f>
        <v>66.666666666666671</v>
      </c>
      <c r="X285" s="390">
        <f>IFERROR(X282/H282,"0")+IFERROR(X283/H283,"0")+IFERROR(X284/H284,"0")</f>
        <v>67</v>
      </c>
      <c r="Y285" s="390">
        <f>IFERROR(IF(Y282="",0,Y282),"0")+IFERROR(IF(Y283="",0,Y283),"0")+IFERROR(IF(Y284="",0,Y284),"0")</f>
        <v>0.50451000000000001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4"/>
      <c r="O286" s="400" t="s">
        <v>70</v>
      </c>
      <c r="P286" s="401"/>
      <c r="Q286" s="401"/>
      <c r="R286" s="401"/>
      <c r="S286" s="401"/>
      <c r="T286" s="401"/>
      <c r="U286" s="402"/>
      <c r="V286" s="37" t="s">
        <v>66</v>
      </c>
      <c r="W286" s="390">
        <f>IFERROR(SUM(W282:W284),"0")</f>
        <v>170</v>
      </c>
      <c r="X286" s="390">
        <f>IFERROR(SUM(X282:X284),"0")</f>
        <v>170.85</v>
      </c>
      <c r="Y286" s="37"/>
      <c r="Z286" s="391"/>
      <c r="AA286" s="391"/>
    </row>
    <row r="287" spans="1:67" ht="14.25" hidden="1" customHeight="1" x14ac:dyDescent="0.25">
      <c r="A287" s="403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4">
        <v>4680115881808</v>
      </c>
      <c r="E288" s="395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5"/>
      <c r="Q288" s="405"/>
      <c r="R288" s="405"/>
      <c r="S288" s="395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4">
        <v>4680115881822</v>
      </c>
      <c r="E289" s="395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5"/>
      <c r="Q289" s="405"/>
      <c r="R289" s="405"/>
      <c r="S289" s="395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4">
        <v>4680115880016</v>
      </c>
      <c r="E290" s="395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6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5"/>
      <c r="Q290" s="405"/>
      <c r="R290" s="405"/>
      <c r="S290" s="395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23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4"/>
      <c r="O291" s="400" t="s">
        <v>70</v>
      </c>
      <c r="P291" s="401"/>
      <c r="Q291" s="401"/>
      <c r="R291" s="401"/>
      <c r="S291" s="401"/>
      <c r="T291" s="401"/>
      <c r="U291" s="402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4"/>
      <c r="O292" s="400" t="s">
        <v>70</v>
      </c>
      <c r="P292" s="401"/>
      <c r="Q292" s="401"/>
      <c r="R292" s="401"/>
      <c r="S292" s="401"/>
      <c r="T292" s="401"/>
      <c r="U292" s="402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396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hidden="1" customHeight="1" x14ac:dyDescent="0.25">
      <c r="A294" s="403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4">
        <v>4607091387421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5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5"/>
      <c r="Q295" s="405"/>
      <c r="R295" s="405"/>
      <c r="S295" s="395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4">
        <v>4607091387421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5"/>
      <c r="Q296" s="405"/>
      <c r="R296" s="405"/>
      <c r="S296" s="395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4">
        <v>4607091387452</v>
      </c>
      <c r="E297" s="395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5"/>
      <c r="Q297" s="405"/>
      <c r="R297" s="405"/>
      <c r="S297" s="395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4">
        <v>4607091387452</v>
      </c>
      <c r="E298" s="395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5"/>
      <c r="Q298" s="405"/>
      <c r="R298" s="405"/>
      <c r="S298" s="395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4">
        <v>4607091385984</v>
      </c>
      <c r="E299" s="395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5"/>
      <c r="Q299" s="405"/>
      <c r="R299" s="405"/>
      <c r="S299" s="395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4">
        <v>4607091387438</v>
      </c>
      <c r="E300" s="395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5"/>
      <c r="Q300" s="405"/>
      <c r="R300" s="405"/>
      <c r="S300" s="395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4">
        <v>4607091387469</v>
      </c>
      <c r="E301" s="395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5"/>
      <c r="Q301" s="405"/>
      <c r="R301" s="405"/>
      <c r="S301" s="395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23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4"/>
      <c r="O302" s="400" t="s">
        <v>70</v>
      </c>
      <c r="P302" s="401"/>
      <c r="Q302" s="401"/>
      <c r="R302" s="401"/>
      <c r="S302" s="401"/>
      <c r="T302" s="401"/>
      <c r="U302" s="402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4"/>
      <c r="O303" s="400" t="s">
        <v>70</v>
      </c>
      <c r="P303" s="401"/>
      <c r="Q303" s="401"/>
      <c r="R303" s="401"/>
      <c r="S303" s="401"/>
      <c r="T303" s="401"/>
      <c r="U303" s="402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403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4">
        <v>4607091387292</v>
      </c>
      <c r="E305" s="395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5"/>
      <c r="Q305" s="405"/>
      <c r="R305" s="405"/>
      <c r="S305" s="395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4">
        <v>4607091387315</v>
      </c>
      <c r="E306" s="395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5"/>
      <c r="Q306" s="405"/>
      <c r="R306" s="405"/>
      <c r="S306" s="395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3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4"/>
      <c r="O307" s="400" t="s">
        <v>70</v>
      </c>
      <c r="P307" s="401"/>
      <c r="Q307" s="401"/>
      <c r="R307" s="401"/>
      <c r="S307" s="401"/>
      <c r="T307" s="401"/>
      <c r="U307" s="402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4"/>
      <c r="O308" s="400" t="s">
        <v>70</v>
      </c>
      <c r="P308" s="401"/>
      <c r="Q308" s="401"/>
      <c r="R308" s="401"/>
      <c r="S308" s="401"/>
      <c r="T308" s="401"/>
      <c r="U308" s="402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396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hidden="1" customHeight="1" x14ac:dyDescent="0.25">
      <c r="A310" s="403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4">
        <v>4607091383836</v>
      </c>
      <c r="E311" s="395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5"/>
      <c r="Q311" s="405"/>
      <c r="R311" s="405"/>
      <c r="S311" s="395"/>
      <c r="T311" s="34"/>
      <c r="U311" s="34"/>
      <c r="V311" s="35" t="s">
        <v>66</v>
      </c>
      <c r="W311" s="388">
        <v>30</v>
      </c>
      <c r="X311" s="389">
        <f>IFERROR(IF(W311="",0,CEILING((W311/$H311),1)*$H311),"")</f>
        <v>30.6</v>
      </c>
      <c r="Y311" s="36">
        <f>IFERROR(IF(X311=0,"",ROUNDUP(X311/H311,0)*0.00753),"")</f>
        <v>0.12801000000000001</v>
      </c>
      <c r="Z311" s="56"/>
      <c r="AA311" s="57"/>
      <c r="AE311" s="64"/>
      <c r="BB311" s="250" t="s">
        <v>1</v>
      </c>
      <c r="BL311" s="64">
        <f>IFERROR(W311*I311/H311,"0")</f>
        <v>34.133333333333333</v>
      </c>
      <c r="BM311" s="64">
        <f>IFERROR(X311*I311/H311,"0")</f>
        <v>34.816000000000003</v>
      </c>
      <c r="BN311" s="64">
        <f>IFERROR(1/J311*(W311/H311),"0")</f>
        <v>0.10683760683760685</v>
      </c>
      <c r="BO311" s="64">
        <f>IFERROR(1/J311*(X311/H311),"0")</f>
        <v>0.10897435897435898</v>
      </c>
    </row>
    <row r="312" spans="1:67" x14ac:dyDescent="0.2">
      <c r="A312" s="423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4"/>
      <c r="O312" s="400" t="s">
        <v>70</v>
      </c>
      <c r="P312" s="401"/>
      <c r="Q312" s="401"/>
      <c r="R312" s="401"/>
      <c r="S312" s="401"/>
      <c r="T312" s="401"/>
      <c r="U312" s="402"/>
      <c r="V312" s="37" t="s">
        <v>71</v>
      </c>
      <c r="W312" s="390">
        <f>IFERROR(W311/H311,"0")</f>
        <v>16.666666666666668</v>
      </c>
      <c r="X312" s="390">
        <f>IFERROR(X311/H311,"0")</f>
        <v>17</v>
      </c>
      <c r="Y312" s="390">
        <f>IFERROR(IF(Y311="",0,Y311),"0")</f>
        <v>0.12801000000000001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4"/>
      <c r="O313" s="400" t="s">
        <v>70</v>
      </c>
      <c r="P313" s="401"/>
      <c r="Q313" s="401"/>
      <c r="R313" s="401"/>
      <c r="S313" s="401"/>
      <c r="T313" s="401"/>
      <c r="U313" s="402"/>
      <c r="V313" s="37" t="s">
        <v>66</v>
      </c>
      <c r="W313" s="390">
        <f>IFERROR(SUM(W311:W311),"0")</f>
        <v>30</v>
      </c>
      <c r="X313" s="390">
        <f>IFERROR(SUM(X311:X311),"0")</f>
        <v>30.6</v>
      </c>
      <c r="Y313" s="37"/>
      <c r="Z313" s="391"/>
      <c r="AA313" s="391"/>
    </row>
    <row r="314" spans="1:67" ht="14.25" hidden="1" customHeight="1" x14ac:dyDescent="0.25">
      <c r="A314" s="403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4">
        <v>4607091387919</v>
      </c>
      <c r="E315" s="395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4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5"/>
      <c r="Q315" s="405"/>
      <c r="R315" s="405"/>
      <c r="S315" s="395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4">
        <v>4680115883604</v>
      </c>
      <c r="E316" s="395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4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5"/>
      <c r="Q316" s="405"/>
      <c r="R316" s="405"/>
      <c r="S316" s="395"/>
      <c r="T316" s="34"/>
      <c r="U316" s="34"/>
      <c r="V316" s="35" t="s">
        <v>66</v>
      </c>
      <c r="W316" s="388">
        <v>350</v>
      </c>
      <c r="X316" s="389">
        <f>IFERROR(IF(W316="",0,CEILING((W316/$H316),1)*$H316),"")</f>
        <v>350.7</v>
      </c>
      <c r="Y316" s="36">
        <f>IFERROR(IF(X316=0,"",ROUNDUP(X316/H316,0)*0.00753),"")</f>
        <v>1.2575100000000001</v>
      </c>
      <c r="Z316" s="56"/>
      <c r="AA316" s="57"/>
      <c r="AE316" s="64"/>
      <c r="BB316" s="252" t="s">
        <v>1</v>
      </c>
      <c r="BL316" s="64">
        <f>IFERROR(W316*I316/H316,"0")</f>
        <v>395.33333333333326</v>
      </c>
      <c r="BM316" s="64">
        <f>IFERROR(X316*I316/H316,"0")</f>
        <v>396.12399999999997</v>
      </c>
      <c r="BN316" s="64">
        <f>IFERROR(1/J316*(W316/H316),"0")</f>
        <v>1.0683760683760684</v>
      </c>
      <c r="BO316" s="64">
        <f>IFERROR(1/J316*(X316/H316),"0")</f>
        <v>1.0705128205128205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4">
        <v>4680115883567</v>
      </c>
      <c r="E317" s="395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5"/>
      <c r="Q317" s="405"/>
      <c r="R317" s="405"/>
      <c r="S317" s="395"/>
      <c r="T317" s="34"/>
      <c r="U317" s="34"/>
      <c r="V317" s="35" t="s">
        <v>66</v>
      </c>
      <c r="W317" s="388">
        <v>175</v>
      </c>
      <c r="X317" s="389">
        <f>IFERROR(IF(W317="",0,CEILING((W317/$H317),1)*$H317),"")</f>
        <v>176.4</v>
      </c>
      <c r="Y317" s="36">
        <f>IFERROR(IF(X317=0,"",ROUNDUP(X317/H317,0)*0.00753),"")</f>
        <v>0.63251999999999997</v>
      </c>
      <c r="Z317" s="56"/>
      <c r="AA317" s="57"/>
      <c r="AE317" s="64"/>
      <c r="BB317" s="253" t="s">
        <v>1</v>
      </c>
      <c r="BL317" s="64">
        <f>IFERROR(W317*I317/H317,"0")</f>
        <v>196.66666666666666</v>
      </c>
      <c r="BM317" s="64">
        <f>IFERROR(X317*I317/H317,"0")</f>
        <v>198.23999999999998</v>
      </c>
      <c r="BN317" s="64">
        <f>IFERROR(1/J317*(W317/H317),"0")</f>
        <v>0.53418803418803418</v>
      </c>
      <c r="BO317" s="64">
        <f>IFERROR(1/J317*(X317/H317),"0")</f>
        <v>0.53846153846153844</v>
      </c>
    </row>
    <row r="318" spans="1:67" x14ac:dyDescent="0.2">
      <c r="A318" s="423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4"/>
      <c r="O318" s="400" t="s">
        <v>70</v>
      </c>
      <c r="P318" s="401"/>
      <c r="Q318" s="401"/>
      <c r="R318" s="401"/>
      <c r="S318" s="401"/>
      <c r="T318" s="401"/>
      <c r="U318" s="402"/>
      <c r="V318" s="37" t="s">
        <v>71</v>
      </c>
      <c r="W318" s="390">
        <f>IFERROR(W315/H315,"0")+IFERROR(W316/H316,"0")+IFERROR(W317/H317,"0")</f>
        <v>250</v>
      </c>
      <c r="X318" s="390">
        <f>IFERROR(X315/H315,"0")+IFERROR(X316/H316,"0")+IFERROR(X317/H317,"0")</f>
        <v>251</v>
      </c>
      <c r="Y318" s="390">
        <f>IFERROR(IF(Y315="",0,Y315),"0")+IFERROR(IF(Y316="",0,Y316),"0")+IFERROR(IF(Y317="",0,Y317),"0")</f>
        <v>1.8900300000000001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4"/>
      <c r="O319" s="400" t="s">
        <v>70</v>
      </c>
      <c r="P319" s="401"/>
      <c r="Q319" s="401"/>
      <c r="R319" s="401"/>
      <c r="S319" s="401"/>
      <c r="T319" s="401"/>
      <c r="U319" s="402"/>
      <c r="V319" s="37" t="s">
        <v>66</v>
      </c>
      <c r="W319" s="390">
        <f>IFERROR(SUM(W315:W317),"0")</f>
        <v>525</v>
      </c>
      <c r="X319" s="390">
        <f>IFERROR(SUM(X315:X317),"0")</f>
        <v>527.1</v>
      </c>
      <c r="Y319" s="37"/>
      <c r="Z319" s="391"/>
      <c r="AA319" s="391"/>
    </row>
    <row r="320" spans="1:67" ht="14.25" hidden="1" customHeight="1" x14ac:dyDescent="0.25">
      <c r="A320" s="403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4">
        <v>4607091388831</v>
      </c>
      <c r="E321" s="395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5"/>
      <c r="Q321" s="405"/>
      <c r="R321" s="405"/>
      <c r="S321" s="395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23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4"/>
      <c r="O322" s="400" t="s">
        <v>70</v>
      </c>
      <c r="P322" s="401"/>
      <c r="Q322" s="401"/>
      <c r="R322" s="401"/>
      <c r="S322" s="401"/>
      <c r="T322" s="401"/>
      <c r="U322" s="402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4"/>
      <c r="O323" s="400" t="s">
        <v>70</v>
      </c>
      <c r="P323" s="401"/>
      <c r="Q323" s="401"/>
      <c r="R323" s="401"/>
      <c r="S323" s="401"/>
      <c r="T323" s="401"/>
      <c r="U323" s="402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403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4">
        <v>4607091383102</v>
      </c>
      <c r="E325" s="395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5"/>
      <c r="Q325" s="405"/>
      <c r="R325" s="405"/>
      <c r="S325" s="395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23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4"/>
      <c r="O326" s="400" t="s">
        <v>70</v>
      </c>
      <c r="P326" s="401"/>
      <c r="Q326" s="401"/>
      <c r="R326" s="401"/>
      <c r="S326" s="401"/>
      <c r="T326" s="401"/>
      <c r="U326" s="402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4"/>
      <c r="O327" s="400" t="s">
        <v>70</v>
      </c>
      <c r="P327" s="401"/>
      <c r="Q327" s="401"/>
      <c r="R327" s="401"/>
      <c r="S327" s="401"/>
      <c r="T327" s="401"/>
      <c r="U327" s="402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29" t="s">
        <v>478</v>
      </c>
      <c r="B328" s="430"/>
      <c r="C328" s="430"/>
      <c r="D328" s="430"/>
      <c r="E328" s="430"/>
      <c r="F328" s="430"/>
      <c r="G328" s="430"/>
      <c r="H328" s="430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8"/>
      <c r="AA328" s="48"/>
    </row>
    <row r="329" spans="1:67" ht="16.5" hidden="1" customHeight="1" x14ac:dyDescent="0.25">
      <c r="A329" s="396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hidden="1" customHeight="1" x14ac:dyDescent="0.25">
      <c r="A330" s="403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4">
        <v>4680115884076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7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5"/>
      <c r="Q331" s="405"/>
      <c r="R331" s="405"/>
      <c r="S331" s="395"/>
      <c r="T331" s="34"/>
      <c r="U331" s="34"/>
      <c r="V331" s="35" t="s">
        <v>66</v>
      </c>
      <c r="W331" s="388">
        <v>1900</v>
      </c>
      <c r="X331" s="389">
        <f t="shared" ref="X331:X341" si="71">IFERROR(IF(W331="",0,CEILING((W331/$H331),1)*$H331),"")</f>
        <v>1905</v>
      </c>
      <c r="Y331" s="36">
        <f>IFERROR(IF(X331=0,"",ROUNDUP(X331/H331,0)*0.02175),"")</f>
        <v>2.7622499999999999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1960.8</v>
      </c>
      <c r="BM331" s="64">
        <f t="shared" ref="BM331:BM341" si="73">IFERROR(X331*I331/H331,"0")</f>
        <v>1965.96</v>
      </c>
      <c r="BN331" s="64">
        <f t="shared" ref="BN331:BN341" si="74">IFERROR(1/J331*(W331/H331),"0")</f>
        <v>2.6388888888888888</v>
      </c>
      <c r="BO331" s="64">
        <f t="shared" ref="BO331:BO341" si="75">IFERROR(1/J331*(X331/H331),"0")</f>
        <v>2.645833333333333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4">
        <v>4680115884830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1" t="s">
        <v>484</v>
      </c>
      <c r="P332" s="405"/>
      <c r="Q332" s="405"/>
      <c r="R332" s="405"/>
      <c r="S332" s="395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4">
        <v>4680115884076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3" t="s">
        <v>486</v>
      </c>
      <c r="P333" s="405"/>
      <c r="Q333" s="405"/>
      <c r="R333" s="405"/>
      <c r="S333" s="395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4">
        <v>4680115884830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72" t="s">
        <v>484</v>
      </c>
      <c r="P334" s="405"/>
      <c r="Q334" s="405"/>
      <c r="R334" s="405"/>
      <c r="S334" s="395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4">
        <v>4680115884847</v>
      </c>
      <c r="E335" s="395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21" t="s">
        <v>490</v>
      </c>
      <c r="P335" s="405"/>
      <c r="Q335" s="405"/>
      <c r="R335" s="405"/>
      <c r="S335" s="395"/>
      <c r="T335" s="34"/>
      <c r="U335" s="34"/>
      <c r="V335" s="35" t="s">
        <v>66</v>
      </c>
      <c r="W335" s="388">
        <v>1700</v>
      </c>
      <c r="X335" s="389">
        <f t="shared" si="71"/>
        <v>1710</v>
      </c>
      <c r="Y335" s="36">
        <f>IFERROR(IF(X335=0,"",ROUNDUP(X335/H335,0)*0.02175),"")</f>
        <v>2.4794999999999998</v>
      </c>
      <c r="Z335" s="56"/>
      <c r="AA335" s="57"/>
      <c r="AE335" s="64"/>
      <c r="BB335" s="260" t="s">
        <v>1</v>
      </c>
      <c r="BL335" s="64">
        <f t="shared" si="72"/>
        <v>1754.4</v>
      </c>
      <c r="BM335" s="64">
        <f t="shared" si="73"/>
        <v>1764.72</v>
      </c>
      <c r="BN335" s="64">
        <f t="shared" si="74"/>
        <v>2.3611111111111107</v>
      </c>
      <c r="BO335" s="64">
        <f t="shared" si="75"/>
        <v>2.375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4">
        <v>4680115884847</v>
      </c>
      <c r="E336" s="395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26" t="s">
        <v>490</v>
      </c>
      <c r="P336" s="405"/>
      <c r="Q336" s="405"/>
      <c r="R336" s="405"/>
      <c r="S336" s="395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4">
        <v>4680115884854</v>
      </c>
      <c r="E337" s="395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43" t="s">
        <v>494</v>
      </c>
      <c r="P337" s="405"/>
      <c r="Q337" s="405"/>
      <c r="R337" s="405"/>
      <c r="S337" s="395"/>
      <c r="T337" s="34"/>
      <c r="U337" s="34"/>
      <c r="V337" s="35" t="s">
        <v>66</v>
      </c>
      <c r="W337" s="388">
        <v>1200</v>
      </c>
      <c r="X337" s="389">
        <f t="shared" si="71"/>
        <v>1200</v>
      </c>
      <c r="Y337" s="36">
        <f>IFERROR(IF(X337=0,"",ROUNDUP(X337/H337,0)*0.02175),"")</f>
        <v>1.7399999999999998</v>
      </c>
      <c r="Z337" s="56"/>
      <c r="AA337" s="57"/>
      <c r="AE337" s="64"/>
      <c r="BB337" s="262" t="s">
        <v>1</v>
      </c>
      <c r="BL337" s="64">
        <f t="shared" si="72"/>
        <v>1238.4000000000001</v>
      </c>
      <c r="BM337" s="64">
        <f t="shared" si="73"/>
        <v>1238.4000000000001</v>
      </c>
      <c r="BN337" s="64">
        <f t="shared" si="74"/>
        <v>1.6666666666666665</v>
      </c>
      <c r="BO337" s="64">
        <f t="shared" si="75"/>
        <v>1.6666666666666665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4">
        <v>4680115884854</v>
      </c>
      <c r="E338" s="395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4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5"/>
      <c r="Q338" s="405"/>
      <c r="R338" s="405"/>
      <c r="S338" s="395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4">
        <v>4607091384154</v>
      </c>
      <c r="E339" s="395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5"/>
      <c r="Q339" s="405"/>
      <c r="R339" s="405"/>
      <c r="S339" s="395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4">
        <v>4680115884922</v>
      </c>
      <c r="E340" s="395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50" t="s">
        <v>500</v>
      </c>
      <c r="P340" s="405"/>
      <c r="Q340" s="405"/>
      <c r="R340" s="405"/>
      <c r="S340" s="395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4">
        <v>4680115882638</v>
      </c>
      <c r="E341" s="395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42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5"/>
      <c r="Q341" s="405"/>
      <c r="R341" s="405"/>
      <c r="S341" s="395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3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4"/>
      <c r="O342" s="400" t="s">
        <v>70</v>
      </c>
      <c r="P342" s="401"/>
      <c r="Q342" s="401"/>
      <c r="R342" s="401"/>
      <c r="S342" s="401"/>
      <c r="T342" s="401"/>
      <c r="U342" s="402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320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321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6.9817499999999999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4"/>
      <c r="O343" s="400" t="s">
        <v>70</v>
      </c>
      <c r="P343" s="401"/>
      <c r="Q343" s="401"/>
      <c r="R343" s="401"/>
      <c r="S343" s="401"/>
      <c r="T343" s="401"/>
      <c r="U343" s="402"/>
      <c r="V343" s="37" t="s">
        <v>66</v>
      </c>
      <c r="W343" s="390">
        <f>IFERROR(SUM(W331:W341),"0")</f>
        <v>4800</v>
      </c>
      <c r="X343" s="390">
        <f>IFERROR(SUM(X331:X341),"0")</f>
        <v>4815</v>
      </c>
      <c r="Y343" s="37"/>
      <c r="Z343" s="391"/>
      <c r="AA343" s="391"/>
    </row>
    <row r="344" spans="1:67" ht="14.25" hidden="1" customHeight="1" x14ac:dyDescent="0.25">
      <c r="A344" s="403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4">
        <v>4607091383980</v>
      </c>
      <c r="E345" s="395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5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5"/>
      <c r="Q345" s="405"/>
      <c r="R345" s="405"/>
      <c r="S345" s="395"/>
      <c r="T345" s="34"/>
      <c r="U345" s="34"/>
      <c r="V345" s="35" t="s">
        <v>66</v>
      </c>
      <c r="W345" s="388">
        <v>2000</v>
      </c>
      <c r="X345" s="389">
        <f>IFERROR(IF(W345="",0,CEILING((W345/$H345),1)*$H345),"")</f>
        <v>2010</v>
      </c>
      <c r="Y345" s="36">
        <f>IFERROR(IF(X345=0,"",ROUNDUP(X345/H345,0)*0.02175),"")</f>
        <v>2.9144999999999999</v>
      </c>
      <c r="Z345" s="56"/>
      <c r="AA345" s="57"/>
      <c r="AE345" s="64"/>
      <c r="BB345" s="267" t="s">
        <v>1</v>
      </c>
      <c r="BL345" s="64">
        <f>IFERROR(W345*I345/H345,"0")</f>
        <v>2064</v>
      </c>
      <c r="BM345" s="64">
        <f>IFERROR(X345*I345/H345,"0")</f>
        <v>2074.3200000000002</v>
      </c>
      <c r="BN345" s="64">
        <f>IFERROR(1/J345*(W345/H345),"0")</f>
        <v>2.7777777777777777</v>
      </c>
      <c r="BO345" s="64">
        <f>IFERROR(1/J345*(X345/H345),"0")</f>
        <v>2.7916666666666665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4">
        <v>4680115883314</v>
      </c>
      <c r="E346" s="395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53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5"/>
      <c r="Q346" s="405"/>
      <c r="R346" s="405"/>
      <c r="S346" s="395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4">
        <v>4607091384178</v>
      </c>
      <c r="E347" s="395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5"/>
      <c r="Q347" s="405"/>
      <c r="R347" s="405"/>
      <c r="S347" s="395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4">
        <v>4680115881914</v>
      </c>
      <c r="E348" s="395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4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5"/>
      <c r="Q348" s="405"/>
      <c r="R348" s="405"/>
      <c r="S348" s="395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3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4"/>
      <c r="O349" s="400" t="s">
        <v>70</v>
      </c>
      <c r="P349" s="401"/>
      <c r="Q349" s="401"/>
      <c r="R349" s="401"/>
      <c r="S349" s="401"/>
      <c r="T349" s="401"/>
      <c r="U349" s="402"/>
      <c r="V349" s="37" t="s">
        <v>71</v>
      </c>
      <c r="W349" s="390">
        <f>IFERROR(W345/H345,"0")+IFERROR(W346/H346,"0")+IFERROR(W347/H347,"0")+IFERROR(W348/H348,"0")</f>
        <v>133.33333333333334</v>
      </c>
      <c r="X349" s="390">
        <f>IFERROR(X345/H345,"0")+IFERROR(X346/H346,"0")+IFERROR(X347/H347,"0")+IFERROR(X348/H348,"0")</f>
        <v>134</v>
      </c>
      <c r="Y349" s="390">
        <f>IFERROR(IF(Y345="",0,Y345),"0")+IFERROR(IF(Y346="",0,Y346),"0")+IFERROR(IF(Y347="",0,Y347),"0")+IFERROR(IF(Y348="",0,Y348),"0")</f>
        <v>2.9144999999999999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4"/>
      <c r="O350" s="400" t="s">
        <v>70</v>
      </c>
      <c r="P350" s="401"/>
      <c r="Q350" s="401"/>
      <c r="R350" s="401"/>
      <c r="S350" s="401"/>
      <c r="T350" s="401"/>
      <c r="U350" s="402"/>
      <c r="V350" s="37" t="s">
        <v>66</v>
      </c>
      <c r="W350" s="390">
        <f>IFERROR(SUM(W345:W348),"0")</f>
        <v>2000</v>
      </c>
      <c r="X350" s="390">
        <f>IFERROR(SUM(X345:X348),"0")</f>
        <v>2010</v>
      </c>
      <c r="Y350" s="37"/>
      <c r="Z350" s="391"/>
      <c r="AA350" s="391"/>
    </row>
    <row r="351" spans="1:67" ht="14.25" hidden="1" customHeight="1" x14ac:dyDescent="0.25">
      <c r="A351" s="403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4">
        <v>4607091383928</v>
      </c>
      <c r="E352" s="395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82" t="s">
        <v>513</v>
      </c>
      <c r="P352" s="405"/>
      <c r="Q352" s="405"/>
      <c r="R352" s="405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4">
        <v>4607091383928</v>
      </c>
      <c r="E353" s="395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70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5"/>
      <c r="Q353" s="405"/>
      <c r="R353" s="405"/>
      <c r="S353" s="395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4">
        <v>4607091384260</v>
      </c>
      <c r="E354" s="395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4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5"/>
      <c r="Q354" s="405"/>
      <c r="R354" s="405"/>
      <c r="S354" s="395"/>
      <c r="T354" s="34"/>
      <c r="U354" s="34"/>
      <c r="V354" s="35" t="s">
        <v>66</v>
      </c>
      <c r="W354" s="388">
        <v>100</v>
      </c>
      <c r="X354" s="389">
        <f>IFERROR(IF(W354="",0,CEILING((W354/$H354),1)*$H354),"")</f>
        <v>101.39999999999999</v>
      </c>
      <c r="Y354" s="36">
        <f>IFERROR(IF(X354=0,"",ROUNDUP(X354/H354,0)*0.02175),"")</f>
        <v>0.28275</v>
      </c>
      <c r="Z354" s="56"/>
      <c r="AA354" s="57"/>
      <c r="AE354" s="64"/>
      <c r="BB354" s="273" t="s">
        <v>1</v>
      </c>
      <c r="BL354" s="64">
        <f>IFERROR(W354*I354/H354,"0")</f>
        <v>107.23076923076924</v>
      </c>
      <c r="BM354" s="64">
        <f>IFERROR(X354*I354/H354,"0")</f>
        <v>108.732</v>
      </c>
      <c r="BN354" s="64">
        <f>IFERROR(1/J354*(W354/H354),"0")</f>
        <v>0.22893772893772893</v>
      </c>
      <c r="BO354" s="64">
        <f>IFERROR(1/J354*(X354/H354),"0")</f>
        <v>0.23214285714285712</v>
      </c>
    </row>
    <row r="355" spans="1:67" x14ac:dyDescent="0.2">
      <c r="A355" s="423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4"/>
      <c r="O355" s="400" t="s">
        <v>70</v>
      </c>
      <c r="P355" s="401"/>
      <c r="Q355" s="401"/>
      <c r="R355" s="401"/>
      <c r="S355" s="401"/>
      <c r="T355" s="401"/>
      <c r="U355" s="402"/>
      <c r="V355" s="37" t="s">
        <v>71</v>
      </c>
      <c r="W355" s="390">
        <f>IFERROR(W352/H352,"0")+IFERROR(W353/H353,"0")+IFERROR(W354/H354,"0")</f>
        <v>12.820512820512821</v>
      </c>
      <c r="X355" s="390">
        <f>IFERROR(X352/H352,"0")+IFERROR(X353/H353,"0")+IFERROR(X354/H354,"0")</f>
        <v>13</v>
      </c>
      <c r="Y355" s="390">
        <f>IFERROR(IF(Y352="",0,Y352),"0")+IFERROR(IF(Y353="",0,Y353),"0")+IFERROR(IF(Y354="",0,Y354),"0")</f>
        <v>0.28275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4"/>
      <c r="O356" s="400" t="s">
        <v>70</v>
      </c>
      <c r="P356" s="401"/>
      <c r="Q356" s="401"/>
      <c r="R356" s="401"/>
      <c r="S356" s="401"/>
      <c r="T356" s="401"/>
      <c r="U356" s="402"/>
      <c r="V356" s="37" t="s">
        <v>66</v>
      </c>
      <c r="W356" s="390">
        <f>IFERROR(SUM(W352:W354),"0")</f>
        <v>100</v>
      </c>
      <c r="X356" s="390">
        <f>IFERROR(SUM(X352:X354),"0")</f>
        <v>101.39999999999999</v>
      </c>
      <c r="Y356" s="37"/>
      <c r="Z356" s="391"/>
      <c r="AA356" s="391"/>
    </row>
    <row r="357" spans="1:67" ht="14.25" hidden="1" customHeight="1" x14ac:dyDescent="0.25">
      <c r="A357" s="403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4">
        <v>4607091384673</v>
      </c>
      <c r="E358" s="395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5"/>
      <c r="Q358" s="405"/>
      <c r="R358" s="405"/>
      <c r="S358" s="395"/>
      <c r="T358" s="34"/>
      <c r="U358" s="34"/>
      <c r="V358" s="35" t="s">
        <v>66</v>
      </c>
      <c r="W358" s="388">
        <v>70</v>
      </c>
      <c r="X358" s="389">
        <f>IFERROR(IF(W358="",0,CEILING((W358/$H358),1)*$H358),"")</f>
        <v>70.2</v>
      </c>
      <c r="Y358" s="36">
        <f>IFERROR(IF(X358=0,"",ROUNDUP(X358/H358,0)*0.02175),"")</f>
        <v>0.19574999999999998</v>
      </c>
      <c r="Z358" s="56"/>
      <c r="AA358" s="57"/>
      <c r="AE358" s="64"/>
      <c r="BB358" s="274" t="s">
        <v>1</v>
      </c>
      <c r="BL358" s="64">
        <f>IFERROR(W358*I358/H358,"0")</f>
        <v>75.061538461538461</v>
      </c>
      <c r="BM358" s="64">
        <f>IFERROR(X358*I358/H358,"0")</f>
        <v>75.27600000000001</v>
      </c>
      <c r="BN358" s="64">
        <f>IFERROR(1/J358*(W358/H358),"0")</f>
        <v>0.16025641025641024</v>
      </c>
      <c r="BO358" s="64">
        <f>IFERROR(1/J358*(X358/H358),"0")</f>
        <v>0.1607142857142857</v>
      </c>
    </row>
    <row r="359" spans="1:67" x14ac:dyDescent="0.2">
      <c r="A359" s="423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4"/>
      <c r="O359" s="400" t="s">
        <v>70</v>
      </c>
      <c r="P359" s="401"/>
      <c r="Q359" s="401"/>
      <c r="R359" s="401"/>
      <c r="S359" s="401"/>
      <c r="T359" s="401"/>
      <c r="U359" s="402"/>
      <c r="V359" s="37" t="s">
        <v>71</v>
      </c>
      <c r="W359" s="390">
        <f>IFERROR(W358/H358,"0")</f>
        <v>8.9743589743589745</v>
      </c>
      <c r="X359" s="390">
        <f>IFERROR(X358/H358,"0")</f>
        <v>9</v>
      </c>
      <c r="Y359" s="390">
        <f>IFERROR(IF(Y358="",0,Y358),"0")</f>
        <v>0.19574999999999998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4"/>
      <c r="O360" s="400" t="s">
        <v>70</v>
      </c>
      <c r="P360" s="401"/>
      <c r="Q360" s="401"/>
      <c r="R360" s="401"/>
      <c r="S360" s="401"/>
      <c r="T360" s="401"/>
      <c r="U360" s="402"/>
      <c r="V360" s="37" t="s">
        <v>66</v>
      </c>
      <c r="W360" s="390">
        <f>IFERROR(SUM(W358:W358),"0")</f>
        <v>70</v>
      </c>
      <c r="X360" s="390">
        <f>IFERROR(SUM(X358:X358),"0")</f>
        <v>70.2</v>
      </c>
      <c r="Y360" s="37"/>
      <c r="Z360" s="391"/>
      <c r="AA360" s="391"/>
    </row>
    <row r="361" spans="1:67" ht="16.5" hidden="1" customHeight="1" x14ac:dyDescent="0.25">
      <c r="A361" s="396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hidden="1" customHeight="1" x14ac:dyDescent="0.25">
      <c r="A362" s="403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4">
        <v>4607091384185</v>
      </c>
      <c r="E363" s="395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5"/>
      <c r="Q363" s="405"/>
      <c r="R363" s="405"/>
      <c r="S363" s="395"/>
      <c r="T363" s="34"/>
      <c r="U363" s="34"/>
      <c r="V363" s="35" t="s">
        <v>66</v>
      </c>
      <c r="W363" s="388">
        <v>50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</v>
      </c>
      <c r="BM363" s="64">
        <f>IFERROR(X363*I363/H363,"0")</f>
        <v>62.400000000000006</v>
      </c>
      <c r="BN363" s="64">
        <f>IFERROR(1/J363*(W363/H363),"0")</f>
        <v>7.4404761904761904E-2</v>
      </c>
      <c r="BO363" s="64">
        <f>IFERROR(1/J363*(X363/H363),"0")</f>
        <v>8.9285714285714274E-2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4">
        <v>4607091384192</v>
      </c>
      <c r="E364" s="395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7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5"/>
      <c r="Q364" s="405"/>
      <c r="R364" s="405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4">
        <v>4680115881907</v>
      </c>
      <c r="E365" s="395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5"/>
      <c r="Q365" s="405"/>
      <c r="R365" s="405"/>
      <c r="S365" s="395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4">
        <v>4680115883925</v>
      </c>
      <c r="E366" s="395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5"/>
      <c r="Q366" s="405"/>
      <c r="R366" s="405"/>
      <c r="S366" s="395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4">
        <v>4607091384680</v>
      </c>
      <c r="E367" s="395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5"/>
      <c r="Q367" s="405"/>
      <c r="R367" s="405"/>
      <c r="S367" s="395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3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4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90">
        <f>IFERROR(W363/H363,"0")+IFERROR(W364/H364,"0")+IFERROR(W365/H365,"0")+IFERROR(W366/H366,"0")+IFERROR(W367/H367,"0")</f>
        <v>4.166666666666667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4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90">
        <f>IFERROR(SUM(W363:W367),"0")</f>
        <v>50</v>
      </c>
      <c r="X369" s="390">
        <f>IFERROR(SUM(X363:X367),"0")</f>
        <v>60</v>
      </c>
      <c r="Y369" s="37"/>
      <c r="Z369" s="391"/>
      <c r="AA369" s="391"/>
    </row>
    <row r="370" spans="1:67" ht="14.25" hidden="1" customHeight="1" x14ac:dyDescent="0.25">
      <c r="A370" s="403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4">
        <v>4607091384802</v>
      </c>
      <c r="E371" s="395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5"/>
      <c r="Q371" s="405"/>
      <c r="R371" s="405"/>
      <c r="S371" s="395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4">
        <v>4607091384826</v>
      </c>
      <c r="E372" s="395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7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5"/>
      <c r="Q372" s="405"/>
      <c r="R372" s="405"/>
      <c r="S372" s="395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23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4"/>
      <c r="O373" s="400" t="s">
        <v>70</v>
      </c>
      <c r="P373" s="401"/>
      <c r="Q373" s="401"/>
      <c r="R373" s="401"/>
      <c r="S373" s="401"/>
      <c r="T373" s="401"/>
      <c r="U373" s="402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4"/>
      <c r="O374" s="400" t="s">
        <v>70</v>
      </c>
      <c r="P374" s="401"/>
      <c r="Q374" s="401"/>
      <c r="R374" s="401"/>
      <c r="S374" s="401"/>
      <c r="T374" s="401"/>
      <c r="U374" s="402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403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5"/>
      <c r="Q376" s="405"/>
      <c r="R376" s="405"/>
      <c r="S376" s="395"/>
      <c r="T376" s="34"/>
      <c r="U376" s="34"/>
      <c r="V376" s="35" t="s">
        <v>66</v>
      </c>
      <c r="W376" s="388">
        <v>120</v>
      </c>
      <c r="X376" s="389">
        <f>IFERROR(IF(W376="",0,CEILING((W376/$H376),1)*$H376),"")</f>
        <v>124.8</v>
      </c>
      <c r="Y376" s="36">
        <f>IFERROR(IF(X376=0,"",ROUNDUP(X376/H376,0)*0.02175),"")</f>
        <v>0.34799999999999998</v>
      </c>
      <c r="Z376" s="56"/>
      <c r="AA376" s="57"/>
      <c r="AE376" s="64"/>
      <c r="BB376" s="282" t="s">
        <v>1</v>
      </c>
      <c r="BL376" s="64">
        <f>IFERROR(W376*I376/H376,"0")</f>
        <v>128.67692307692309</v>
      </c>
      <c r="BM376" s="64">
        <f>IFERROR(X376*I376/H376,"0")</f>
        <v>133.82400000000001</v>
      </c>
      <c r="BN376" s="64">
        <f>IFERROR(1/J376*(W376/H376),"0")</f>
        <v>0.27472527472527469</v>
      </c>
      <c r="BO376" s="64">
        <f>IFERROR(1/J376*(X376/H376),"0")</f>
        <v>0.2857142857142857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5"/>
      <c r="Q377" s="405"/>
      <c r="R377" s="405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5"/>
      <c r="Q378" s="405"/>
      <c r="R378" s="405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5"/>
      <c r="Q379" s="405"/>
      <c r="R379" s="405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3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4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IFERROR(W376/H376,"0")+IFERROR(W377/H377,"0")+IFERROR(W378/H378,"0")+IFERROR(W379/H379,"0")</f>
        <v>15.384615384615385</v>
      </c>
      <c r="X380" s="390">
        <f>IFERROR(X376/H376,"0")+IFERROR(X377/H377,"0")+IFERROR(X378/H378,"0")+IFERROR(X379/H379,"0")</f>
        <v>16</v>
      </c>
      <c r="Y380" s="390">
        <f>IFERROR(IF(Y376="",0,Y376),"0")+IFERROR(IF(Y377="",0,Y377),"0")+IFERROR(IF(Y378="",0,Y378),"0")+IFERROR(IF(Y379="",0,Y379),"0")</f>
        <v>0.34799999999999998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4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IFERROR(SUM(W376:W379),"0")</f>
        <v>120</v>
      </c>
      <c r="X381" s="390">
        <f>IFERROR(SUM(X376:X379),"0")</f>
        <v>124.8</v>
      </c>
      <c r="Y381" s="37"/>
      <c r="Z381" s="391"/>
      <c r="AA381" s="391"/>
    </row>
    <row r="382" spans="1:67" ht="14.25" hidden="1" customHeight="1" x14ac:dyDescent="0.25">
      <c r="A382" s="403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5"/>
      <c r="Q383" s="405"/>
      <c r="R383" s="405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23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4"/>
      <c r="O384" s="400" t="s">
        <v>70</v>
      </c>
      <c r="P384" s="401"/>
      <c r="Q384" s="401"/>
      <c r="R384" s="401"/>
      <c r="S384" s="401"/>
      <c r="T384" s="401"/>
      <c r="U384" s="402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4"/>
      <c r="O385" s="400" t="s">
        <v>70</v>
      </c>
      <c r="P385" s="401"/>
      <c r="Q385" s="401"/>
      <c r="R385" s="401"/>
      <c r="S385" s="401"/>
      <c r="T385" s="401"/>
      <c r="U385" s="402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29" t="s">
        <v>544</v>
      </c>
      <c r="B386" s="430"/>
      <c r="C386" s="430"/>
      <c r="D386" s="430"/>
      <c r="E386" s="430"/>
      <c r="F386" s="430"/>
      <c r="G386" s="430"/>
      <c r="H386" s="430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8"/>
      <c r="AA386" s="48"/>
    </row>
    <row r="387" spans="1:67" ht="16.5" hidden="1" customHeight="1" x14ac:dyDescent="0.25">
      <c r="A387" s="396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hidden="1" customHeight="1" x14ac:dyDescent="0.25">
      <c r="A388" s="403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4">
        <v>4607091389708</v>
      </c>
      <c r="E389" s="395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5"/>
      <c r="Q389" s="405"/>
      <c r="R389" s="405"/>
      <c r="S389" s="395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4">
        <v>4607091389692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5"/>
      <c r="Q390" s="405"/>
      <c r="R390" s="405"/>
      <c r="S390" s="395"/>
      <c r="T390" s="34"/>
      <c r="U390" s="34"/>
      <c r="V390" s="35" t="s">
        <v>66</v>
      </c>
      <c r="W390" s="388">
        <v>31.5</v>
      </c>
      <c r="X390" s="389">
        <f>IFERROR(IF(W390="",0,CEILING((W390/$H390),1)*$H390),"")</f>
        <v>32.400000000000006</v>
      </c>
      <c r="Y390" s="36">
        <f>IFERROR(IF(X390=0,"",ROUNDUP(X390/H390,0)*0.00753),"")</f>
        <v>9.0359999999999996E-2</v>
      </c>
      <c r="Z390" s="56"/>
      <c r="AA390" s="57"/>
      <c r="AE390" s="64"/>
      <c r="BB390" s="288" t="s">
        <v>1</v>
      </c>
      <c r="BL390" s="64">
        <f>IFERROR(W390*I390/H390,"0")</f>
        <v>33.833333333333329</v>
      </c>
      <c r="BM390" s="64">
        <f>IFERROR(X390*I390/H390,"0")</f>
        <v>34.799999999999997</v>
      </c>
      <c r="BN390" s="64">
        <f>IFERROR(1/J390*(W390/H390),"0")</f>
        <v>7.4786324786324784E-2</v>
      </c>
      <c r="BO390" s="64">
        <f>IFERROR(1/J390*(X390/H390),"0")</f>
        <v>7.6923076923076927E-2</v>
      </c>
    </row>
    <row r="391" spans="1:67" x14ac:dyDescent="0.2">
      <c r="A391" s="423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4"/>
      <c r="O391" s="400" t="s">
        <v>70</v>
      </c>
      <c r="P391" s="401"/>
      <c r="Q391" s="401"/>
      <c r="R391" s="401"/>
      <c r="S391" s="401"/>
      <c r="T391" s="401"/>
      <c r="U391" s="402"/>
      <c r="V391" s="37" t="s">
        <v>71</v>
      </c>
      <c r="W391" s="390">
        <f>IFERROR(W389/H389,"0")+IFERROR(W390/H390,"0")</f>
        <v>11.666666666666666</v>
      </c>
      <c r="X391" s="390">
        <f>IFERROR(X389/H389,"0")+IFERROR(X390/H390,"0")</f>
        <v>12.000000000000002</v>
      </c>
      <c r="Y391" s="390">
        <f>IFERROR(IF(Y389="",0,Y389),"0")+IFERROR(IF(Y390="",0,Y390),"0")</f>
        <v>9.0359999999999996E-2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4"/>
      <c r="O392" s="400" t="s">
        <v>70</v>
      </c>
      <c r="P392" s="401"/>
      <c r="Q392" s="401"/>
      <c r="R392" s="401"/>
      <c r="S392" s="401"/>
      <c r="T392" s="401"/>
      <c r="U392" s="402"/>
      <c r="V392" s="37" t="s">
        <v>66</v>
      </c>
      <c r="W392" s="390">
        <f>IFERROR(SUM(W389:W390),"0")</f>
        <v>31.5</v>
      </c>
      <c r="X392" s="390">
        <f>IFERROR(SUM(X389:X390),"0")</f>
        <v>32.400000000000006</v>
      </c>
      <c r="Y392" s="37"/>
      <c r="Z392" s="391"/>
      <c r="AA392" s="391"/>
    </row>
    <row r="393" spans="1:67" ht="14.25" hidden="1" customHeight="1" x14ac:dyDescent="0.25">
      <c r="A393" s="403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4">
        <v>4607091389753</v>
      </c>
      <c r="E394" s="395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5"/>
      <c r="Q394" s="405"/>
      <c r="R394" s="405"/>
      <c r="S394" s="395"/>
      <c r="T394" s="34"/>
      <c r="U394" s="34"/>
      <c r="V394" s="35" t="s">
        <v>66</v>
      </c>
      <c r="W394" s="388">
        <v>150</v>
      </c>
      <c r="X394" s="389">
        <f t="shared" ref="X394:X406" si="76">IFERROR(IF(W394="",0,CEILING((W394/$H394),1)*$H394),"")</f>
        <v>151.20000000000002</v>
      </c>
      <c r="Y394" s="36">
        <f>IFERROR(IF(X394=0,"",ROUNDUP(X394/H394,0)*0.00753),"")</f>
        <v>0.27107999999999999</v>
      </c>
      <c r="Z394" s="56"/>
      <c r="AA394" s="57"/>
      <c r="AE394" s="64"/>
      <c r="BB394" s="289" t="s">
        <v>1</v>
      </c>
      <c r="BL394" s="64">
        <f t="shared" ref="BL394:BL406" si="77">IFERROR(W394*I394/H394,"0")</f>
        <v>158.21428571428569</v>
      </c>
      <c r="BM394" s="64">
        <f t="shared" ref="BM394:BM406" si="78">IFERROR(X394*I394/H394,"0")</f>
        <v>159.47999999999999</v>
      </c>
      <c r="BN394" s="64">
        <f t="shared" ref="BN394:BN406" si="79">IFERROR(1/J394*(W394/H394),"0")</f>
        <v>0.22893772893772893</v>
      </c>
      <c r="BO394" s="64">
        <f t="shared" ref="BO394:BO406" si="80">IFERROR(1/J394*(X394/H394),"0")</f>
        <v>0.23076923076923075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4">
        <v>4607091389760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5"/>
      <c r="Q395" s="405"/>
      <c r="R395" s="405"/>
      <c r="S395" s="395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4">
        <v>4607091389746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5"/>
      <c r="Q396" s="405"/>
      <c r="R396" s="405"/>
      <c r="S396" s="395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4">
        <v>4680115882928</v>
      </c>
      <c r="E397" s="395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5"/>
      <c r="Q397" s="405"/>
      <c r="R397" s="405"/>
      <c r="S397" s="395"/>
      <c r="T397" s="34"/>
      <c r="U397" s="34"/>
      <c r="V397" s="35" t="s">
        <v>66</v>
      </c>
      <c r="W397" s="388">
        <v>112</v>
      </c>
      <c r="X397" s="389">
        <f t="shared" si="76"/>
        <v>112.56</v>
      </c>
      <c r="Y397" s="36">
        <f>IFERROR(IF(X397=0,"",ROUNDUP(X397/H397,0)*0.00753),"")</f>
        <v>0.50451000000000001</v>
      </c>
      <c r="Z397" s="56"/>
      <c r="AA397" s="57"/>
      <c r="AE397" s="64"/>
      <c r="BB397" s="292" t="s">
        <v>1</v>
      </c>
      <c r="BL397" s="64">
        <f t="shared" si="77"/>
        <v>173.33333333333334</v>
      </c>
      <c r="BM397" s="64">
        <f t="shared" si="78"/>
        <v>174.20000000000002</v>
      </c>
      <c r="BN397" s="64">
        <f t="shared" si="79"/>
        <v>0.42735042735042739</v>
      </c>
      <c r="BO397" s="64">
        <f t="shared" si="80"/>
        <v>0.42948717948717946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4">
        <v>4680115883147</v>
      </c>
      <c r="E398" s="395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5"/>
      <c r="Q398" s="405"/>
      <c r="R398" s="405"/>
      <c r="S398" s="395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4">
        <v>4607091384338</v>
      </c>
      <c r="E399" s="395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5"/>
      <c r="Q399" s="405"/>
      <c r="R399" s="405"/>
      <c r="S399" s="395"/>
      <c r="T399" s="34"/>
      <c r="U399" s="34"/>
      <c r="V399" s="35" t="s">
        <v>66</v>
      </c>
      <c r="W399" s="388">
        <v>35</v>
      </c>
      <c r="X399" s="389">
        <f t="shared" si="76"/>
        <v>35.700000000000003</v>
      </c>
      <c r="Y399" s="36">
        <f t="shared" si="81"/>
        <v>8.5339999999999999E-2</v>
      </c>
      <c r="Z399" s="56"/>
      <c r="AA399" s="57"/>
      <c r="AE399" s="64"/>
      <c r="BB399" s="294" t="s">
        <v>1</v>
      </c>
      <c r="BL399" s="64">
        <f t="shared" si="77"/>
        <v>37.166666666666664</v>
      </c>
      <c r="BM399" s="64">
        <f t="shared" si="78"/>
        <v>37.910000000000004</v>
      </c>
      <c r="BN399" s="64">
        <f t="shared" si="79"/>
        <v>7.1225071225071226E-2</v>
      </c>
      <c r="BO399" s="64">
        <f t="shared" si="80"/>
        <v>7.2649572649572655E-2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4">
        <v>4680115883154</v>
      </c>
      <c r="E400" s="395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5"/>
      <c r="Q400" s="405"/>
      <c r="R400" s="405"/>
      <c r="S400" s="395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4">
        <v>4607091389524</v>
      </c>
      <c r="E401" s="395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5"/>
      <c r="Q401" s="405"/>
      <c r="R401" s="405"/>
      <c r="S401" s="395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4">
        <v>4680115883161</v>
      </c>
      <c r="E402" s="395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5"/>
      <c r="Q402" s="405"/>
      <c r="R402" s="405"/>
      <c r="S402" s="395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4">
        <v>4607091384345</v>
      </c>
      <c r="E403" s="395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5"/>
      <c r="Q403" s="405"/>
      <c r="R403" s="405"/>
      <c r="S403" s="395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4">
        <v>4680115883178</v>
      </c>
      <c r="E404" s="395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5"/>
      <c r="Q404" s="405"/>
      <c r="R404" s="405"/>
      <c r="S404" s="395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4">
        <v>4607091389531</v>
      </c>
      <c r="E405" s="395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5"/>
      <c r="Q405" s="405"/>
      <c r="R405" s="405"/>
      <c r="S405" s="395"/>
      <c r="T405" s="34"/>
      <c r="U405" s="34"/>
      <c r="V405" s="35" t="s">
        <v>66</v>
      </c>
      <c r="W405" s="388">
        <v>52.5</v>
      </c>
      <c r="X405" s="389">
        <f t="shared" si="76"/>
        <v>52.5</v>
      </c>
      <c r="Y405" s="36">
        <f t="shared" si="81"/>
        <v>0.1255</v>
      </c>
      <c r="Z405" s="56"/>
      <c r="AA405" s="57"/>
      <c r="AE405" s="64"/>
      <c r="BB405" s="300" t="s">
        <v>1</v>
      </c>
      <c r="BL405" s="64">
        <f t="shared" si="77"/>
        <v>55.75</v>
      </c>
      <c r="BM405" s="64">
        <f t="shared" si="78"/>
        <v>55.75</v>
      </c>
      <c r="BN405" s="64">
        <f t="shared" si="79"/>
        <v>0.10683760683760685</v>
      </c>
      <c r="BO405" s="64">
        <f t="shared" si="80"/>
        <v>0.10683760683760685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4">
        <v>4680115883185</v>
      </c>
      <c r="E406" s="395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5"/>
      <c r="Q406" s="405"/>
      <c r="R406" s="405"/>
      <c r="S406" s="395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3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4"/>
      <c r="O407" s="400" t="s">
        <v>70</v>
      </c>
      <c r="P407" s="401"/>
      <c r="Q407" s="401"/>
      <c r="R407" s="401"/>
      <c r="S407" s="401"/>
      <c r="T407" s="401"/>
      <c r="U407" s="402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144.04761904761904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145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0.98642999999999992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4"/>
      <c r="O408" s="400" t="s">
        <v>70</v>
      </c>
      <c r="P408" s="401"/>
      <c r="Q408" s="401"/>
      <c r="R408" s="401"/>
      <c r="S408" s="401"/>
      <c r="T408" s="401"/>
      <c r="U408" s="402"/>
      <c r="V408" s="37" t="s">
        <v>66</v>
      </c>
      <c r="W408" s="390">
        <f>IFERROR(SUM(W394:W406),"0")</f>
        <v>349.5</v>
      </c>
      <c r="X408" s="390">
        <f>IFERROR(SUM(X394:X406),"0")</f>
        <v>351.96</v>
      </c>
      <c r="Y408" s="37"/>
      <c r="Z408" s="391"/>
      <c r="AA408" s="391"/>
    </row>
    <row r="409" spans="1:67" ht="14.25" hidden="1" customHeight="1" x14ac:dyDescent="0.25">
      <c r="A409" s="403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4">
        <v>4607091389685</v>
      </c>
      <c r="E410" s="395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5"/>
      <c r="Q410" s="405"/>
      <c r="R410" s="405"/>
      <c r="S410" s="395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4">
        <v>4607091389654</v>
      </c>
      <c r="E411" s="395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7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5"/>
      <c r="Q411" s="405"/>
      <c r="R411" s="405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4">
        <v>4607091384352</v>
      </c>
      <c r="E412" s="395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4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5"/>
      <c r="Q412" s="405"/>
      <c r="R412" s="405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3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4"/>
      <c r="O413" s="400" t="s">
        <v>70</v>
      </c>
      <c r="P413" s="401"/>
      <c r="Q413" s="401"/>
      <c r="R413" s="401"/>
      <c r="S413" s="401"/>
      <c r="T413" s="401"/>
      <c r="U413" s="402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4"/>
      <c r="O414" s="400" t="s">
        <v>70</v>
      </c>
      <c r="P414" s="401"/>
      <c r="Q414" s="401"/>
      <c r="R414" s="401"/>
      <c r="S414" s="401"/>
      <c r="T414" s="401"/>
      <c r="U414" s="402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403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4">
        <v>4680115881648</v>
      </c>
      <c r="E416" s="395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5"/>
      <c r="Q416" s="405"/>
      <c r="R416" s="405"/>
      <c r="S416" s="395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23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4"/>
      <c r="O417" s="400" t="s">
        <v>70</v>
      </c>
      <c r="P417" s="401"/>
      <c r="Q417" s="401"/>
      <c r="R417" s="401"/>
      <c r="S417" s="401"/>
      <c r="T417" s="401"/>
      <c r="U417" s="402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4"/>
      <c r="O418" s="400" t="s">
        <v>70</v>
      </c>
      <c r="P418" s="401"/>
      <c r="Q418" s="401"/>
      <c r="R418" s="401"/>
      <c r="S418" s="401"/>
      <c r="T418" s="401"/>
      <c r="U418" s="402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403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4">
        <v>4680115884335</v>
      </c>
      <c r="E420" s="395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4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5"/>
      <c r="Q420" s="405"/>
      <c r="R420" s="405"/>
      <c r="S420" s="395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4">
        <v>4680115884342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5"/>
      <c r="Q421" s="405"/>
      <c r="R421" s="405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4">
        <v>4680115884113</v>
      </c>
      <c r="E422" s="395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5"/>
      <c r="Q422" s="405"/>
      <c r="R422" s="405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23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4"/>
      <c r="O423" s="400" t="s">
        <v>70</v>
      </c>
      <c r="P423" s="401"/>
      <c r="Q423" s="401"/>
      <c r="R423" s="401"/>
      <c r="S423" s="401"/>
      <c r="T423" s="401"/>
      <c r="U423" s="402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4"/>
      <c r="O424" s="400" t="s">
        <v>70</v>
      </c>
      <c r="P424" s="401"/>
      <c r="Q424" s="401"/>
      <c r="R424" s="401"/>
      <c r="S424" s="401"/>
      <c r="T424" s="401"/>
      <c r="U424" s="402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396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hidden="1" customHeight="1" x14ac:dyDescent="0.25">
      <c r="A426" s="403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4">
        <v>4607091389388</v>
      </c>
      <c r="E427" s="395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5"/>
      <c r="Q427" s="405"/>
      <c r="R427" s="405"/>
      <c r="S427" s="395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4">
        <v>4607091389364</v>
      </c>
      <c r="E428" s="395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5"/>
      <c r="Q428" s="405"/>
      <c r="R428" s="405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23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4"/>
      <c r="O429" s="400" t="s">
        <v>70</v>
      </c>
      <c r="P429" s="401"/>
      <c r="Q429" s="401"/>
      <c r="R429" s="401"/>
      <c r="S429" s="401"/>
      <c r="T429" s="401"/>
      <c r="U429" s="402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4"/>
      <c r="O430" s="400" t="s">
        <v>70</v>
      </c>
      <c r="P430" s="401"/>
      <c r="Q430" s="401"/>
      <c r="R430" s="401"/>
      <c r="S430" s="401"/>
      <c r="T430" s="401"/>
      <c r="U430" s="402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403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4">
        <v>4607091389739</v>
      </c>
      <c r="E432" s="395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5"/>
      <c r="Q432" s="405"/>
      <c r="R432" s="405"/>
      <c r="S432" s="395"/>
      <c r="T432" s="34"/>
      <c r="U432" s="34"/>
      <c r="V432" s="35" t="s">
        <v>66</v>
      </c>
      <c r="W432" s="388">
        <v>50</v>
      </c>
      <c r="X432" s="389">
        <f t="shared" ref="X432:X437" si="82">IFERROR(IF(W432="",0,CEILING((W432/$H432),1)*$H432),"")</f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1" t="s">
        <v>1</v>
      </c>
      <c r="BL432" s="64">
        <f t="shared" ref="BL432:BL437" si="83">IFERROR(W432*I432/H432,"0")</f>
        <v>52.738095238095234</v>
      </c>
      <c r="BM432" s="64">
        <f t="shared" ref="BM432:BM437" si="84">IFERROR(X432*I432/H432,"0")</f>
        <v>53.160000000000004</v>
      </c>
      <c r="BN432" s="64">
        <f t="shared" ref="BN432:BN437" si="85">IFERROR(1/J432*(W432/H432),"0")</f>
        <v>7.6312576312576319E-2</v>
      </c>
      <c r="BO432" s="64">
        <f t="shared" ref="BO432:BO437" si="86">IFERROR(1/J432*(X432/H432),"0")</f>
        <v>7.6923076923076927E-2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4">
        <v>4607091389425</v>
      </c>
      <c r="E433" s="395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5"/>
      <c r="Q433" s="405"/>
      <c r="R433" s="405"/>
      <c r="S433" s="395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4">
        <v>4680115882911</v>
      </c>
      <c r="E434" s="395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5"/>
      <c r="Q434" s="405"/>
      <c r="R434" s="405"/>
      <c r="S434" s="395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4">
        <v>4680115880771</v>
      </c>
      <c r="E435" s="395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5"/>
      <c r="Q435" s="405"/>
      <c r="R435" s="405"/>
      <c r="S435" s="395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4">
        <v>4607091389500</v>
      </c>
      <c r="E436" s="395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5"/>
      <c r="Q436" s="405"/>
      <c r="R436" s="405"/>
      <c r="S436" s="395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4">
        <v>4680115881983</v>
      </c>
      <c r="E437" s="395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7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5"/>
      <c r="Q437" s="405"/>
      <c r="R437" s="405"/>
      <c r="S437" s="395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3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4"/>
      <c r="O438" s="400" t="s">
        <v>70</v>
      </c>
      <c r="P438" s="401"/>
      <c r="Q438" s="401"/>
      <c r="R438" s="401"/>
      <c r="S438" s="401"/>
      <c r="T438" s="401"/>
      <c r="U438" s="402"/>
      <c r="V438" s="37" t="s">
        <v>71</v>
      </c>
      <c r="W438" s="390">
        <f>IFERROR(W432/H432,"0")+IFERROR(W433/H433,"0")+IFERROR(W434/H434,"0")+IFERROR(W435/H435,"0")+IFERROR(W436/H436,"0")+IFERROR(W437/H437,"0")</f>
        <v>11.904761904761905</v>
      </c>
      <c r="X438" s="390">
        <f>IFERROR(X432/H432,"0")+IFERROR(X433/H433,"0")+IFERROR(X434/H434,"0")+IFERROR(X435/H435,"0")+IFERROR(X436/H436,"0")+IFERROR(X437/H437,"0")</f>
        <v>12</v>
      </c>
      <c r="Y438" s="390">
        <f>IFERROR(IF(Y432="",0,Y432),"0")+IFERROR(IF(Y433="",0,Y433),"0")+IFERROR(IF(Y434="",0,Y434),"0")+IFERROR(IF(Y435="",0,Y435),"0")+IFERROR(IF(Y436="",0,Y436),"0")+IFERROR(IF(Y437="",0,Y437),"0")</f>
        <v>9.0359999999999996E-2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4"/>
      <c r="O439" s="400" t="s">
        <v>70</v>
      </c>
      <c r="P439" s="401"/>
      <c r="Q439" s="401"/>
      <c r="R439" s="401"/>
      <c r="S439" s="401"/>
      <c r="T439" s="401"/>
      <c r="U439" s="402"/>
      <c r="V439" s="37" t="s">
        <v>66</v>
      </c>
      <c r="W439" s="390">
        <f>IFERROR(SUM(W432:W437),"0")</f>
        <v>50</v>
      </c>
      <c r="X439" s="390">
        <f>IFERROR(SUM(X432:X437),"0")</f>
        <v>50.400000000000006</v>
      </c>
      <c r="Y439" s="37"/>
      <c r="Z439" s="391"/>
      <c r="AA439" s="391"/>
    </row>
    <row r="440" spans="1:67" ht="14.25" hidden="1" customHeight="1" x14ac:dyDescent="0.25">
      <c r="A440" s="403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4">
        <v>4680115884359</v>
      </c>
      <c r="E441" s="395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7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5"/>
      <c r="Q441" s="405"/>
      <c r="R441" s="405"/>
      <c r="S441" s="395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4">
        <v>4680115884571</v>
      </c>
      <c r="E442" s="395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5"/>
      <c r="Q442" s="405"/>
      <c r="R442" s="405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23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4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4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403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4">
        <v>4680115884090</v>
      </c>
      <c r="E446" s="395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5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5"/>
      <c r="Q446" s="405"/>
      <c r="R446" s="405"/>
      <c r="S446" s="395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23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4"/>
      <c r="O447" s="400" t="s">
        <v>70</v>
      </c>
      <c r="P447" s="401"/>
      <c r="Q447" s="401"/>
      <c r="R447" s="401"/>
      <c r="S447" s="401"/>
      <c r="T447" s="401"/>
      <c r="U447" s="402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4"/>
      <c r="O448" s="400" t="s">
        <v>70</v>
      </c>
      <c r="P448" s="401"/>
      <c r="Q448" s="401"/>
      <c r="R448" s="401"/>
      <c r="S448" s="401"/>
      <c r="T448" s="401"/>
      <c r="U448" s="402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403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4">
        <v>4680115884564</v>
      </c>
      <c r="E450" s="395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5"/>
      <c r="Q450" s="405"/>
      <c r="R450" s="405"/>
      <c r="S450" s="395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23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4"/>
      <c r="O451" s="400" t="s">
        <v>70</v>
      </c>
      <c r="P451" s="401"/>
      <c r="Q451" s="401"/>
      <c r="R451" s="401"/>
      <c r="S451" s="401"/>
      <c r="T451" s="401"/>
      <c r="U451" s="402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4"/>
      <c r="O452" s="400" t="s">
        <v>70</v>
      </c>
      <c r="P452" s="401"/>
      <c r="Q452" s="401"/>
      <c r="R452" s="401"/>
      <c r="S452" s="401"/>
      <c r="T452" s="401"/>
      <c r="U452" s="402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396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hidden="1" customHeight="1" x14ac:dyDescent="0.25">
      <c r="A454" s="403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4">
        <v>4680115885189</v>
      </c>
      <c r="E455" s="395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5"/>
      <c r="Q455" s="405"/>
      <c r="R455" s="405"/>
      <c r="S455" s="395"/>
      <c r="T455" s="34"/>
      <c r="U455" s="34"/>
      <c r="V455" s="35" t="s">
        <v>66</v>
      </c>
      <c r="W455" s="388">
        <v>30</v>
      </c>
      <c r="X455" s="389">
        <f>IFERROR(IF(W455="",0,CEILING((W455/$H455),1)*$H455),"")</f>
        <v>30</v>
      </c>
      <c r="Y455" s="36">
        <f>IFERROR(IF(X455=0,"",ROUNDUP(X455/H455,0)*0.00502),"")</f>
        <v>0.1255</v>
      </c>
      <c r="Z455" s="56"/>
      <c r="AA455" s="57"/>
      <c r="AE455" s="64"/>
      <c r="BB455" s="321" t="s">
        <v>1</v>
      </c>
      <c r="BL455" s="64">
        <f>IFERROR(W455*I455/H455,"0")</f>
        <v>34.300000000000004</v>
      </c>
      <c r="BM455" s="64">
        <f>IFERROR(X455*I455/H455,"0")</f>
        <v>34.300000000000004</v>
      </c>
      <c r="BN455" s="64">
        <f>IFERROR(1/J455*(W455/H455),"0")</f>
        <v>0.10683760683760685</v>
      </c>
      <c r="BO455" s="64">
        <f>IFERROR(1/J455*(X455/H455),"0")</f>
        <v>0.10683760683760685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4">
        <v>4680115885172</v>
      </c>
      <c r="E456" s="395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5"/>
      <c r="Q456" s="405"/>
      <c r="R456" s="405"/>
      <c r="S456" s="395"/>
      <c r="T456" s="34"/>
      <c r="U456" s="34"/>
      <c r="V456" s="35" t="s">
        <v>66</v>
      </c>
      <c r="W456" s="388">
        <v>10</v>
      </c>
      <c r="X456" s="389">
        <f>IFERROR(IF(W456="",0,CEILING((W456/$H456),1)*$H456),"")</f>
        <v>10.799999999999999</v>
      </c>
      <c r="Y456" s="36">
        <f>IFERROR(IF(X456=0,"",ROUNDUP(X456/H456,0)*0.00502),"")</f>
        <v>4.5179999999999998E-2</v>
      </c>
      <c r="Z456" s="56"/>
      <c r="AA456" s="57"/>
      <c r="AE456" s="64"/>
      <c r="BB456" s="322" t="s">
        <v>1</v>
      </c>
      <c r="BL456" s="64">
        <f>IFERROR(W456*I456/H456,"0")</f>
        <v>10.833333333333334</v>
      </c>
      <c r="BM456" s="64">
        <f>IFERROR(X456*I456/H456,"0")</f>
        <v>11.7</v>
      </c>
      <c r="BN456" s="64">
        <f>IFERROR(1/J456*(W456/H456),"0")</f>
        <v>3.561253561253562E-2</v>
      </c>
      <c r="BO456" s="64">
        <f>IFERROR(1/J456*(X456/H456),"0")</f>
        <v>3.8461538461538464E-2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4">
        <v>4680115885110</v>
      </c>
      <c r="E457" s="395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5"/>
      <c r="Q457" s="405"/>
      <c r="R457" s="405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3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4"/>
      <c r="O458" s="400" t="s">
        <v>70</v>
      </c>
      <c r="P458" s="401"/>
      <c r="Q458" s="401"/>
      <c r="R458" s="401"/>
      <c r="S458" s="401"/>
      <c r="T458" s="401"/>
      <c r="U458" s="402"/>
      <c r="V458" s="37" t="s">
        <v>71</v>
      </c>
      <c r="W458" s="390">
        <f>IFERROR(W455/H455,"0")+IFERROR(W456/H456,"0")+IFERROR(W457/H457,"0")</f>
        <v>33.333333333333336</v>
      </c>
      <c r="X458" s="390">
        <f>IFERROR(X455/H455,"0")+IFERROR(X456/H456,"0")+IFERROR(X457/H457,"0")</f>
        <v>34</v>
      </c>
      <c r="Y458" s="390">
        <f>IFERROR(IF(Y455="",0,Y455),"0")+IFERROR(IF(Y456="",0,Y456),"0")+IFERROR(IF(Y457="",0,Y457),"0")</f>
        <v>0.17068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4"/>
      <c r="O459" s="400" t="s">
        <v>70</v>
      </c>
      <c r="P459" s="401"/>
      <c r="Q459" s="401"/>
      <c r="R459" s="401"/>
      <c r="S459" s="401"/>
      <c r="T459" s="401"/>
      <c r="U459" s="402"/>
      <c r="V459" s="37" t="s">
        <v>66</v>
      </c>
      <c r="W459" s="390">
        <f>IFERROR(SUM(W455:W457),"0")</f>
        <v>40</v>
      </c>
      <c r="X459" s="390">
        <f>IFERROR(SUM(X455:X457),"0")</f>
        <v>40.799999999999997</v>
      </c>
      <c r="Y459" s="37"/>
      <c r="Z459" s="391"/>
      <c r="AA459" s="391"/>
    </row>
    <row r="460" spans="1:67" ht="16.5" hidden="1" customHeight="1" x14ac:dyDescent="0.25">
      <c r="A460" s="396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hidden="1" customHeight="1" x14ac:dyDescent="0.25">
      <c r="A461" s="403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4">
        <v>4680115885103</v>
      </c>
      <c r="E462" s="395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5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5"/>
      <c r="Q462" s="405"/>
      <c r="R462" s="405"/>
      <c r="S462" s="395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23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4"/>
      <c r="O463" s="400" t="s">
        <v>70</v>
      </c>
      <c r="P463" s="401"/>
      <c r="Q463" s="401"/>
      <c r="R463" s="401"/>
      <c r="S463" s="401"/>
      <c r="T463" s="401"/>
      <c r="U463" s="402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4"/>
      <c r="O464" s="400" t="s">
        <v>70</v>
      </c>
      <c r="P464" s="401"/>
      <c r="Q464" s="401"/>
      <c r="R464" s="401"/>
      <c r="S464" s="401"/>
      <c r="T464" s="401"/>
      <c r="U464" s="402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403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4">
        <v>4680115885509</v>
      </c>
      <c r="E466" s="395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663" t="s">
        <v>631</v>
      </c>
      <c r="P466" s="405"/>
      <c r="Q466" s="405"/>
      <c r="R466" s="405"/>
      <c r="S466" s="395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23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4"/>
      <c r="O467" s="400" t="s">
        <v>70</v>
      </c>
      <c r="P467" s="401"/>
      <c r="Q467" s="401"/>
      <c r="R467" s="401"/>
      <c r="S467" s="401"/>
      <c r="T467" s="401"/>
      <c r="U467" s="402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4"/>
      <c r="O468" s="400" t="s">
        <v>70</v>
      </c>
      <c r="P468" s="401"/>
      <c r="Q468" s="401"/>
      <c r="R468" s="401"/>
      <c r="S468" s="401"/>
      <c r="T468" s="401"/>
      <c r="U468" s="402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29" t="s">
        <v>632</v>
      </c>
      <c r="B469" s="430"/>
      <c r="C469" s="430"/>
      <c r="D469" s="430"/>
      <c r="E469" s="430"/>
      <c r="F469" s="430"/>
      <c r="G469" s="430"/>
      <c r="H469" s="430"/>
      <c r="I469" s="430"/>
      <c r="J469" s="430"/>
      <c r="K469" s="430"/>
      <c r="L469" s="430"/>
      <c r="M469" s="430"/>
      <c r="N469" s="430"/>
      <c r="O469" s="430"/>
      <c r="P469" s="430"/>
      <c r="Q469" s="430"/>
      <c r="R469" s="430"/>
      <c r="S469" s="430"/>
      <c r="T469" s="430"/>
      <c r="U469" s="430"/>
      <c r="V469" s="430"/>
      <c r="W469" s="430"/>
      <c r="X469" s="430"/>
      <c r="Y469" s="430"/>
      <c r="Z469" s="48"/>
      <c r="AA469" s="48"/>
    </row>
    <row r="470" spans="1:67" ht="16.5" hidden="1" customHeight="1" x14ac:dyDescent="0.25">
      <c r="A470" s="396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hidden="1" customHeight="1" x14ac:dyDescent="0.25">
      <c r="A471" s="403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4">
        <v>4607091389067</v>
      </c>
      <c r="E472" s="395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5"/>
      <c r="Q472" s="405"/>
      <c r="R472" s="405"/>
      <c r="S472" s="395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4">
        <v>4607091383522</v>
      </c>
      <c r="E473" s="395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05"/>
      <c r="Q473" s="405"/>
      <c r="R473" s="405"/>
      <c r="S473" s="395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4301011376</v>
      </c>
      <c r="D474" s="394">
        <v>4680115885226</v>
      </c>
      <c r="E474" s="395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5"/>
      <c r="Q474" s="405"/>
      <c r="R474" s="405"/>
      <c r="S474" s="395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4">
        <v>4607091384437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1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5"/>
      <c r="Q475" s="405"/>
      <c r="R475" s="405"/>
      <c r="S475" s="395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4">
        <v>4680115884502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5"/>
      <c r="Q476" s="405"/>
      <c r="R476" s="405"/>
      <c r="S476" s="395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4">
        <v>4607091389104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5"/>
      <c r="Q477" s="405"/>
      <c r="R477" s="405"/>
      <c r="S477" s="395"/>
      <c r="T477" s="34"/>
      <c r="U477" s="34"/>
      <c r="V477" s="35" t="s">
        <v>66</v>
      </c>
      <c r="W477" s="388">
        <v>120</v>
      </c>
      <c r="X477" s="389">
        <f t="shared" si="87"/>
        <v>121.44000000000001</v>
      </c>
      <c r="Y477" s="36">
        <f t="shared" si="88"/>
        <v>0.27507999999999999</v>
      </c>
      <c r="Z477" s="56"/>
      <c r="AA477" s="57"/>
      <c r="AE477" s="64"/>
      <c r="BB477" s="331" t="s">
        <v>1</v>
      </c>
      <c r="BL477" s="64">
        <f t="shared" si="89"/>
        <v>128.18181818181816</v>
      </c>
      <c r="BM477" s="64">
        <f t="shared" si="90"/>
        <v>129.72</v>
      </c>
      <c r="BN477" s="64">
        <f t="shared" si="91"/>
        <v>0.21853146853146854</v>
      </c>
      <c r="BO477" s="64">
        <f t="shared" si="92"/>
        <v>0.22115384615384617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4">
        <v>4680115884519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5"/>
      <c r="Q478" s="405"/>
      <c r="R478" s="405"/>
      <c r="S478" s="395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4">
        <v>4680115880603</v>
      </c>
      <c r="E479" s="395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5"/>
      <c r="Q479" s="405"/>
      <c r="R479" s="405"/>
      <c r="S479" s="395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4">
        <v>4607091389999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5"/>
      <c r="Q480" s="405"/>
      <c r="R480" s="405"/>
      <c r="S480" s="395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4">
        <v>4680115882782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3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5"/>
      <c r="Q481" s="405"/>
      <c r="R481" s="405"/>
      <c r="S481" s="395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4">
        <v>4607091389098</v>
      </c>
      <c r="E482" s="395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6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5"/>
      <c r="Q482" s="405"/>
      <c r="R482" s="405"/>
      <c r="S482" s="395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4">
        <v>4607091389982</v>
      </c>
      <c r="E483" s="395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5"/>
      <c r="Q483" s="405"/>
      <c r="R483" s="405"/>
      <c r="S483" s="395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3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4"/>
      <c r="O484" s="400" t="s">
        <v>70</v>
      </c>
      <c r="P484" s="401"/>
      <c r="Q484" s="401"/>
      <c r="R484" s="401"/>
      <c r="S484" s="401"/>
      <c r="T484" s="401"/>
      <c r="U484" s="402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41.666666666666664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42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0.50231999999999999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4"/>
      <c r="O485" s="400" t="s">
        <v>70</v>
      </c>
      <c r="P485" s="401"/>
      <c r="Q485" s="401"/>
      <c r="R485" s="401"/>
      <c r="S485" s="401"/>
      <c r="T485" s="401"/>
      <c r="U485" s="402"/>
      <c r="V485" s="37" t="s">
        <v>66</v>
      </c>
      <c r="W485" s="390">
        <f>IFERROR(SUM(W472:W483),"0")</f>
        <v>220</v>
      </c>
      <c r="X485" s="390">
        <f>IFERROR(SUM(X472:X483),"0")</f>
        <v>221.76000000000002</v>
      </c>
      <c r="Y485" s="37"/>
      <c r="Z485" s="391"/>
      <c r="AA485" s="391"/>
    </row>
    <row r="486" spans="1:67" ht="14.25" hidden="1" customHeight="1" x14ac:dyDescent="0.25">
      <c r="A486" s="403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4">
        <v>4607091388930</v>
      </c>
      <c r="E487" s="395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5"/>
      <c r="Q487" s="405"/>
      <c r="R487" s="405"/>
      <c r="S487" s="395"/>
      <c r="T487" s="34"/>
      <c r="U487" s="34"/>
      <c r="V487" s="35" t="s">
        <v>66</v>
      </c>
      <c r="W487" s="388">
        <v>50</v>
      </c>
      <c r="X487" s="389">
        <f>IFERROR(IF(W487="",0,CEILING((W487/$H487),1)*$H487),"")</f>
        <v>52.800000000000004</v>
      </c>
      <c r="Y487" s="36">
        <f>IFERROR(IF(X487=0,"",ROUNDUP(X487/H487,0)*0.01196),"")</f>
        <v>0.1196</v>
      </c>
      <c r="Z487" s="56"/>
      <c r="AA487" s="57"/>
      <c r="AE487" s="64"/>
      <c r="BB487" s="338" t="s">
        <v>1</v>
      </c>
      <c r="BL487" s="64">
        <f>IFERROR(W487*I487/H487,"0")</f>
        <v>53.409090909090907</v>
      </c>
      <c r="BM487" s="64">
        <f>IFERROR(X487*I487/H487,"0")</f>
        <v>56.400000000000006</v>
      </c>
      <c r="BN487" s="64">
        <f>IFERROR(1/J487*(W487/H487),"0")</f>
        <v>9.1054778554778545E-2</v>
      </c>
      <c r="BO487" s="64">
        <f>IFERROR(1/J487*(X487/H487),"0")</f>
        <v>9.6153846153846159E-2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4">
        <v>4680115880054</v>
      </c>
      <c r="E488" s="395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5"/>
      <c r="Q488" s="405"/>
      <c r="R488" s="405"/>
      <c r="S488" s="395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3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4"/>
      <c r="O489" s="400" t="s">
        <v>70</v>
      </c>
      <c r="P489" s="401"/>
      <c r="Q489" s="401"/>
      <c r="R489" s="401"/>
      <c r="S489" s="401"/>
      <c r="T489" s="401"/>
      <c r="U489" s="402"/>
      <c r="V489" s="37" t="s">
        <v>71</v>
      </c>
      <c r="W489" s="390">
        <f>IFERROR(W487/H487,"0")+IFERROR(W488/H488,"0")</f>
        <v>9.4696969696969688</v>
      </c>
      <c r="X489" s="390">
        <f>IFERROR(X487/H487,"0")+IFERROR(X488/H488,"0")</f>
        <v>10</v>
      </c>
      <c r="Y489" s="390">
        <f>IFERROR(IF(Y487="",0,Y487),"0")+IFERROR(IF(Y488="",0,Y488),"0")</f>
        <v>0.1196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4"/>
      <c r="O490" s="400" t="s">
        <v>70</v>
      </c>
      <c r="P490" s="401"/>
      <c r="Q490" s="401"/>
      <c r="R490" s="401"/>
      <c r="S490" s="401"/>
      <c r="T490" s="401"/>
      <c r="U490" s="402"/>
      <c r="V490" s="37" t="s">
        <v>66</v>
      </c>
      <c r="W490" s="390">
        <f>IFERROR(SUM(W487:W488),"0")</f>
        <v>50</v>
      </c>
      <c r="X490" s="390">
        <f>IFERROR(SUM(X487:X488),"0")</f>
        <v>52.800000000000004</v>
      </c>
      <c r="Y490" s="37"/>
      <c r="Z490" s="391"/>
      <c r="AA490" s="391"/>
    </row>
    <row r="491" spans="1:67" ht="14.25" hidden="1" customHeight="1" x14ac:dyDescent="0.25">
      <c r="A491" s="403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4">
        <v>4680115883116</v>
      </c>
      <c r="E492" s="395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5"/>
      <c r="Q492" s="405"/>
      <c r="R492" s="405"/>
      <c r="S492" s="395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4301031248</v>
      </c>
      <c r="D493" s="394">
        <v>4680115883093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5"/>
      <c r="Q493" s="405"/>
      <c r="R493" s="405"/>
      <c r="S493" s="395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4">
        <v>4680115883109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5"/>
      <c r="Q494" s="405"/>
      <c r="R494" s="405"/>
      <c r="S494" s="395"/>
      <c r="T494" s="34"/>
      <c r="U494" s="34"/>
      <c r="V494" s="35" t="s">
        <v>66</v>
      </c>
      <c r="W494" s="388">
        <v>200</v>
      </c>
      <c r="X494" s="389">
        <f t="shared" si="93"/>
        <v>200.64000000000001</v>
      </c>
      <c r="Y494" s="36">
        <f>IFERROR(IF(X494=0,"",ROUNDUP(X494/H494,0)*0.01196),"")</f>
        <v>0.45448</v>
      </c>
      <c r="Z494" s="56"/>
      <c r="AA494" s="57"/>
      <c r="AE494" s="64"/>
      <c r="BB494" s="342" t="s">
        <v>1</v>
      </c>
      <c r="BL494" s="64">
        <f t="shared" si="94"/>
        <v>213.63636363636363</v>
      </c>
      <c r="BM494" s="64">
        <f t="shared" si="95"/>
        <v>214.32</v>
      </c>
      <c r="BN494" s="64">
        <f t="shared" si="96"/>
        <v>0.36421911421911418</v>
      </c>
      <c r="BO494" s="64">
        <f t="shared" si="97"/>
        <v>0.36538461538461542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4">
        <v>4680115882072</v>
      </c>
      <c r="E495" s="395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5"/>
      <c r="Q495" s="405"/>
      <c r="R495" s="405"/>
      <c r="S495" s="395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4">
        <v>4680115882102</v>
      </c>
      <c r="E496" s="395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5"/>
      <c r="Q496" s="405"/>
      <c r="R496" s="405"/>
      <c r="S496" s="395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4">
        <v>4680115882096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5"/>
      <c r="Q497" s="405"/>
      <c r="R497" s="405"/>
      <c r="S497" s="395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3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4"/>
      <c r="O498" s="400" t="s">
        <v>70</v>
      </c>
      <c r="P498" s="401"/>
      <c r="Q498" s="401"/>
      <c r="R498" s="401"/>
      <c r="S498" s="401"/>
      <c r="T498" s="401"/>
      <c r="U498" s="402"/>
      <c r="V498" s="37" t="s">
        <v>71</v>
      </c>
      <c r="W498" s="390">
        <f>IFERROR(W492/H492,"0")+IFERROR(W493/H493,"0")+IFERROR(W494/H494,"0")+IFERROR(W495/H495,"0")+IFERROR(W496/H496,"0")+IFERROR(W497/H497,"0")</f>
        <v>37.878787878787875</v>
      </c>
      <c r="X498" s="390">
        <f>IFERROR(X492/H492,"0")+IFERROR(X493/H493,"0")+IFERROR(X494/H494,"0")+IFERROR(X495/H495,"0")+IFERROR(X496/H496,"0")+IFERROR(X497/H497,"0")</f>
        <v>38</v>
      </c>
      <c r="Y498" s="390">
        <f>IFERROR(IF(Y492="",0,Y492),"0")+IFERROR(IF(Y493="",0,Y493),"0")+IFERROR(IF(Y494="",0,Y494),"0")+IFERROR(IF(Y495="",0,Y495),"0")+IFERROR(IF(Y496="",0,Y496),"0")+IFERROR(IF(Y497="",0,Y497),"0")</f>
        <v>0.45448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4"/>
      <c r="O499" s="400" t="s">
        <v>70</v>
      </c>
      <c r="P499" s="401"/>
      <c r="Q499" s="401"/>
      <c r="R499" s="401"/>
      <c r="S499" s="401"/>
      <c r="T499" s="401"/>
      <c r="U499" s="402"/>
      <c r="V499" s="37" t="s">
        <v>66</v>
      </c>
      <c r="W499" s="390">
        <f>IFERROR(SUM(W492:W497),"0")</f>
        <v>200</v>
      </c>
      <c r="X499" s="390">
        <f>IFERROR(SUM(X492:X497),"0")</f>
        <v>200.64000000000001</v>
      </c>
      <c r="Y499" s="37"/>
      <c r="Z499" s="391"/>
      <c r="AA499" s="391"/>
    </row>
    <row r="500" spans="1:67" ht="14.25" hidden="1" customHeight="1" x14ac:dyDescent="0.25">
      <c r="A500" s="403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4">
        <v>4607091383409</v>
      </c>
      <c r="E501" s="395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5"/>
      <c r="Q501" s="405"/>
      <c r="R501" s="405"/>
      <c r="S501" s="395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4">
        <v>4607091383416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5"/>
      <c r="Q502" s="405"/>
      <c r="R502" s="405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4">
        <v>4680115883536</v>
      </c>
      <c r="E503" s="395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5"/>
      <c r="Q503" s="405"/>
      <c r="R503" s="405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23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4"/>
      <c r="O504" s="400" t="s">
        <v>70</v>
      </c>
      <c r="P504" s="401"/>
      <c r="Q504" s="401"/>
      <c r="R504" s="401"/>
      <c r="S504" s="401"/>
      <c r="T504" s="401"/>
      <c r="U504" s="402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4"/>
      <c r="O505" s="400" t="s">
        <v>70</v>
      </c>
      <c r="P505" s="401"/>
      <c r="Q505" s="401"/>
      <c r="R505" s="401"/>
      <c r="S505" s="401"/>
      <c r="T505" s="401"/>
      <c r="U505" s="402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403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4">
        <v>4680115885035</v>
      </c>
      <c r="E507" s="395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5"/>
      <c r="Q507" s="405"/>
      <c r="R507" s="405"/>
      <c r="S507" s="395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23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4"/>
      <c r="O508" s="400" t="s">
        <v>70</v>
      </c>
      <c r="P508" s="401"/>
      <c r="Q508" s="401"/>
      <c r="R508" s="401"/>
      <c r="S508" s="401"/>
      <c r="T508" s="401"/>
      <c r="U508" s="402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4"/>
      <c r="O509" s="400" t="s">
        <v>70</v>
      </c>
      <c r="P509" s="401"/>
      <c r="Q509" s="401"/>
      <c r="R509" s="401"/>
      <c r="S509" s="401"/>
      <c r="T509" s="401"/>
      <c r="U509" s="402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29" t="s">
        <v>681</v>
      </c>
      <c r="B510" s="430"/>
      <c r="C510" s="430"/>
      <c r="D510" s="430"/>
      <c r="E510" s="430"/>
      <c r="F510" s="430"/>
      <c r="G510" s="430"/>
      <c r="H510" s="430"/>
      <c r="I510" s="430"/>
      <c r="J510" s="430"/>
      <c r="K510" s="430"/>
      <c r="L510" s="430"/>
      <c r="M510" s="430"/>
      <c r="N510" s="430"/>
      <c r="O510" s="430"/>
      <c r="P510" s="430"/>
      <c r="Q510" s="430"/>
      <c r="R510" s="430"/>
      <c r="S510" s="430"/>
      <c r="T510" s="430"/>
      <c r="U510" s="430"/>
      <c r="V510" s="430"/>
      <c r="W510" s="430"/>
      <c r="X510" s="430"/>
      <c r="Y510" s="430"/>
      <c r="Z510" s="48"/>
      <c r="AA510" s="48"/>
    </row>
    <row r="511" spans="1:67" ht="16.5" hidden="1" customHeight="1" x14ac:dyDescent="0.25">
      <c r="A511" s="396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hidden="1" customHeight="1" x14ac:dyDescent="0.25">
      <c r="A512" s="403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4">
        <v>4640242181011</v>
      </c>
      <c r="E513" s="395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581" t="s">
        <v>685</v>
      </c>
      <c r="P513" s="405"/>
      <c r="Q513" s="405"/>
      <c r="R513" s="405"/>
      <c r="S513" s="395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4">
        <v>4640242180045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85" t="s">
        <v>688</v>
      </c>
      <c r="P514" s="405"/>
      <c r="Q514" s="405"/>
      <c r="R514" s="405"/>
      <c r="S514" s="395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4">
        <v>4640242180441</v>
      </c>
      <c r="E515" s="395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15" t="s">
        <v>691</v>
      </c>
      <c r="P515" s="405"/>
      <c r="Q515" s="405"/>
      <c r="R515" s="405"/>
      <c r="S515" s="395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4">
        <v>4640242180601</v>
      </c>
      <c r="E516" s="395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46" t="s">
        <v>694</v>
      </c>
      <c r="P516" s="405"/>
      <c r="Q516" s="405"/>
      <c r="R516" s="405"/>
      <c r="S516" s="395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4">
        <v>4640242180564</v>
      </c>
      <c r="E517" s="395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53" t="s">
        <v>697</v>
      </c>
      <c r="P517" s="405"/>
      <c r="Q517" s="405"/>
      <c r="R517" s="405"/>
      <c r="S517" s="395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4">
        <v>4640242180922</v>
      </c>
      <c r="E518" s="395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683" t="s">
        <v>700</v>
      </c>
      <c r="P518" s="405"/>
      <c r="Q518" s="405"/>
      <c r="R518" s="405"/>
      <c r="S518" s="395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4">
        <v>4640242181189</v>
      </c>
      <c r="E519" s="395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672" t="s">
        <v>703</v>
      </c>
      <c r="P519" s="405"/>
      <c r="Q519" s="405"/>
      <c r="R519" s="405"/>
      <c r="S519" s="395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4">
        <v>4640242180038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727" t="s">
        <v>706</v>
      </c>
      <c r="P520" s="405"/>
      <c r="Q520" s="405"/>
      <c r="R520" s="405"/>
      <c r="S520" s="395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4">
        <v>4640242181172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734" t="s">
        <v>709</v>
      </c>
      <c r="P521" s="405"/>
      <c r="Q521" s="405"/>
      <c r="R521" s="405"/>
      <c r="S521" s="395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23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4"/>
      <c r="O522" s="400" t="s">
        <v>70</v>
      </c>
      <c r="P522" s="401"/>
      <c r="Q522" s="401"/>
      <c r="R522" s="401"/>
      <c r="S522" s="401"/>
      <c r="T522" s="401"/>
      <c r="U522" s="402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4"/>
      <c r="O523" s="400" t="s">
        <v>70</v>
      </c>
      <c r="P523" s="401"/>
      <c r="Q523" s="401"/>
      <c r="R523" s="401"/>
      <c r="S523" s="401"/>
      <c r="T523" s="401"/>
      <c r="U523" s="402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403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4">
        <v>4640242180526</v>
      </c>
      <c r="E525" s="395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16" t="s">
        <v>712</v>
      </c>
      <c r="P525" s="405"/>
      <c r="Q525" s="405"/>
      <c r="R525" s="405"/>
      <c r="S525" s="395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4">
        <v>4640242180519</v>
      </c>
      <c r="E526" s="395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679" t="s">
        <v>715</v>
      </c>
      <c r="P526" s="405"/>
      <c r="Q526" s="405"/>
      <c r="R526" s="405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4">
        <v>4640242180090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60" t="s">
        <v>718</v>
      </c>
      <c r="P527" s="405"/>
      <c r="Q527" s="405"/>
      <c r="R527" s="405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1" t="s">
        <v>721</v>
      </c>
      <c r="P528" s="405"/>
      <c r="Q528" s="405"/>
      <c r="R528" s="405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4">
        <v>4640242181363</v>
      </c>
      <c r="E529" s="395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689" t="s">
        <v>724</v>
      </c>
      <c r="P529" s="405"/>
      <c r="Q529" s="405"/>
      <c r="R529" s="405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23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4"/>
      <c r="O530" s="400" t="s">
        <v>70</v>
      </c>
      <c r="P530" s="401"/>
      <c r="Q530" s="401"/>
      <c r="R530" s="401"/>
      <c r="S530" s="401"/>
      <c r="T530" s="401"/>
      <c r="U530" s="402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4"/>
      <c r="O531" s="400" t="s">
        <v>70</v>
      </c>
      <c r="P531" s="401"/>
      <c r="Q531" s="401"/>
      <c r="R531" s="401"/>
      <c r="S531" s="401"/>
      <c r="T531" s="401"/>
      <c r="U531" s="402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403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4">
        <v>4640242180816</v>
      </c>
      <c r="E533" s="395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596" t="s">
        <v>727</v>
      </c>
      <c r="P533" s="405"/>
      <c r="Q533" s="405"/>
      <c r="R533" s="405"/>
      <c r="S533" s="395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4">
        <v>4680115880856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5"/>
      <c r="Q534" s="405"/>
      <c r="R534" s="405"/>
      <c r="S534" s="395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41" t="s">
        <v>732</v>
      </c>
      <c r="P535" s="405"/>
      <c r="Q535" s="405"/>
      <c r="R535" s="405"/>
      <c r="S535" s="395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17" t="s">
        <v>735</v>
      </c>
      <c r="P536" s="405"/>
      <c r="Q536" s="405"/>
      <c r="R536" s="405"/>
      <c r="S536" s="395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498" t="s">
        <v>738</v>
      </c>
      <c r="P537" s="405"/>
      <c r="Q537" s="405"/>
      <c r="R537" s="405"/>
      <c r="S537" s="395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9" t="s">
        <v>741</v>
      </c>
      <c r="P538" s="405"/>
      <c r="Q538" s="405"/>
      <c r="R538" s="405"/>
      <c r="S538" s="395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23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4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4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403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1" t="s">
        <v>744</v>
      </c>
      <c r="P542" s="405"/>
      <c r="Q542" s="405"/>
      <c r="R542" s="405"/>
      <c r="S542" s="395"/>
      <c r="T542" s="34"/>
      <c r="U542" s="34"/>
      <c r="V542" s="35" t="s">
        <v>66</v>
      </c>
      <c r="W542" s="388">
        <v>700</v>
      </c>
      <c r="X542" s="389">
        <f>IFERROR(IF(W542="",0,CEILING((W542/$H542),1)*$H542),"")</f>
        <v>702</v>
      </c>
      <c r="Y542" s="36">
        <f>IFERROR(IF(X542=0,"",ROUNDUP(X542/H542,0)*0.02175),"")</f>
        <v>1.9574999999999998</v>
      </c>
      <c r="Z542" s="56"/>
      <c r="AA542" s="57"/>
      <c r="AE542" s="64"/>
      <c r="BB542" s="370" t="s">
        <v>1</v>
      </c>
      <c r="BL542" s="64">
        <f>IFERROR(W542*I542/H542,"0")</f>
        <v>750.61538461538464</v>
      </c>
      <c r="BM542" s="64">
        <f>IFERROR(X542*I542/H542,"0")</f>
        <v>752.7600000000001</v>
      </c>
      <c r="BN542" s="64">
        <f>IFERROR(1/J542*(W542/H542),"0")</f>
        <v>1.6025641025641026</v>
      </c>
      <c r="BO542" s="64">
        <f>IFERROR(1/J542*(X542/H542),"0")</f>
        <v>1.607142857142857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8" t="s">
        <v>747</v>
      </c>
      <c r="P543" s="405"/>
      <c r="Q543" s="405"/>
      <c r="R543" s="405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74" t="s">
        <v>750</v>
      </c>
      <c r="P544" s="405"/>
      <c r="Q544" s="405"/>
      <c r="R544" s="405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56" t="s">
        <v>753</v>
      </c>
      <c r="P545" s="405"/>
      <c r="Q545" s="405"/>
      <c r="R545" s="405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79" t="s">
        <v>756</v>
      </c>
      <c r="P546" s="405"/>
      <c r="Q546" s="405"/>
      <c r="R546" s="405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3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4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89.743589743589752</v>
      </c>
      <c r="X547" s="390">
        <f>IFERROR(X542/H542,"0")+IFERROR(X543/H543,"0")+IFERROR(X544/H544,"0")+IFERROR(X545/H545,"0")+IFERROR(X546/H546,"0")</f>
        <v>90</v>
      </c>
      <c r="Y547" s="390">
        <f>IFERROR(IF(Y542="",0,Y542),"0")+IFERROR(IF(Y543="",0,Y543),"0")+IFERROR(IF(Y544="",0,Y544),"0")+IFERROR(IF(Y545="",0,Y545),"0")+IFERROR(IF(Y546="",0,Y546),"0")</f>
        <v>1.9574999999999998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4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700</v>
      </c>
      <c r="X548" s="390">
        <f>IFERROR(SUM(X542:X546),"0")</f>
        <v>702</v>
      </c>
      <c r="Y548" s="37"/>
      <c r="Z548" s="391"/>
      <c r="AA548" s="391"/>
    </row>
    <row r="549" spans="1:67" ht="14.25" hidden="1" customHeight="1" x14ac:dyDescent="0.25">
      <c r="A549" s="403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hidden="1" customHeight="1" x14ac:dyDescent="0.25">
      <c r="A550" s="54" t="s">
        <v>757</v>
      </c>
      <c r="B550" s="54" t="s">
        <v>758</v>
      </c>
      <c r="C550" s="31">
        <v>4301060408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20" t="s">
        <v>759</v>
      </c>
      <c r="P550" s="405"/>
      <c r="Q550" s="405"/>
      <c r="R550" s="405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4301060354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10" t="s">
        <v>761</v>
      </c>
      <c r="P551" s="405"/>
      <c r="Q551" s="405"/>
      <c r="R551" s="405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4301060407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27" t="s">
        <v>764</v>
      </c>
      <c r="P552" s="405"/>
      <c r="Q552" s="405"/>
      <c r="R552" s="405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4301060355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0" t="s">
        <v>766</v>
      </c>
      <c r="P553" s="405"/>
      <c r="Q553" s="405"/>
      <c r="R553" s="405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23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4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4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6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565"/>
      <c r="O556" s="410" t="s">
        <v>767</v>
      </c>
      <c r="P556" s="411"/>
      <c r="Q556" s="411"/>
      <c r="R556" s="411"/>
      <c r="S556" s="411"/>
      <c r="T556" s="411"/>
      <c r="U556" s="412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17038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17130.71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565"/>
      <c r="O557" s="410" t="s">
        <v>768</v>
      </c>
      <c r="P557" s="411"/>
      <c r="Q557" s="411"/>
      <c r="R557" s="411"/>
      <c r="S557" s="411"/>
      <c r="T557" s="411"/>
      <c r="U557" s="412"/>
      <c r="V557" s="37" t="s">
        <v>66</v>
      </c>
      <c r="W557" s="390">
        <f>IFERROR(SUM(BL22:BL553),"0")</f>
        <v>18062.323419683758</v>
      </c>
      <c r="X557" s="390">
        <f>IFERROR(SUM(BM22:BM553),"0")</f>
        <v>18160.357999999997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565"/>
      <c r="O558" s="410" t="s">
        <v>769</v>
      </c>
      <c r="P558" s="411"/>
      <c r="Q558" s="411"/>
      <c r="R558" s="411"/>
      <c r="S558" s="411"/>
      <c r="T558" s="411"/>
      <c r="U558" s="412"/>
      <c r="V558" s="37" t="s">
        <v>770</v>
      </c>
      <c r="W558" s="38">
        <f>ROUNDUP(SUM(BN22:BN553),0)</f>
        <v>32</v>
      </c>
      <c r="X558" s="38">
        <f>ROUNDUP(SUM(BO22:BO553),0)</f>
        <v>32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565"/>
      <c r="O559" s="410" t="s">
        <v>771</v>
      </c>
      <c r="P559" s="411"/>
      <c r="Q559" s="411"/>
      <c r="R559" s="411"/>
      <c r="S559" s="411"/>
      <c r="T559" s="411"/>
      <c r="U559" s="412"/>
      <c r="V559" s="37" t="s">
        <v>66</v>
      </c>
      <c r="W559" s="390">
        <f>GrossWeightTotal+PalletQtyTotal*25</f>
        <v>18862.323419683758</v>
      </c>
      <c r="X559" s="390">
        <f>GrossWeightTotalR+PalletQtyTotalR*25</f>
        <v>18960.357999999997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565"/>
      <c r="O560" s="410" t="s">
        <v>772</v>
      </c>
      <c r="P560" s="411"/>
      <c r="Q560" s="411"/>
      <c r="R560" s="411"/>
      <c r="S560" s="411"/>
      <c r="T560" s="411"/>
      <c r="U560" s="412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3090.5496132220273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3105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565"/>
      <c r="O561" s="410" t="s">
        <v>773</v>
      </c>
      <c r="P561" s="411"/>
      <c r="Q561" s="411"/>
      <c r="R561" s="411"/>
      <c r="S561" s="411"/>
      <c r="T561" s="411"/>
      <c r="U561" s="412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36.145179999999989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398" t="s">
        <v>95</v>
      </c>
      <c r="D563" s="530"/>
      <c r="E563" s="530"/>
      <c r="F563" s="531"/>
      <c r="G563" s="398" t="s">
        <v>230</v>
      </c>
      <c r="H563" s="530"/>
      <c r="I563" s="530"/>
      <c r="J563" s="530"/>
      <c r="K563" s="530"/>
      <c r="L563" s="530"/>
      <c r="M563" s="530"/>
      <c r="N563" s="530"/>
      <c r="O563" s="530"/>
      <c r="P563" s="531"/>
      <c r="Q563" s="398" t="s">
        <v>478</v>
      </c>
      <c r="R563" s="531"/>
      <c r="S563" s="398" t="s">
        <v>544</v>
      </c>
      <c r="T563" s="530"/>
      <c r="U563" s="530"/>
      <c r="V563" s="531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392" t="s">
        <v>776</v>
      </c>
      <c r="B564" s="398" t="s">
        <v>60</v>
      </c>
      <c r="C564" s="398" t="s">
        <v>96</v>
      </c>
      <c r="D564" s="398" t="s">
        <v>104</v>
      </c>
      <c r="E564" s="398" t="s">
        <v>95</v>
      </c>
      <c r="F564" s="398" t="s">
        <v>220</v>
      </c>
      <c r="G564" s="398" t="s">
        <v>231</v>
      </c>
      <c r="H564" s="398" t="s">
        <v>241</v>
      </c>
      <c r="I564" s="398" t="s">
        <v>260</v>
      </c>
      <c r="J564" s="398" t="s">
        <v>337</v>
      </c>
      <c r="K564" s="380"/>
      <c r="L564" s="398" t="s">
        <v>371</v>
      </c>
      <c r="M564" s="380"/>
      <c r="N564" s="398" t="s">
        <v>371</v>
      </c>
      <c r="O564" s="398" t="s">
        <v>448</v>
      </c>
      <c r="P564" s="398" t="s">
        <v>465</v>
      </c>
      <c r="Q564" s="398" t="s">
        <v>479</v>
      </c>
      <c r="R564" s="398" t="s">
        <v>519</v>
      </c>
      <c r="S564" s="398" t="s">
        <v>545</v>
      </c>
      <c r="T564" s="398" t="s">
        <v>592</v>
      </c>
      <c r="U564" s="398" t="s">
        <v>619</v>
      </c>
      <c r="V564" s="398" t="s">
        <v>626</v>
      </c>
      <c r="W564" s="398" t="s">
        <v>632</v>
      </c>
      <c r="X564" s="398" t="s">
        <v>682</v>
      </c>
      <c r="AA564" s="52"/>
      <c r="AD564" s="380"/>
    </row>
    <row r="565" spans="1:30" ht="13.5" customHeight="1" thickBot="1" x14ac:dyDescent="0.25">
      <c r="A565" s="393"/>
      <c r="B565" s="399"/>
      <c r="C565" s="399"/>
      <c r="D565" s="399"/>
      <c r="E565" s="399"/>
      <c r="F565" s="399"/>
      <c r="G565" s="399"/>
      <c r="H565" s="399"/>
      <c r="I565" s="399"/>
      <c r="J565" s="399"/>
      <c r="K565" s="380"/>
      <c r="L565" s="399"/>
      <c r="M565" s="380"/>
      <c r="N565" s="399"/>
      <c r="O565" s="399"/>
      <c r="P565" s="399"/>
      <c r="Q565" s="399"/>
      <c r="R565" s="399"/>
      <c r="S565" s="399"/>
      <c r="T565" s="399"/>
      <c r="U565" s="399"/>
      <c r="V565" s="399"/>
      <c r="W565" s="399"/>
      <c r="X565" s="399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180.9</v>
      </c>
      <c r="D566" s="46">
        <f>IFERROR(X53*1,"0")+IFERROR(X54*1,"0")+IFERROR(X55*1,"0")+IFERROR(X56*1,"0")</f>
        <v>1197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2451.8000000000002</v>
      </c>
      <c r="F566" s="46">
        <f>IFERROR(X131*1,"0")+IFERROR(X132*1,"0")+IFERROR(X133*1,"0")+IFERROR(X134*1,"0")+IFERROR(X135*1,"0")</f>
        <v>1236.6000000000001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201.60000000000002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1977.3</v>
      </c>
      <c r="J566" s="46">
        <f>IFERROR(X213*1,"0")+IFERROR(X214*1,"0")+IFERROR(X215*1,"0")+IFERROR(X216*1,"0")+IFERROR(X217*1,"0")+IFERROR(X218*1,"0")+IFERROR(X219*1,"0")+IFERROR(X223*1,"0")+IFERROR(X224*1,"0")+IFERROR(X225*1,"0")</f>
        <v>280.8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212.85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212.85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557.70000000000005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6996.5999999999995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184.8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384.36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50.400000000000006</v>
      </c>
      <c r="U566" s="46">
        <f>IFERROR(X455*1,"0")+IFERROR(X456*1,"0")+IFERROR(X457*1,"0")</f>
        <v>40.799999999999997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475.20000000000005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702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95,00"/>
        <filter val="1 200,00"/>
        <filter val="1 215,00"/>
        <filter val="1 230,00"/>
        <filter val="1 700,00"/>
        <filter val="1 820,00"/>
        <filter val="1 900,00"/>
        <filter val="10,00"/>
        <filter val="100,00"/>
        <filter val="11,67"/>
        <filter val="11,90"/>
        <filter val="112,00"/>
        <filter val="12,82"/>
        <filter val="120,00"/>
        <filter val="133,33"/>
        <filter val="144,05"/>
        <filter val="15,38"/>
        <filter val="150,00"/>
        <filter val="16,67"/>
        <filter val="160,00"/>
        <filter val="17 038,00"/>
        <filter val="170,00"/>
        <filter val="174,81"/>
        <filter val="175,00"/>
        <filter val="18 062,32"/>
        <filter val="18 862,32"/>
        <filter val="180,00"/>
        <filter val="2 000,00"/>
        <filter val="2 215,00"/>
        <filter val="200,00"/>
        <filter val="220,00"/>
        <filter val="225,00"/>
        <filter val="25,00"/>
        <filter val="250,00"/>
        <filter val="27,78"/>
        <filter val="280,00"/>
        <filter val="3 090,55"/>
        <filter val="30,00"/>
        <filter val="300,00"/>
        <filter val="304,76"/>
        <filter val="31,50"/>
        <filter val="32"/>
        <filter val="320,00"/>
        <filter val="33,33"/>
        <filter val="349,50"/>
        <filter val="35,00"/>
        <filter val="350,00"/>
        <filter val="360,00"/>
        <filter val="37,88"/>
        <filter val="393,08"/>
        <filter val="4 800,00"/>
        <filter val="4,17"/>
        <filter val="40,00"/>
        <filter val="41,67"/>
        <filter val="42,00"/>
        <filter val="47,62"/>
        <filter val="495,00"/>
        <filter val="50,00"/>
        <filter val="500,00"/>
        <filter val="52,50"/>
        <filter val="525,00"/>
        <filter val="600,00"/>
        <filter val="630,00"/>
        <filter val="66,67"/>
        <filter val="667,82"/>
        <filter val="70,00"/>
        <filter val="700,00"/>
        <filter val="8,62"/>
        <filter val="8,97"/>
        <filter val="83,33"/>
        <filter val="89,74"/>
        <filter val="9,47"/>
      </filters>
    </filterColumn>
  </autoFilter>
  <mergeCells count="1015"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A24:N25"/>
    <mergeCell ref="A46:Y46"/>
    <mergeCell ref="O240:S240"/>
    <mergeCell ref="O411:S411"/>
    <mergeCell ref="D251:E251"/>
    <mergeCell ref="D488:E488"/>
    <mergeCell ref="A89:N90"/>
    <mergeCell ref="D111:E111"/>
    <mergeCell ref="D233:E233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A99:N100"/>
    <mergeCell ref="O195:S195"/>
    <mergeCell ref="O307:U307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D543:E543"/>
    <mergeCell ref="D518:E518"/>
    <mergeCell ref="D124:E124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O17:S18"/>
    <mergeCell ref="O526:S526"/>
    <mergeCell ref="D28:E28"/>
    <mergeCell ref="O215:S215"/>
    <mergeCell ref="D195:E195"/>
    <mergeCell ref="S6:T9"/>
    <mergeCell ref="O482:S482"/>
    <mergeCell ref="D189:E189"/>
    <mergeCell ref="O518:S518"/>
    <mergeCell ref="D157:E157"/>
    <mergeCell ref="P12:Q1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O467:U467"/>
    <mergeCell ref="O219:S219"/>
    <mergeCell ref="O517:S517"/>
    <mergeCell ref="O485:U485"/>
    <mergeCell ref="O368:U368"/>
    <mergeCell ref="O423:U423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A272:N273"/>
    <mergeCell ref="O406:S406"/>
    <mergeCell ref="A443:N444"/>
    <mergeCell ref="D190:E190"/>
    <mergeCell ref="D246:E246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O288:S288"/>
    <mergeCell ref="D295:E295"/>
    <mergeCell ref="D178:E178"/>
    <mergeCell ref="D321:E321"/>
    <mergeCell ref="O162:S162"/>
    <mergeCell ref="D215:E215"/>
    <mergeCell ref="D93:E93"/>
    <mergeCell ref="D264:E264"/>
    <mergeCell ref="O311:S311"/>
    <mergeCell ref="O213:S213"/>
    <mergeCell ref="O188:S188"/>
    <mergeCell ref="O126:S126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A532:Y532"/>
    <mergeCell ref="O533:S533"/>
    <mergeCell ref="O70:S70"/>
    <mergeCell ref="O241:S241"/>
    <mergeCell ref="O399:S399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O513:S513"/>
    <mergeCell ref="D172:E172"/>
    <mergeCell ref="O352:S352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H10:L10"/>
    <mergeCell ref="D434:E434"/>
    <mergeCell ref="D86:E86"/>
    <mergeCell ref="O233:S233"/>
    <mergeCell ref="D513:E513"/>
    <mergeCell ref="A182:Y182"/>
    <mergeCell ref="A304:Y304"/>
    <mergeCell ref="D257:E257"/>
    <mergeCell ref="D213:E213"/>
    <mergeCell ref="D151:E151"/>
    <mergeCell ref="O175:S175"/>
    <mergeCell ref="D150:E150"/>
    <mergeCell ref="O246:S246"/>
    <mergeCell ref="O306:S306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G17:G18"/>
    <mergeCell ref="O312:U312"/>
    <mergeCell ref="A161:Y161"/>
    <mergeCell ref="D288:E288"/>
    <mergeCell ref="O156:S156"/>
    <mergeCell ref="O398:S398"/>
    <mergeCell ref="O323:U323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A160:Y16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O178:S178"/>
    <mergeCell ref="O249:S249"/>
    <mergeCell ref="O105:S105"/>
    <mergeCell ref="D218:E218"/>
    <mergeCell ref="D247:E247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D478:E478"/>
    <mergeCell ref="D107:E107"/>
    <mergeCell ref="D163:E163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D336:E336"/>
    <mergeCell ref="O183:S183"/>
    <mergeCell ref="A138:Y138"/>
    <mergeCell ref="A13:L13"/>
    <mergeCell ref="O133:S133"/>
    <mergeCell ref="A119:Y119"/>
    <mergeCell ref="D515:E515"/>
    <mergeCell ref="D542:E542"/>
    <mergeCell ref="A504:N505"/>
    <mergeCell ref="D278:E278"/>
    <mergeCell ref="D234:E234"/>
    <mergeCell ref="D405:E405"/>
    <mergeCell ref="A130:Y130"/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O558:U558"/>
    <mergeCell ref="O556:U556"/>
    <mergeCell ref="D550:E550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