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DBC2E2-C20B-44B6-A081-2C7DAF85B1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W392" i="1"/>
  <c r="X391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O276" i="1"/>
  <c r="BN275" i="1"/>
  <c r="BL275" i="1"/>
  <c r="X275" i="1"/>
  <c r="BO275" i="1" s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Y259" i="1" s="1"/>
  <c r="O259" i="1"/>
  <c r="BN258" i="1"/>
  <c r="BL258" i="1"/>
  <c r="X258" i="1"/>
  <c r="BO258" i="1" s="1"/>
  <c r="O258" i="1"/>
  <c r="BN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W237" i="1"/>
  <c r="W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BO224" i="1" s="1"/>
  <c r="O224" i="1"/>
  <c r="BN223" i="1"/>
  <c r="BL223" i="1"/>
  <c r="X223" i="1"/>
  <c r="X227" i="1" s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J566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O199" i="1" s="1"/>
  <c r="O199" i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F566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BL22" i="1"/>
  <c r="W557" i="1" s="1"/>
  <c r="X22" i="1"/>
  <c r="O22" i="1"/>
  <c r="H10" i="1"/>
  <c r="A9" i="1"/>
  <c r="F10" i="1" s="1"/>
  <c r="D7" i="1"/>
  <c r="P6" i="1"/>
  <c r="O2" i="1"/>
  <c r="BO277" i="1" l="1"/>
  <c r="BM277" i="1"/>
  <c r="Y277" i="1"/>
  <c r="BO283" i="1"/>
  <c r="BM283" i="1"/>
  <c r="Y283" i="1"/>
  <c r="BO372" i="1"/>
  <c r="BM372" i="1"/>
  <c r="Y372" i="1"/>
  <c r="BO376" i="1"/>
  <c r="BM376" i="1"/>
  <c r="Y376" i="1"/>
  <c r="BO406" i="1"/>
  <c r="BM406" i="1"/>
  <c r="Y406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29" i="1"/>
  <c r="BM29" i="1"/>
  <c r="Y54" i="1"/>
  <c r="BM54" i="1"/>
  <c r="Y62" i="1"/>
  <c r="BM62" i="1"/>
  <c r="Y70" i="1"/>
  <c r="BM70" i="1"/>
  <c r="Y78" i="1"/>
  <c r="BM78" i="1"/>
  <c r="Y92" i="1"/>
  <c r="BM92" i="1"/>
  <c r="X117" i="1"/>
  <c r="Y109" i="1"/>
  <c r="BM109" i="1"/>
  <c r="Y121" i="1"/>
  <c r="BM121" i="1"/>
  <c r="Y134" i="1"/>
  <c r="BM134" i="1"/>
  <c r="G566" i="1"/>
  <c r="Y143" i="1"/>
  <c r="BM143" i="1"/>
  <c r="H566" i="1"/>
  <c r="Y156" i="1"/>
  <c r="BM156" i="1"/>
  <c r="Y177" i="1"/>
  <c r="BM177" i="1"/>
  <c r="Y178" i="1"/>
  <c r="BM178" i="1"/>
  <c r="X203" i="1"/>
  <c r="Y216" i="1"/>
  <c r="BM216" i="1"/>
  <c r="Y225" i="1"/>
  <c r="BM225" i="1"/>
  <c r="X236" i="1"/>
  <c r="Y241" i="1"/>
  <c r="BM241" i="1"/>
  <c r="Y249" i="1"/>
  <c r="BM249" i="1"/>
  <c r="BO257" i="1"/>
  <c r="BM257" i="1"/>
  <c r="BO268" i="1"/>
  <c r="BM268" i="1"/>
  <c r="Y268" i="1"/>
  <c r="BO282" i="1"/>
  <c r="BM282" i="1"/>
  <c r="Y282" i="1"/>
  <c r="BO306" i="1"/>
  <c r="BM306" i="1"/>
  <c r="Y306" i="1"/>
  <c r="X312" i="1"/>
  <c r="BO311" i="1"/>
  <c r="BM311" i="1"/>
  <c r="Y311" i="1"/>
  <c r="Y312" i="1" s="1"/>
  <c r="BO315" i="1"/>
  <c r="BM315" i="1"/>
  <c r="Y315" i="1"/>
  <c r="BO398" i="1"/>
  <c r="BM398" i="1"/>
  <c r="Y398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BO317" i="1"/>
  <c r="BM317" i="1"/>
  <c r="Y317" i="1"/>
  <c r="BO340" i="1"/>
  <c r="BM340" i="1"/>
  <c r="Y340" i="1"/>
  <c r="BO353" i="1"/>
  <c r="BM353" i="1"/>
  <c r="Y353" i="1"/>
  <c r="BO378" i="1"/>
  <c r="BM378" i="1"/>
  <c r="Y378" i="1"/>
  <c r="BO400" i="1"/>
  <c r="BM400" i="1"/>
  <c r="Y400" i="1"/>
  <c r="BO410" i="1"/>
  <c r="BM410" i="1"/>
  <c r="Y410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B566" i="1"/>
  <c r="W558" i="1"/>
  <c r="W559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6" i="1"/>
  <c r="E566" i="1"/>
  <c r="Y64" i="1"/>
  <c r="BM64" i="1"/>
  <c r="Y68" i="1"/>
  <c r="BM68" i="1"/>
  <c r="Y72" i="1"/>
  <c r="BM72" i="1"/>
  <c r="Y76" i="1"/>
  <c r="BM76" i="1"/>
  <c r="Y80" i="1"/>
  <c r="BM80" i="1"/>
  <c r="X90" i="1"/>
  <c r="Y88" i="1"/>
  <c r="BM88" i="1"/>
  <c r="X100" i="1"/>
  <c r="Y94" i="1"/>
  <c r="BM94" i="1"/>
  <c r="Y98" i="1"/>
  <c r="BM98" i="1"/>
  <c r="Y103" i="1"/>
  <c r="BM103" i="1"/>
  <c r="Y107" i="1"/>
  <c r="BM107" i="1"/>
  <c r="Y111" i="1"/>
  <c r="BM111" i="1"/>
  <c r="Y115" i="1"/>
  <c r="BM115" i="1"/>
  <c r="X127" i="1"/>
  <c r="Y123" i="1"/>
  <c r="BM123" i="1"/>
  <c r="Y132" i="1"/>
  <c r="BM132" i="1"/>
  <c r="Y150" i="1"/>
  <c r="BM150" i="1"/>
  <c r="Y154" i="1"/>
  <c r="BM154" i="1"/>
  <c r="Y163" i="1"/>
  <c r="BM163" i="1"/>
  <c r="X169" i="1"/>
  <c r="X180" i="1"/>
  <c r="Y175" i="1"/>
  <c r="BM175" i="1"/>
  <c r="Y184" i="1"/>
  <c r="BM184" i="1"/>
  <c r="Y187" i="1"/>
  <c r="BM187" i="1"/>
  <c r="Y190" i="1"/>
  <c r="BM190" i="1"/>
  <c r="Y194" i="1"/>
  <c r="BM194" i="1"/>
  <c r="Y197" i="1"/>
  <c r="BM197" i="1"/>
  <c r="Y198" i="1"/>
  <c r="BM198" i="1"/>
  <c r="Y201" i="1"/>
  <c r="BM201" i="1"/>
  <c r="X209" i="1"/>
  <c r="Y214" i="1"/>
  <c r="BM214" i="1"/>
  <c r="Y218" i="1"/>
  <c r="BM218" i="1"/>
  <c r="Y223" i="1"/>
  <c r="BM223" i="1"/>
  <c r="BO223" i="1"/>
  <c r="Y230" i="1"/>
  <c r="BM230" i="1"/>
  <c r="BO230" i="1"/>
  <c r="Y234" i="1"/>
  <c r="BM234" i="1"/>
  <c r="Y243" i="1"/>
  <c r="BM243" i="1"/>
  <c r="Y247" i="1"/>
  <c r="BM247" i="1"/>
  <c r="Y251" i="1"/>
  <c r="BM251" i="1"/>
  <c r="X260" i="1"/>
  <c r="Y266" i="1"/>
  <c r="BM266" i="1"/>
  <c r="Y270" i="1"/>
  <c r="BM270" i="1"/>
  <c r="Y275" i="1"/>
  <c r="BM275" i="1"/>
  <c r="X285" i="1"/>
  <c r="Y289" i="1"/>
  <c r="BM289" i="1"/>
  <c r="Y298" i="1"/>
  <c r="BM298" i="1"/>
  <c r="BO300" i="1"/>
  <c r="BM300" i="1"/>
  <c r="Y300" i="1"/>
  <c r="BO339" i="1"/>
  <c r="BM339" i="1"/>
  <c r="Y339" i="1"/>
  <c r="BO348" i="1"/>
  <c r="BM348" i="1"/>
  <c r="Y348" i="1"/>
  <c r="BO366" i="1"/>
  <c r="BM366" i="1"/>
  <c r="Y366" i="1"/>
  <c r="BO396" i="1"/>
  <c r="BM396" i="1"/>
  <c r="Y396" i="1"/>
  <c r="BO404" i="1"/>
  <c r="BM404" i="1"/>
  <c r="Y404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X504" i="1"/>
  <c r="BO534" i="1"/>
  <c r="BM534" i="1"/>
  <c r="Y534" i="1"/>
  <c r="BO536" i="1"/>
  <c r="BM536" i="1"/>
  <c r="Y536" i="1"/>
  <c r="BO538" i="1"/>
  <c r="BM538" i="1"/>
  <c r="Y538" i="1"/>
  <c r="X24" i="1"/>
  <c r="X89" i="1"/>
  <c r="X99" i="1"/>
  <c r="X137" i="1"/>
  <c r="X146" i="1"/>
  <c r="X159" i="1"/>
  <c r="X164" i="1"/>
  <c r="X170" i="1"/>
  <c r="X181" i="1"/>
  <c r="X202" i="1"/>
  <c r="X210" i="1"/>
  <c r="X221" i="1"/>
  <c r="X226" i="1"/>
  <c r="X237" i="1"/>
  <c r="N566" i="1"/>
  <c r="L566" i="1"/>
  <c r="X254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BO316" i="1"/>
  <c r="BM316" i="1"/>
  <c r="Y316" i="1"/>
  <c r="BO341" i="1"/>
  <c r="BM341" i="1"/>
  <c r="Y341" i="1"/>
  <c r="X343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I566" i="1"/>
  <c r="H9" i="1"/>
  <c r="A10" i="1"/>
  <c r="X34" i="1"/>
  <c r="X50" i="1"/>
  <c r="X58" i="1"/>
  <c r="X83" i="1"/>
  <c r="X118" i="1"/>
  <c r="X128" i="1"/>
  <c r="F9" i="1"/>
  <c r="J9" i="1"/>
  <c r="Y22" i="1"/>
  <c r="Y24" i="1" s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199" i="1"/>
  <c r="BM199" i="1"/>
  <c r="Y200" i="1"/>
  <c r="BM200" i="1"/>
  <c r="Y206" i="1"/>
  <c r="BM206" i="1"/>
  <c r="Y207" i="1"/>
  <c r="BM207" i="1"/>
  <c r="Y208" i="1"/>
  <c r="BM208" i="1"/>
  <c r="Y213" i="1"/>
  <c r="BM213" i="1"/>
  <c r="BO213" i="1"/>
  <c r="Y215" i="1"/>
  <c r="BM215" i="1"/>
  <c r="Y217" i="1"/>
  <c r="BM217" i="1"/>
  <c r="Y219" i="1"/>
  <c r="BM219" i="1"/>
  <c r="X220" i="1"/>
  <c r="Y224" i="1"/>
  <c r="Y226" i="1" s="1"/>
  <c r="BM224" i="1"/>
  <c r="Y231" i="1"/>
  <c r="BM231" i="1"/>
  <c r="Y233" i="1"/>
  <c r="BM233" i="1"/>
  <c r="Y235" i="1"/>
  <c r="BM235" i="1"/>
  <c r="Y240" i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Y252" i="1"/>
  <c r="BM252" i="1"/>
  <c r="X253" i="1"/>
  <c r="Y256" i="1"/>
  <c r="BM256" i="1"/>
  <c r="BO256" i="1"/>
  <c r="Y258" i="1"/>
  <c r="BM258" i="1"/>
  <c r="BO259" i="1"/>
  <c r="BM259" i="1"/>
  <c r="BO265" i="1"/>
  <c r="BM265" i="1"/>
  <c r="Y265" i="1"/>
  <c r="BO269" i="1"/>
  <c r="BM269" i="1"/>
  <c r="Y269" i="1"/>
  <c r="X27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19" i="1"/>
  <c r="X318" i="1"/>
  <c r="BO338" i="1"/>
  <c r="BM338" i="1"/>
  <c r="Y338" i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80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408" i="1"/>
  <c r="BO397" i="1"/>
  <c r="BM397" i="1"/>
  <c r="Y397" i="1"/>
  <c r="BO401" i="1"/>
  <c r="BM401" i="1"/>
  <c r="Y401" i="1"/>
  <c r="BO405" i="1"/>
  <c r="BM405" i="1"/>
  <c r="Y405" i="1"/>
  <c r="X414" i="1"/>
  <c r="X413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BO437" i="1"/>
  <c r="BM437" i="1"/>
  <c r="Y437" i="1"/>
  <c r="X439" i="1"/>
  <c r="X444" i="1"/>
  <c r="BO441" i="1"/>
  <c r="BM441" i="1"/>
  <c r="Y441" i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43" i="1"/>
  <c r="Y438" i="1"/>
  <c r="Y342" i="1"/>
  <c r="Y202" i="1"/>
  <c r="Y127" i="1"/>
  <c r="Y89" i="1"/>
  <c r="Y82" i="1"/>
  <c r="Y57" i="1"/>
  <c r="Y539" i="1"/>
  <c r="Y318" i="1"/>
  <c r="Y484" i="1"/>
  <c r="Y407" i="1"/>
  <c r="Y236" i="1"/>
  <c r="Y209" i="1"/>
  <c r="Y99" i="1"/>
  <c r="Y380" i="1"/>
  <c r="Y279" i="1"/>
  <c r="Y180" i="1"/>
  <c r="Y34" i="1"/>
  <c r="Y423" i="1"/>
  <c r="Y368" i="1"/>
  <c r="Y260" i="1"/>
  <c r="Y253" i="1"/>
  <c r="Y220" i="1"/>
  <c r="Y158" i="1"/>
  <c r="Y145" i="1"/>
  <c r="Y136" i="1"/>
  <c r="Y117" i="1"/>
  <c r="X556" i="1"/>
  <c r="X558" i="1"/>
  <c r="Y522" i="1"/>
  <c r="Y355" i="1"/>
  <c r="Y302" i="1"/>
  <c r="X560" i="1"/>
  <c r="Y547" i="1"/>
  <c r="Y498" i="1"/>
  <c r="X557" i="1"/>
  <c r="X559" i="1" s="1"/>
  <c r="Y349" i="1"/>
  <c r="Y272" i="1"/>
  <c r="Y561" i="1" s="1"/>
</calcChain>
</file>

<file path=xl/sharedStrings.xml><?xml version="1.0" encoding="utf-8"?>
<sst xmlns="http://schemas.openxmlformats.org/spreadsheetml/2006/main" count="2425" uniqueCount="798">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</sst>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7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33" t="s">
        <v>8</v>
      </c>
      <c r="B5" s="488"/>
      <c r="C5" s="489"/>
      <c r="D5" s="451"/>
      <c r="E5" s="453"/>
      <c r="F5" s="737" t="s">
        <v>9</v>
      </c>
      <c r="G5" s="489"/>
      <c r="H5" s="451" t="s">
        <v>797</v>
      </c>
      <c r="I5" s="452"/>
      <c r="J5" s="452"/>
      <c r="K5" s="452"/>
      <c r="L5" s="453"/>
      <c r="M5" s="58"/>
      <c r="O5" s="24" t="s">
        <v>10</v>
      </c>
      <c r="P5" s="769">
        <v>45458</v>
      </c>
      <c r="Q5" s="552"/>
      <c r="S5" s="647" t="s">
        <v>11</v>
      </c>
      <c r="T5" s="473"/>
      <c r="U5" s="649" t="s">
        <v>12</v>
      </c>
      <c r="V5" s="552"/>
      <c r="AA5" s="51"/>
      <c r="AB5" s="51"/>
      <c r="AC5" s="51"/>
    </row>
    <row r="6" spans="1:30" s="384" customFormat="1" ht="24" customHeight="1" x14ac:dyDescent="0.2">
      <c r="A6" s="533" t="s">
        <v>13</v>
      </c>
      <c r="B6" s="488"/>
      <c r="C6" s="489"/>
      <c r="D6" s="720" t="s">
        <v>14</v>
      </c>
      <c r="E6" s="721"/>
      <c r="F6" s="721"/>
      <c r="G6" s="721"/>
      <c r="H6" s="721"/>
      <c r="I6" s="721"/>
      <c r="J6" s="721"/>
      <c r="K6" s="721"/>
      <c r="L6" s="552"/>
      <c r="M6" s="59"/>
      <c r="O6" s="24" t="s">
        <v>15</v>
      </c>
      <c r="P6" s="423" t="str">
        <f>IF(P5=0," ",CHOOSE(WEEKDAY(P5,2),"Понедельник","Вторник","Среда","Четверг","Пятница","Суббота","Воскресенье"))</f>
        <v>Суббота</v>
      </c>
      <c r="Q6" s="393"/>
      <c r="S6" s="546" t="s">
        <v>16</v>
      </c>
      <c r="T6" s="473"/>
      <c r="U6" s="713" t="s">
        <v>17</v>
      </c>
      <c r="V6" s="450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593"/>
      <c r="M7" s="60"/>
      <c r="O7" s="24"/>
      <c r="P7" s="42"/>
      <c r="Q7" s="42"/>
      <c r="S7" s="397"/>
      <c r="T7" s="473"/>
      <c r="U7" s="714"/>
      <c r="V7" s="715"/>
      <c r="AA7" s="51"/>
      <c r="AB7" s="51"/>
      <c r="AC7" s="51"/>
    </row>
    <row r="8" spans="1:30" s="384" customFormat="1" ht="25.5" customHeight="1" x14ac:dyDescent="0.2">
      <c r="A8" s="774" t="s">
        <v>18</v>
      </c>
      <c r="B8" s="415"/>
      <c r="C8" s="416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2">
        <v>0.33333333333333331</v>
      </c>
      <c r="Q8" s="593"/>
      <c r="S8" s="397"/>
      <c r="T8" s="473"/>
      <c r="U8" s="714"/>
      <c r="V8" s="715"/>
      <c r="AA8" s="51"/>
      <c r="AB8" s="51"/>
      <c r="AC8" s="51"/>
    </row>
    <row r="9" spans="1:30" s="384" customFormat="1" ht="39.950000000000003" customHeight="1" x14ac:dyDescent="0.2">
      <c r="A9" s="5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7"/>
      <c r="E9" s="418"/>
      <c r="F9" s="5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386"/>
      <c r="O9" s="26" t="s">
        <v>20</v>
      </c>
      <c r="P9" s="575"/>
      <c r="Q9" s="576"/>
      <c r="S9" s="397"/>
      <c r="T9" s="473"/>
      <c r="U9" s="716"/>
      <c r="V9" s="717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7"/>
      <c r="E10" s="418"/>
      <c r="F10" s="5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83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53"/>
      <c r="Q10" s="654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1"/>
      <c r="Q11" s="552"/>
      <c r="T11" s="24" t="s">
        <v>26</v>
      </c>
      <c r="U11" s="644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4" t="s">
        <v>28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9"/>
      <c r="M12" s="62"/>
      <c r="O12" s="24" t="s">
        <v>29</v>
      </c>
      <c r="P12" s="592"/>
      <c r="Q12" s="593"/>
      <c r="R12" s="23"/>
      <c r="T12" s="24"/>
      <c r="U12" s="517"/>
      <c r="V12" s="397"/>
      <c r="AA12" s="51"/>
      <c r="AB12" s="51"/>
      <c r="AC12" s="51"/>
    </row>
    <row r="13" spans="1:30" s="384" customFormat="1" ht="23.25" customHeight="1" x14ac:dyDescent="0.2">
      <c r="A13" s="734" t="s">
        <v>30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9"/>
      <c r="M13" s="62"/>
      <c r="N13" s="26"/>
      <c r="O13" s="26" t="s">
        <v>31</v>
      </c>
      <c r="P13" s="644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4" t="s">
        <v>32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9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1" t="s">
        <v>33</v>
      </c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9"/>
      <c r="M15" s="63"/>
      <c r="O15" s="563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62" t="s">
        <v>37</v>
      </c>
      <c r="D17" s="432" t="s">
        <v>38</v>
      </c>
      <c r="E17" s="540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539"/>
      <c r="Q17" s="539"/>
      <c r="R17" s="539"/>
      <c r="S17" s="540"/>
      <c r="T17" s="758" t="s">
        <v>49</v>
      </c>
      <c r="U17" s="489"/>
      <c r="V17" s="432" t="s">
        <v>50</v>
      </c>
      <c r="W17" s="432" t="s">
        <v>51</v>
      </c>
      <c r="X17" s="746" t="s">
        <v>52</v>
      </c>
      <c r="Y17" s="432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5"/>
      <c r="BB17" s="756" t="s">
        <v>57</v>
      </c>
    </row>
    <row r="18" spans="1:67" ht="14.25" customHeight="1" x14ac:dyDescent="0.2">
      <c r="A18" s="433"/>
      <c r="B18" s="433"/>
      <c r="C18" s="433"/>
      <c r="D18" s="541"/>
      <c r="E18" s="543"/>
      <c r="F18" s="433"/>
      <c r="G18" s="433"/>
      <c r="H18" s="433"/>
      <c r="I18" s="433"/>
      <c r="J18" s="433"/>
      <c r="K18" s="433"/>
      <c r="L18" s="433"/>
      <c r="M18" s="433"/>
      <c r="N18" s="433"/>
      <c r="O18" s="541"/>
      <c r="P18" s="542"/>
      <c r="Q18" s="542"/>
      <c r="R18" s="542"/>
      <c r="S18" s="543"/>
      <c r="T18" s="385" t="s">
        <v>58</v>
      </c>
      <c r="U18" s="385" t="s">
        <v>59</v>
      </c>
      <c r="V18" s="433"/>
      <c r="W18" s="433"/>
      <c r="X18" s="747"/>
      <c r="Y18" s="433"/>
      <c r="Z18" s="669"/>
      <c r="AA18" s="669"/>
      <c r="AB18" s="493"/>
      <c r="AC18" s="494"/>
      <c r="AD18" s="495"/>
      <c r="AE18" s="506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3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5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06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06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5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06"/>
      <c r="O34" s="414" t="s">
        <v>70</v>
      </c>
      <c r="P34" s="415"/>
      <c r="Q34" s="415"/>
      <c r="R34" s="415"/>
      <c r="S34" s="415"/>
      <c r="T34" s="415"/>
      <c r="U34" s="416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06"/>
      <c r="O35" s="414" t="s">
        <v>70</v>
      </c>
      <c r="P35" s="415"/>
      <c r="Q35" s="415"/>
      <c r="R35" s="415"/>
      <c r="S35" s="415"/>
      <c r="T35" s="415"/>
      <c r="U35" s="416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5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06"/>
      <c r="O38" s="414" t="s">
        <v>70</v>
      </c>
      <c r="P38" s="415"/>
      <c r="Q38" s="415"/>
      <c r="R38" s="415"/>
      <c r="S38" s="415"/>
      <c r="T38" s="415"/>
      <c r="U38" s="416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06"/>
      <c r="O39" s="414" t="s">
        <v>70</v>
      </c>
      <c r="P39" s="415"/>
      <c r="Q39" s="415"/>
      <c r="R39" s="415"/>
      <c r="S39" s="415"/>
      <c r="T39" s="415"/>
      <c r="U39" s="416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5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06"/>
      <c r="O42" s="414" t="s">
        <v>70</v>
      </c>
      <c r="P42" s="415"/>
      <c r="Q42" s="415"/>
      <c r="R42" s="415"/>
      <c r="S42" s="415"/>
      <c r="T42" s="415"/>
      <c r="U42" s="416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06"/>
      <c r="O43" s="414" t="s">
        <v>70</v>
      </c>
      <c r="P43" s="415"/>
      <c r="Q43" s="415"/>
      <c r="R43" s="415"/>
      <c r="S43" s="415"/>
      <c r="T43" s="415"/>
      <c r="U43" s="416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3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100</v>
      </c>
      <c r="X47" s="389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202.5</v>
      </c>
      <c r="X48" s="389">
        <f>IFERROR(IF(W48="",0,CEILING((W48/$H48),1)*$H48),"")</f>
        <v>202.5</v>
      </c>
      <c r="Y48" s="36">
        <f>IFERROR(IF(X48=0,"",ROUNDUP(X48/H48,0)*0.00753),"")</f>
        <v>0.56474999999999997</v>
      </c>
      <c r="Z48" s="56"/>
      <c r="AA48" s="57"/>
      <c r="AE48" s="64"/>
      <c r="BB48" s="77" t="s">
        <v>1</v>
      </c>
      <c r="BL48" s="64">
        <f>IFERROR(W48*I48/H48,"0")</f>
        <v>217.49999999999997</v>
      </c>
      <c r="BM48" s="64">
        <f>IFERROR(X48*I48/H48,"0")</f>
        <v>217.49999999999997</v>
      </c>
      <c r="BN48" s="64">
        <f>IFERROR(1/J48*(W48/H48),"0")</f>
        <v>0.48076923076923073</v>
      </c>
      <c r="BO48" s="64">
        <f>IFERROR(1/J48*(X48/H48),"0")</f>
        <v>0.48076923076923073</v>
      </c>
    </row>
    <row r="49" spans="1:67" x14ac:dyDescent="0.2">
      <c r="A49" s="405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06"/>
      <c r="O49" s="414" t="s">
        <v>70</v>
      </c>
      <c r="P49" s="415"/>
      <c r="Q49" s="415"/>
      <c r="R49" s="415"/>
      <c r="S49" s="415"/>
      <c r="T49" s="415"/>
      <c r="U49" s="416"/>
      <c r="V49" s="37" t="s">
        <v>71</v>
      </c>
      <c r="W49" s="390">
        <f>IFERROR(W47/H47,"0")+IFERROR(W48/H48,"0")</f>
        <v>84.259259259259267</v>
      </c>
      <c r="X49" s="390">
        <f>IFERROR(X47/H47,"0")+IFERROR(X48/H48,"0")</f>
        <v>85</v>
      </c>
      <c r="Y49" s="390">
        <f>IFERROR(IF(Y47="",0,Y47),"0")+IFERROR(IF(Y48="",0,Y48),"0")</f>
        <v>0.78224999999999989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06"/>
      <c r="O50" s="414" t="s">
        <v>70</v>
      </c>
      <c r="P50" s="415"/>
      <c r="Q50" s="415"/>
      <c r="R50" s="415"/>
      <c r="S50" s="415"/>
      <c r="T50" s="415"/>
      <c r="U50" s="416"/>
      <c r="V50" s="37" t="s">
        <v>66</v>
      </c>
      <c r="W50" s="390">
        <f>IFERROR(SUM(W47:W48),"0")</f>
        <v>302.5</v>
      </c>
      <c r="X50" s="390">
        <f>IFERROR(SUM(X47:X48),"0")</f>
        <v>310.5</v>
      </c>
      <c r="Y50" s="37"/>
      <c r="Z50" s="391"/>
      <c r="AA50" s="391"/>
    </row>
    <row r="51" spans="1:67" ht="16.5" hidden="1" customHeight="1" x14ac:dyDescent="0.25">
      <c r="A51" s="43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600</v>
      </c>
      <c r="X53" s="389">
        <f>IFERROR(IF(W53="",0,CEILING((W53/$H53),1)*$H53),"")</f>
        <v>604.80000000000007</v>
      </c>
      <c r="Y53" s="36">
        <f>IFERROR(IF(X53=0,"",ROUNDUP(X53/H53,0)*0.02175),"")</f>
        <v>1.218</v>
      </c>
      <c r="Z53" s="56"/>
      <c r="AA53" s="57"/>
      <c r="AE53" s="64"/>
      <c r="BB53" s="78" t="s">
        <v>1</v>
      </c>
      <c r="BL53" s="64">
        <f>IFERROR(W53*I53/H53,"0")</f>
        <v>626.66666666666663</v>
      </c>
      <c r="BM53" s="64">
        <f>IFERROR(X53*I53/H53,"0")</f>
        <v>631.67999999999995</v>
      </c>
      <c r="BN53" s="64">
        <f>IFERROR(1/J53*(W53/H53),"0")</f>
        <v>0.99206349206349187</v>
      </c>
      <c r="BO53" s="64">
        <f>IFERROR(1/J53*(X53/H53),"0")</f>
        <v>1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450</v>
      </c>
      <c r="X55" s="389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08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5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06"/>
      <c r="O57" s="414" t="s">
        <v>70</v>
      </c>
      <c r="P57" s="415"/>
      <c r="Q57" s="415"/>
      <c r="R57" s="415"/>
      <c r="S57" s="415"/>
      <c r="T57" s="415"/>
      <c r="U57" s="416"/>
      <c r="V57" s="37" t="s">
        <v>71</v>
      </c>
      <c r="W57" s="390">
        <f>IFERROR(W53/H53,"0")+IFERROR(W54/H54,"0")+IFERROR(W55/H55,"0")+IFERROR(W56/H56,"0")</f>
        <v>155.55555555555554</v>
      </c>
      <c r="X57" s="390">
        <f>IFERROR(X53/H53,"0")+IFERROR(X54/H54,"0")+IFERROR(X55/H55,"0")+IFERROR(X56/H56,"0")</f>
        <v>156</v>
      </c>
      <c r="Y57" s="390">
        <f>IFERROR(IF(Y53="",0,Y53),"0")+IFERROR(IF(Y54="",0,Y54),"0")+IFERROR(IF(Y55="",0,Y55),"0")+IFERROR(IF(Y56="",0,Y56),"0")</f>
        <v>2.1549999999999998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06"/>
      <c r="O58" s="414" t="s">
        <v>70</v>
      </c>
      <c r="P58" s="415"/>
      <c r="Q58" s="415"/>
      <c r="R58" s="415"/>
      <c r="S58" s="415"/>
      <c r="T58" s="415"/>
      <c r="U58" s="416"/>
      <c r="V58" s="37" t="s">
        <v>66</v>
      </c>
      <c r="W58" s="390">
        <f>IFERROR(SUM(W53:W56),"0")</f>
        <v>1050</v>
      </c>
      <c r="X58" s="390">
        <f>IFERROR(SUM(X53:X56),"0")</f>
        <v>1054.8000000000002</v>
      </c>
      <c r="Y58" s="37"/>
      <c r="Z58" s="391"/>
      <c r="AA58" s="391"/>
    </row>
    <row r="59" spans="1:67" ht="16.5" hidden="1" customHeight="1" x14ac:dyDescent="0.25">
      <c r="A59" s="43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180</v>
      </c>
      <c r="X63" s="389">
        <f t="shared" si="6"/>
        <v>190.39999999999998</v>
      </c>
      <c r="Y63" s="36">
        <f t="shared" si="7"/>
        <v>0.36974999999999997</v>
      </c>
      <c r="Z63" s="56"/>
      <c r="AA63" s="57"/>
      <c r="AE63" s="64"/>
      <c r="BB63" s="84" t="s">
        <v>1</v>
      </c>
      <c r="BL63" s="64">
        <f t="shared" si="8"/>
        <v>187.71428571428572</v>
      </c>
      <c r="BM63" s="64">
        <f t="shared" si="9"/>
        <v>198.56</v>
      </c>
      <c r="BN63" s="64">
        <f t="shared" si="10"/>
        <v>0.28698979591836737</v>
      </c>
      <c r="BO63" s="64">
        <f t="shared" si="11"/>
        <v>0.30357142857142855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300</v>
      </c>
      <c r="X65" s="389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10</v>
      </c>
      <c r="X68" s="389">
        <f t="shared" si="6"/>
        <v>12</v>
      </c>
      <c r="Y68" s="36">
        <f>IFERROR(IF(X68=0,"",ROUNDUP(X68/H68,0)*0.00753),"")</f>
        <v>3.0120000000000001E-2</v>
      </c>
      <c r="Z68" s="56"/>
      <c r="AA68" s="57"/>
      <c r="AE68" s="64"/>
      <c r="BB68" s="89" t="s">
        <v>1</v>
      </c>
      <c r="BL68" s="64">
        <f t="shared" si="8"/>
        <v>10.666666666666666</v>
      </c>
      <c r="BM68" s="64">
        <f t="shared" si="9"/>
        <v>12.800000000000002</v>
      </c>
      <c r="BN68" s="64">
        <f t="shared" si="10"/>
        <v>2.1367521367521368E-2</v>
      </c>
      <c r="BO68" s="64">
        <f t="shared" si="11"/>
        <v>2.564102564102564E-2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172</v>
      </c>
      <c r="X69" s="389">
        <f t="shared" si="6"/>
        <v>172</v>
      </c>
      <c r="Y69" s="36">
        <f t="shared" ref="Y69:Y75" si="12">IFERROR(IF(X69=0,"",ROUNDUP(X69/H69,0)*0.00937),"")</f>
        <v>0.40290999999999999</v>
      </c>
      <c r="Z69" s="56"/>
      <c r="AA69" s="57"/>
      <c r="AE69" s="64"/>
      <c r="BB69" s="90" t="s">
        <v>1</v>
      </c>
      <c r="BL69" s="64">
        <f t="shared" si="8"/>
        <v>182.32000000000002</v>
      </c>
      <c r="BM69" s="64">
        <f t="shared" si="9"/>
        <v>182.32000000000002</v>
      </c>
      <c r="BN69" s="64">
        <f t="shared" si="10"/>
        <v>0.35833333333333334</v>
      </c>
      <c r="BO69" s="64">
        <f t="shared" si="11"/>
        <v>0.35833333333333334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6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180</v>
      </c>
      <c r="X75" s="389">
        <f t="shared" si="6"/>
        <v>180</v>
      </c>
      <c r="Y75" s="36">
        <f t="shared" si="12"/>
        <v>0.37480000000000002</v>
      </c>
      <c r="Z75" s="56"/>
      <c r="AA75" s="57"/>
      <c r="AE75" s="64"/>
      <c r="BB75" s="96" t="s">
        <v>1</v>
      </c>
      <c r="BL75" s="64">
        <f t="shared" si="8"/>
        <v>188.39999999999998</v>
      </c>
      <c r="BM75" s="64">
        <f t="shared" si="9"/>
        <v>188.39999999999998</v>
      </c>
      <c r="BN75" s="64">
        <f t="shared" si="10"/>
        <v>0.33333333333333331</v>
      </c>
      <c r="BO75" s="64">
        <f t="shared" si="11"/>
        <v>0.33333333333333331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44</v>
      </c>
      <c r="X76" s="389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46.749999999999993</v>
      </c>
      <c r="BM76" s="64">
        <f t="shared" si="9"/>
        <v>47.6</v>
      </c>
      <c r="BN76" s="64">
        <f t="shared" si="10"/>
        <v>8.8141025641025633E-2</v>
      </c>
      <c r="BO76" s="64">
        <f t="shared" si="11"/>
        <v>8.9743589743589744E-2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630</v>
      </c>
      <c r="X80" s="389">
        <f t="shared" si="6"/>
        <v>630</v>
      </c>
      <c r="Y80" s="36">
        <f>IFERROR(IF(X80=0,"",ROUNDUP(X80/H80,0)*0.00937),"")</f>
        <v>1.3118000000000001</v>
      </c>
      <c r="Z80" s="56"/>
      <c r="AA80" s="57"/>
      <c r="AE80" s="64"/>
      <c r="BB80" s="101" t="s">
        <v>1</v>
      </c>
      <c r="BL80" s="64">
        <f t="shared" si="8"/>
        <v>663.6</v>
      </c>
      <c r="BM80" s="64">
        <f t="shared" si="9"/>
        <v>663.6</v>
      </c>
      <c r="BN80" s="64">
        <f t="shared" si="10"/>
        <v>1.1666666666666667</v>
      </c>
      <c r="BO80" s="64">
        <f t="shared" si="11"/>
        <v>1.1666666666666667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5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06"/>
      <c r="O82" s="414" t="s">
        <v>70</v>
      </c>
      <c r="P82" s="415"/>
      <c r="Q82" s="415"/>
      <c r="R82" s="415"/>
      <c r="S82" s="415"/>
      <c r="T82" s="415"/>
      <c r="U82" s="416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288.39682539682542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291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3.3125499999999999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06"/>
      <c r="O83" s="414" t="s">
        <v>70</v>
      </c>
      <c r="P83" s="415"/>
      <c r="Q83" s="415"/>
      <c r="R83" s="415"/>
      <c r="S83" s="415"/>
      <c r="T83" s="415"/>
      <c r="U83" s="416"/>
      <c r="V83" s="37" t="s">
        <v>66</v>
      </c>
      <c r="W83" s="390">
        <f>IFERROR(SUM(W61:W81),"0")</f>
        <v>1566</v>
      </c>
      <c r="X83" s="390">
        <f>IFERROR(SUM(X61:X81),"0")</f>
        <v>1587.6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06"/>
      <c r="O89" s="414" t="s">
        <v>70</v>
      </c>
      <c r="P89" s="415"/>
      <c r="Q89" s="415"/>
      <c r="R89" s="415"/>
      <c r="S89" s="415"/>
      <c r="T89" s="415"/>
      <c r="U89" s="416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06"/>
      <c r="O90" s="414" t="s">
        <v>70</v>
      </c>
      <c r="P90" s="415"/>
      <c r="Q90" s="415"/>
      <c r="R90" s="415"/>
      <c r="S90" s="415"/>
      <c r="T90" s="415"/>
      <c r="U90" s="416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35</v>
      </c>
      <c r="X98" s="389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05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06"/>
      <c r="O99" s="414" t="s">
        <v>70</v>
      </c>
      <c r="P99" s="415"/>
      <c r="Q99" s="415"/>
      <c r="R99" s="415"/>
      <c r="S99" s="415"/>
      <c r="T99" s="415"/>
      <c r="U99" s="416"/>
      <c r="V99" s="37" t="s">
        <v>71</v>
      </c>
      <c r="W99" s="390">
        <f>IFERROR(W92/H92,"0")+IFERROR(W93/H93,"0")+IFERROR(W94/H94,"0")+IFERROR(W95/H95,"0")+IFERROR(W96/H96,"0")+IFERROR(W97/H97,"0")+IFERROR(W98/H98,"0")</f>
        <v>12.5</v>
      </c>
      <c r="X99" s="390">
        <f>IFERROR(X92/H92,"0")+IFERROR(X93/H93,"0")+IFERROR(X94/H94,"0")+IFERROR(X95/H95,"0")+IFERROR(X96/H96,"0")+IFERROR(X97/H97,"0")+IFERROR(X98/H98,"0")</f>
        <v>13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06"/>
      <c r="O100" s="414" t="s">
        <v>70</v>
      </c>
      <c r="P100" s="415"/>
      <c r="Q100" s="415"/>
      <c r="R100" s="415"/>
      <c r="S100" s="415"/>
      <c r="T100" s="415"/>
      <c r="U100" s="416"/>
      <c r="V100" s="37" t="s">
        <v>66</v>
      </c>
      <c r="W100" s="390">
        <f>IFERROR(SUM(W92:W98),"0")</f>
        <v>35</v>
      </c>
      <c r="X100" s="390">
        <f>IFERROR(SUM(X92:X98),"0")</f>
        <v>36.4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150</v>
      </c>
      <c r="X103" s="389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40</v>
      </c>
      <c r="X105" s="389">
        <f t="shared" si="18"/>
        <v>42</v>
      </c>
      <c r="Y105" s="36">
        <f>IFERROR(IF(X105=0,"",ROUNDUP(X105/H105,0)*0.02175),"")</f>
        <v>0.10874999999999999</v>
      </c>
      <c r="Z105" s="56"/>
      <c r="AA105" s="57"/>
      <c r="AE105" s="64"/>
      <c r="BB105" s="117" t="s">
        <v>1</v>
      </c>
      <c r="BL105" s="64">
        <f t="shared" si="19"/>
        <v>42.685714285714283</v>
      </c>
      <c r="BM105" s="64">
        <f t="shared" si="20"/>
        <v>44.82</v>
      </c>
      <c r="BN105" s="64">
        <f t="shared" si="21"/>
        <v>8.5034013605442174E-2</v>
      </c>
      <c r="BO105" s="64">
        <f t="shared" si="22"/>
        <v>8.9285714285714274E-2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69.3</v>
      </c>
      <c r="X108" s="389">
        <f t="shared" si="18"/>
        <v>71.28</v>
      </c>
      <c r="Y108" s="36">
        <f>IFERROR(IF(X108=0,"",ROUNDUP(X108/H108,0)*0.00753),"")</f>
        <v>0.20331000000000002</v>
      </c>
      <c r="Z108" s="56"/>
      <c r="AA108" s="57"/>
      <c r="AE108" s="64"/>
      <c r="BB108" s="120" t="s">
        <v>1</v>
      </c>
      <c r="BL108" s="64">
        <f t="shared" si="19"/>
        <v>76.859999999999985</v>
      </c>
      <c r="BM108" s="64">
        <f t="shared" si="20"/>
        <v>79.055999999999997</v>
      </c>
      <c r="BN108" s="64">
        <f t="shared" si="21"/>
        <v>0.16826923076923075</v>
      </c>
      <c r="BO108" s="64">
        <f t="shared" si="22"/>
        <v>0.17307692307692307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247.5</v>
      </c>
      <c r="X109" s="389">
        <f t="shared" si="18"/>
        <v>248.4</v>
      </c>
      <c r="Y109" s="36">
        <f>IFERROR(IF(X109=0,"",ROUNDUP(X109/H109,0)*0.00753),"")</f>
        <v>0.69276000000000004</v>
      </c>
      <c r="Z109" s="56"/>
      <c r="AA109" s="57"/>
      <c r="AE109" s="64"/>
      <c r="BB109" s="121" t="s">
        <v>1</v>
      </c>
      <c r="BL109" s="64">
        <f t="shared" si="19"/>
        <v>272.43333333333334</v>
      </c>
      <c r="BM109" s="64">
        <f t="shared" si="20"/>
        <v>273.42399999999998</v>
      </c>
      <c r="BN109" s="64">
        <f t="shared" si="21"/>
        <v>0.58760683760683752</v>
      </c>
      <c r="BO109" s="64">
        <f t="shared" si="22"/>
        <v>0.58974358974358976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8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25</v>
      </c>
      <c r="X113" s="389">
        <f t="shared" si="18"/>
        <v>27</v>
      </c>
      <c r="Y113" s="36">
        <f t="shared" si="23"/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5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06"/>
      <c r="O117" s="414" t="s">
        <v>70</v>
      </c>
      <c r="P117" s="415"/>
      <c r="Q117" s="415"/>
      <c r="R117" s="415"/>
      <c r="S117" s="415"/>
      <c r="T117" s="415"/>
      <c r="U117" s="416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148.86904761904762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151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1.4640900000000001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06"/>
      <c r="O118" s="414" t="s">
        <v>70</v>
      </c>
      <c r="P118" s="415"/>
      <c r="Q118" s="415"/>
      <c r="R118" s="415"/>
      <c r="S118" s="415"/>
      <c r="T118" s="415"/>
      <c r="U118" s="416"/>
      <c r="V118" s="37" t="s">
        <v>66</v>
      </c>
      <c r="W118" s="390">
        <f>IFERROR(SUM(W102:W116),"0")</f>
        <v>531.79999999999995</v>
      </c>
      <c r="X118" s="390">
        <f>IFERROR(SUM(X102:X116),"0")</f>
        <v>539.88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80</v>
      </c>
      <c r="X121" s="389">
        <f t="shared" si="24"/>
        <v>84</v>
      </c>
      <c r="Y121" s="36">
        <f>IFERROR(IF(X121=0,"",ROUNDUP(X121/H121,0)*0.02175),"")</f>
        <v>0.21749999999999997</v>
      </c>
      <c r="Z121" s="56"/>
      <c r="AA121" s="57"/>
      <c r="AE121" s="64"/>
      <c r="BB121" s="130" t="s">
        <v>1</v>
      </c>
      <c r="BL121" s="64">
        <f t="shared" si="25"/>
        <v>85.371428571428567</v>
      </c>
      <c r="BM121" s="64">
        <f t="shared" si="26"/>
        <v>89.64</v>
      </c>
      <c r="BN121" s="64">
        <f t="shared" si="27"/>
        <v>0.17006802721088435</v>
      </c>
      <c r="BO121" s="64">
        <f t="shared" si="28"/>
        <v>0.17857142857142855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29.7</v>
      </c>
      <c r="X125" s="389">
        <f t="shared" si="24"/>
        <v>29.7</v>
      </c>
      <c r="Y125" s="36">
        <f>IFERROR(IF(X125=0,"",ROUNDUP(X125/H125,0)*0.00753),"")</f>
        <v>0.11295000000000001</v>
      </c>
      <c r="Z125" s="56"/>
      <c r="AA125" s="57"/>
      <c r="AE125" s="64"/>
      <c r="BB125" s="134" t="s">
        <v>1</v>
      </c>
      <c r="BL125" s="64">
        <f t="shared" si="25"/>
        <v>33.870000000000005</v>
      </c>
      <c r="BM125" s="64">
        <f t="shared" si="26"/>
        <v>33.870000000000005</v>
      </c>
      <c r="BN125" s="64">
        <f t="shared" si="27"/>
        <v>9.6153846153846145E-2</v>
      </c>
      <c r="BO125" s="64">
        <f t="shared" si="28"/>
        <v>9.6153846153846145E-2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05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06"/>
      <c r="O127" s="414" t="s">
        <v>70</v>
      </c>
      <c r="P127" s="415"/>
      <c r="Q127" s="415"/>
      <c r="R127" s="415"/>
      <c r="S127" s="415"/>
      <c r="T127" s="415"/>
      <c r="U127" s="416"/>
      <c r="V127" s="37" t="s">
        <v>71</v>
      </c>
      <c r="W127" s="390">
        <f>IFERROR(W120/H120,"0")+IFERROR(W121/H121,"0")+IFERROR(W122/H122,"0")+IFERROR(W123/H123,"0")+IFERROR(W124/H124,"0")+IFERROR(W125/H125,"0")+IFERROR(W126/H126,"0")</f>
        <v>24.523809523809526</v>
      </c>
      <c r="X127" s="390">
        <f>IFERROR(X120/H120,"0")+IFERROR(X121/H121,"0")+IFERROR(X122/H122,"0")+IFERROR(X123/H123,"0")+IFERROR(X124/H124,"0")+IFERROR(X125/H125,"0")+IFERROR(X126/H126,"0")</f>
        <v>25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0.33044999999999997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06"/>
      <c r="O128" s="414" t="s">
        <v>70</v>
      </c>
      <c r="P128" s="415"/>
      <c r="Q128" s="415"/>
      <c r="R128" s="415"/>
      <c r="S128" s="415"/>
      <c r="T128" s="415"/>
      <c r="U128" s="416"/>
      <c r="V128" s="37" t="s">
        <v>66</v>
      </c>
      <c r="W128" s="390">
        <f>IFERROR(SUM(W120:W126),"0")</f>
        <v>109.7</v>
      </c>
      <c r="X128" s="390">
        <f>IFERROR(SUM(X120:X126),"0")</f>
        <v>113.7</v>
      </c>
      <c r="Y128" s="37"/>
      <c r="Z128" s="391"/>
      <c r="AA128" s="391"/>
    </row>
    <row r="129" spans="1:67" ht="16.5" hidden="1" customHeight="1" x14ac:dyDescent="0.25">
      <c r="A129" s="43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330</v>
      </c>
      <c r="X131" s="389">
        <f>IFERROR(IF(W131="",0,CEILING((W131/$H131),1)*$H131),"")</f>
        <v>336</v>
      </c>
      <c r="Y131" s="36">
        <f>IFERROR(IF(X131=0,"",ROUNDUP(X131/H131,0)*0.02175),"")</f>
        <v>0.86999999999999988</v>
      </c>
      <c r="Z131" s="56"/>
      <c r="AA131" s="57"/>
      <c r="AE131" s="64"/>
      <c r="BB131" s="136" t="s">
        <v>1</v>
      </c>
      <c r="BL131" s="64">
        <f>IFERROR(W131*I131/H131,"0")</f>
        <v>351.92142857142852</v>
      </c>
      <c r="BM131" s="64">
        <f>IFERROR(X131*I131/H131,"0")</f>
        <v>358.32</v>
      </c>
      <c r="BN131" s="64">
        <f>IFERROR(1/J131*(W131/H131),"0")</f>
        <v>0.70153061224489788</v>
      </c>
      <c r="BO131" s="64">
        <f>IFERROR(1/J131*(X131/H131),"0")</f>
        <v>0.71428571428571419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540</v>
      </c>
      <c r="X134" s="389">
        <f>IFERROR(IF(W134="",0,CEILING((W134/$H134),1)*$H134),"")</f>
        <v>540</v>
      </c>
      <c r="Y134" s="36">
        <f>IFERROR(IF(X134=0,"",ROUNDUP(X134/H134,0)*0.00753),"")</f>
        <v>1.506</v>
      </c>
      <c r="Z134" s="56"/>
      <c r="AA134" s="57"/>
      <c r="AE134" s="64"/>
      <c r="BB134" s="139" t="s">
        <v>1</v>
      </c>
      <c r="BL134" s="64">
        <f>IFERROR(W134*I134/H134,"0")</f>
        <v>594.39999999999986</v>
      </c>
      <c r="BM134" s="64">
        <f>IFERROR(X134*I134/H134,"0")</f>
        <v>594.39999999999986</v>
      </c>
      <c r="BN134" s="64">
        <f>IFERROR(1/J134*(W134/H134),"0")</f>
        <v>1.2820512820512819</v>
      </c>
      <c r="BO134" s="64">
        <f>IFERROR(1/J134*(X134/H134),"0")</f>
        <v>1.2820512820512819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05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06"/>
      <c r="O136" s="414" t="s">
        <v>70</v>
      </c>
      <c r="P136" s="415"/>
      <c r="Q136" s="415"/>
      <c r="R136" s="415"/>
      <c r="S136" s="415"/>
      <c r="T136" s="415"/>
      <c r="U136" s="416"/>
      <c r="V136" s="37" t="s">
        <v>71</v>
      </c>
      <c r="W136" s="390">
        <f>IFERROR(W131/H131,"0")+IFERROR(W132/H132,"0")+IFERROR(W133/H133,"0")+IFERROR(W134/H134,"0")+IFERROR(W135/H135,"0")</f>
        <v>239.28571428571428</v>
      </c>
      <c r="X136" s="390">
        <f>IFERROR(X131/H131,"0")+IFERROR(X132/H132,"0")+IFERROR(X133/H133,"0")+IFERROR(X134/H134,"0")+IFERROR(X135/H135,"0")</f>
        <v>240</v>
      </c>
      <c r="Y136" s="390">
        <f>IFERROR(IF(Y131="",0,Y131),"0")+IFERROR(IF(Y132="",0,Y132),"0")+IFERROR(IF(Y133="",0,Y133),"0")+IFERROR(IF(Y134="",0,Y134),"0")+IFERROR(IF(Y135="",0,Y135),"0")</f>
        <v>2.3759999999999999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06"/>
      <c r="O137" s="414" t="s">
        <v>70</v>
      </c>
      <c r="P137" s="415"/>
      <c r="Q137" s="415"/>
      <c r="R137" s="415"/>
      <c r="S137" s="415"/>
      <c r="T137" s="415"/>
      <c r="U137" s="416"/>
      <c r="V137" s="37" t="s">
        <v>66</v>
      </c>
      <c r="W137" s="390">
        <f>IFERROR(SUM(W131:W135),"0")</f>
        <v>870</v>
      </c>
      <c r="X137" s="390">
        <f>IFERROR(SUM(X131:X135),"0")</f>
        <v>876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3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6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5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06"/>
      <c r="O145" s="414" t="s">
        <v>70</v>
      </c>
      <c r="P145" s="415"/>
      <c r="Q145" s="415"/>
      <c r="R145" s="415"/>
      <c r="S145" s="415"/>
      <c r="T145" s="415"/>
      <c r="U145" s="416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06"/>
      <c r="O146" s="414" t="s">
        <v>70</v>
      </c>
      <c r="P146" s="415"/>
      <c r="Q146" s="415"/>
      <c r="R146" s="415"/>
      <c r="S146" s="415"/>
      <c r="T146" s="415"/>
      <c r="U146" s="416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3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30</v>
      </c>
      <c r="X149" s="389">
        <f t="shared" ref="X149:X157" si="29">IFERROR(IF(W149="",0,CEILING((W149/$H149),1)*$H149),"")</f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31.857142857142858</v>
      </c>
      <c r="BM149" s="64">
        <f t="shared" ref="BM149:BM157" si="31">IFERROR(X149*I149/H149,"0")</f>
        <v>35.68</v>
      </c>
      <c r="BN149" s="64">
        <f t="shared" ref="BN149:BN157" si="32">IFERROR(1/J149*(W149/H149),"0")</f>
        <v>4.5787545787545784E-2</v>
      </c>
      <c r="BO149" s="64">
        <f t="shared" ref="BO149:BO157" si="33">IFERROR(1/J149*(X149/H149),"0")</f>
        <v>5.128205128205128E-2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20</v>
      </c>
      <c r="X150" s="389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21.238095238095237</v>
      </c>
      <c r="BM150" s="64">
        <f t="shared" si="31"/>
        <v>22.299999999999997</v>
      </c>
      <c r="BN150" s="64">
        <f t="shared" si="32"/>
        <v>3.0525030525030524E-2</v>
      </c>
      <c r="BO150" s="64">
        <f t="shared" si="33"/>
        <v>3.2051282051282048E-2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120</v>
      </c>
      <c r="X151" s="389">
        <f t="shared" si="29"/>
        <v>121.80000000000001</v>
      </c>
      <c r="Y151" s="36">
        <f>IFERROR(IF(X151=0,"",ROUNDUP(X151/H151,0)*0.00753),"")</f>
        <v>0.21837000000000001</v>
      </c>
      <c r="Z151" s="56"/>
      <c r="AA151" s="57"/>
      <c r="AE151" s="64"/>
      <c r="BB151" s="147" t="s">
        <v>1</v>
      </c>
      <c r="BL151" s="64">
        <f t="shared" si="30"/>
        <v>125.71428571428571</v>
      </c>
      <c r="BM151" s="64">
        <f t="shared" si="31"/>
        <v>127.60000000000001</v>
      </c>
      <c r="BN151" s="64">
        <f t="shared" si="32"/>
        <v>0.18315018315018314</v>
      </c>
      <c r="BO151" s="64">
        <f t="shared" si="33"/>
        <v>0.1858974358974359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105</v>
      </c>
      <c r="X152" s="389">
        <f t="shared" si="29"/>
        <v>105</v>
      </c>
      <c r="Y152" s="36">
        <f>IFERROR(IF(X152=0,"",ROUNDUP(X152/H152,0)*0.00502),"")</f>
        <v>0.251</v>
      </c>
      <c r="Z152" s="56"/>
      <c r="AA152" s="57"/>
      <c r="AE152" s="64"/>
      <c r="BB152" s="148" t="s">
        <v>1</v>
      </c>
      <c r="BL152" s="64">
        <f t="shared" si="30"/>
        <v>111.5</v>
      </c>
      <c r="BM152" s="64">
        <f t="shared" si="31"/>
        <v>111.5</v>
      </c>
      <c r="BN152" s="64">
        <f t="shared" si="32"/>
        <v>0.21367521367521369</v>
      </c>
      <c r="BO152" s="64">
        <f t="shared" si="33"/>
        <v>0.21367521367521369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105</v>
      </c>
      <c r="X154" s="389">
        <f t="shared" si="29"/>
        <v>105</v>
      </c>
      <c r="Y154" s="36">
        <f>IFERROR(IF(X154=0,"",ROUNDUP(X154/H154,0)*0.00502),"")</f>
        <v>0.251</v>
      </c>
      <c r="Z154" s="56"/>
      <c r="AA154" s="57"/>
      <c r="AE154" s="64"/>
      <c r="BB154" s="150" t="s">
        <v>1</v>
      </c>
      <c r="BL154" s="64">
        <f t="shared" si="30"/>
        <v>111.5</v>
      </c>
      <c r="BM154" s="64">
        <f t="shared" si="31"/>
        <v>111.5</v>
      </c>
      <c r="BN154" s="64">
        <f t="shared" si="32"/>
        <v>0.21367521367521369</v>
      </c>
      <c r="BO154" s="64">
        <f t="shared" si="33"/>
        <v>0.21367521367521369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140</v>
      </c>
      <c r="X155" s="389">
        <f t="shared" si="29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0"/>
        <v>146.66666666666666</v>
      </c>
      <c r="BM155" s="64">
        <f t="shared" si="31"/>
        <v>147.40000000000003</v>
      </c>
      <c r="BN155" s="64">
        <f t="shared" si="32"/>
        <v>0.28490028490028491</v>
      </c>
      <c r="BO155" s="64">
        <f t="shared" si="33"/>
        <v>0.28632478632478636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05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06"/>
      <c r="O158" s="414" t="s">
        <v>70</v>
      </c>
      <c r="P158" s="415"/>
      <c r="Q158" s="415"/>
      <c r="R158" s="415"/>
      <c r="S158" s="415"/>
      <c r="T158" s="415"/>
      <c r="U158" s="416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207.14285714285714</v>
      </c>
      <c r="X158" s="390">
        <f>IFERROR(X149/H149,"0")+IFERROR(X150/H150,"0")+IFERROR(X151/H151,"0")+IFERROR(X152/H152,"0")+IFERROR(X153/H153,"0")+IFERROR(X154/H154,"0")+IFERROR(X155/H155,"0")+IFERROR(X156/H156,"0")+IFERROR(X157/H157,"0")</f>
        <v>209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1.1546000000000001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06"/>
      <c r="O159" s="414" t="s">
        <v>70</v>
      </c>
      <c r="P159" s="415"/>
      <c r="Q159" s="415"/>
      <c r="R159" s="415"/>
      <c r="S159" s="415"/>
      <c r="T159" s="415"/>
      <c r="U159" s="416"/>
      <c r="V159" s="37" t="s">
        <v>66</v>
      </c>
      <c r="W159" s="390">
        <f>IFERROR(SUM(W149:W157),"0")</f>
        <v>520</v>
      </c>
      <c r="X159" s="390">
        <f>IFERROR(SUM(X149:X157),"0")</f>
        <v>527.1</v>
      </c>
      <c r="Y159" s="37"/>
      <c r="Z159" s="391"/>
      <c r="AA159" s="391"/>
    </row>
    <row r="160" spans="1:67" ht="16.5" hidden="1" customHeight="1" x14ac:dyDescent="0.25">
      <c r="A160" s="43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5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06"/>
      <c r="O164" s="414" t="s">
        <v>70</v>
      </c>
      <c r="P164" s="415"/>
      <c r="Q164" s="415"/>
      <c r="R164" s="415"/>
      <c r="S164" s="415"/>
      <c r="T164" s="415"/>
      <c r="U164" s="416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06"/>
      <c r="O165" s="414" t="s">
        <v>70</v>
      </c>
      <c r="P165" s="415"/>
      <c r="Q165" s="415"/>
      <c r="R165" s="415"/>
      <c r="S165" s="415"/>
      <c r="T165" s="415"/>
      <c r="U165" s="416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06"/>
      <c r="O169" s="414" t="s">
        <v>70</v>
      </c>
      <c r="P169" s="415"/>
      <c r="Q169" s="415"/>
      <c r="R169" s="415"/>
      <c r="S169" s="415"/>
      <c r="T169" s="415"/>
      <c r="U169" s="416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06"/>
      <c r="O170" s="414" t="s">
        <v>70</v>
      </c>
      <c r="P170" s="415"/>
      <c r="Q170" s="415"/>
      <c r="R170" s="415"/>
      <c r="S170" s="415"/>
      <c r="T170" s="415"/>
      <c r="U170" s="416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5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120</v>
      </c>
      <c r="X174" s="389">
        <f t="shared" si="34"/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60" t="s">
        <v>1</v>
      </c>
      <c r="BL174" s="64">
        <f t="shared" si="35"/>
        <v>124.66666666666667</v>
      </c>
      <c r="BM174" s="64">
        <f t="shared" si="36"/>
        <v>129.03</v>
      </c>
      <c r="BN174" s="64">
        <f t="shared" si="37"/>
        <v>0.18518518518518517</v>
      </c>
      <c r="BO174" s="64">
        <f t="shared" si="38"/>
        <v>0.19166666666666665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40</v>
      </c>
      <c r="X175" s="389">
        <f t="shared" si="34"/>
        <v>43.2</v>
      </c>
      <c r="Y175" s="36">
        <f>IFERROR(IF(X175=0,"",ROUNDUP(X175/H175,0)*0.00937),"")</f>
        <v>7.4959999999999999E-2</v>
      </c>
      <c r="Z175" s="56"/>
      <c r="AA175" s="57"/>
      <c r="AE175" s="64"/>
      <c r="BB175" s="161" t="s">
        <v>1</v>
      </c>
      <c r="BL175" s="64">
        <f t="shared" si="35"/>
        <v>41.555555555555557</v>
      </c>
      <c r="BM175" s="64">
        <f t="shared" si="36"/>
        <v>44.88</v>
      </c>
      <c r="BN175" s="64">
        <f t="shared" si="37"/>
        <v>6.1728395061728385E-2</v>
      </c>
      <c r="BO175" s="64">
        <f t="shared" si="38"/>
        <v>6.6666666666666666E-2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160</v>
      </c>
      <c r="X176" s="389">
        <f t="shared" si="34"/>
        <v>162</v>
      </c>
      <c r="Y176" s="36">
        <f>IFERROR(IF(X176=0,"",ROUNDUP(X176/H176,0)*0.00937),"")</f>
        <v>0.28110000000000002</v>
      </c>
      <c r="Z176" s="56"/>
      <c r="AA176" s="57"/>
      <c r="AE176" s="64"/>
      <c r="BB176" s="162" t="s">
        <v>1</v>
      </c>
      <c r="BL176" s="64">
        <f t="shared" si="35"/>
        <v>166.22222222222223</v>
      </c>
      <c r="BM176" s="64">
        <f t="shared" si="36"/>
        <v>168.3</v>
      </c>
      <c r="BN176" s="64">
        <f t="shared" si="37"/>
        <v>0.24691358024691354</v>
      </c>
      <c r="BO176" s="64">
        <f t="shared" si="38"/>
        <v>0.24999999999999997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100</v>
      </c>
      <c r="X177" s="389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5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06"/>
      <c r="O180" s="414" t="s">
        <v>70</v>
      </c>
      <c r="P180" s="415"/>
      <c r="Q180" s="415"/>
      <c r="R180" s="415"/>
      <c r="S180" s="415"/>
      <c r="T180" s="415"/>
      <c r="U180" s="416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77.777777777777771</v>
      </c>
      <c r="X180" s="390">
        <f>IFERROR(X172/H172,"0")+IFERROR(X173/H173,"0")+IFERROR(X174/H174,"0")+IFERROR(X175/H175,"0")+IFERROR(X176/H176,"0")+IFERROR(X177/H177,"0")+IFERROR(X178/H178,"0")+IFERROR(X179/H179,"0")</f>
        <v>80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0.74960000000000004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06"/>
      <c r="O181" s="414" t="s">
        <v>70</v>
      </c>
      <c r="P181" s="415"/>
      <c r="Q181" s="415"/>
      <c r="R181" s="415"/>
      <c r="S181" s="415"/>
      <c r="T181" s="415"/>
      <c r="U181" s="416"/>
      <c r="V181" s="37" t="s">
        <v>66</v>
      </c>
      <c r="W181" s="390">
        <f>IFERROR(SUM(W172:W179),"0")</f>
        <v>420</v>
      </c>
      <c r="X181" s="390">
        <f>IFERROR(SUM(X172:X179),"0")</f>
        <v>432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94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7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10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150</v>
      </c>
      <c r="X190" s="389">
        <f t="shared" si="39"/>
        <v>156.6</v>
      </c>
      <c r="Y190" s="36">
        <f>IFERROR(IF(X190=0,"",ROUNDUP(X190/H190,0)*0.02175),"")</f>
        <v>0.39149999999999996</v>
      </c>
      <c r="Z190" s="56"/>
      <c r="AA190" s="57"/>
      <c r="AE190" s="64"/>
      <c r="BB190" s="173" t="s">
        <v>1</v>
      </c>
      <c r="BL190" s="64">
        <f t="shared" si="40"/>
        <v>159.72413793103448</v>
      </c>
      <c r="BM190" s="64">
        <f t="shared" si="41"/>
        <v>166.75200000000001</v>
      </c>
      <c r="BN190" s="64">
        <f t="shared" si="42"/>
        <v>0.30788177339901479</v>
      </c>
      <c r="BO190" s="64">
        <f t="shared" si="43"/>
        <v>0.3214285714285714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440</v>
      </c>
      <c r="X193" s="389">
        <f t="shared" si="39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6" t="s">
        <v>1</v>
      </c>
      <c r="BL193" s="64">
        <f t="shared" si="40"/>
        <v>476.66666666666669</v>
      </c>
      <c r="BM193" s="64">
        <f t="shared" si="41"/>
        <v>478.4</v>
      </c>
      <c r="BN193" s="64">
        <f t="shared" si="42"/>
        <v>1.1752136752136753</v>
      </c>
      <c r="BO193" s="64">
        <f t="shared" si="43"/>
        <v>1.1794871794871795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320</v>
      </c>
      <c r="X195" s="389">
        <f t="shared" si="39"/>
        <v>321.59999999999997</v>
      </c>
      <c r="Y195" s="36">
        <f t="shared" ref="Y195:Y201" si="44">IFERROR(IF(X195=0,"",ROUNDUP(X195/H195,0)*0.00753),"")</f>
        <v>1.00902</v>
      </c>
      <c r="Z195" s="56"/>
      <c r="AA195" s="57"/>
      <c r="AE195" s="64"/>
      <c r="BB195" s="178" t="s">
        <v>1</v>
      </c>
      <c r="BL195" s="64">
        <f t="shared" si="40"/>
        <v>358.66666666666669</v>
      </c>
      <c r="BM195" s="64">
        <f t="shared" si="41"/>
        <v>360.46</v>
      </c>
      <c r="BN195" s="64">
        <f t="shared" si="42"/>
        <v>0.85470085470085477</v>
      </c>
      <c r="BO195" s="64">
        <f t="shared" si="43"/>
        <v>0.85897435897435892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5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560</v>
      </c>
      <c r="X197" s="389">
        <f t="shared" si="39"/>
        <v>561.6</v>
      </c>
      <c r="Y197" s="36">
        <f t="shared" si="44"/>
        <v>1.7620200000000001</v>
      </c>
      <c r="Z197" s="56"/>
      <c r="AA197" s="57"/>
      <c r="AE197" s="64"/>
      <c r="BB197" s="180" t="s">
        <v>1</v>
      </c>
      <c r="BL197" s="64">
        <f t="shared" si="40"/>
        <v>623.46666666666681</v>
      </c>
      <c r="BM197" s="64">
        <f t="shared" si="41"/>
        <v>625.24800000000016</v>
      </c>
      <c r="BN197" s="64">
        <f t="shared" si="42"/>
        <v>1.4957264957264957</v>
      </c>
      <c r="BO197" s="64">
        <f t="shared" si="43"/>
        <v>1.5000000000000002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25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120</v>
      </c>
      <c r="X200" s="389">
        <f t="shared" si="39"/>
        <v>120</v>
      </c>
      <c r="Y200" s="36">
        <f t="shared" si="44"/>
        <v>0.3765</v>
      </c>
      <c r="Z200" s="56"/>
      <c r="AA200" s="57"/>
      <c r="AE200" s="64"/>
      <c r="BB200" s="183" t="s">
        <v>1</v>
      </c>
      <c r="BL200" s="64">
        <f t="shared" si="40"/>
        <v>133.60000000000002</v>
      </c>
      <c r="BM200" s="64">
        <f t="shared" si="41"/>
        <v>133.60000000000002</v>
      </c>
      <c r="BN200" s="64">
        <f t="shared" si="42"/>
        <v>0.32051282051282048</v>
      </c>
      <c r="BO200" s="64">
        <f t="shared" si="43"/>
        <v>0.32051282051282048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220</v>
      </c>
      <c r="X201" s="389">
        <f t="shared" si="39"/>
        <v>220.79999999999998</v>
      </c>
      <c r="Y201" s="36">
        <f t="shared" si="44"/>
        <v>0.69276000000000004</v>
      </c>
      <c r="Z201" s="56"/>
      <c r="AA201" s="57"/>
      <c r="AE201" s="64"/>
      <c r="BB201" s="184" t="s">
        <v>1</v>
      </c>
      <c r="BL201" s="64">
        <f t="shared" si="40"/>
        <v>245.48333333333332</v>
      </c>
      <c r="BM201" s="64">
        <f t="shared" si="41"/>
        <v>246.37599999999998</v>
      </c>
      <c r="BN201" s="64">
        <f t="shared" si="42"/>
        <v>0.58760683760683763</v>
      </c>
      <c r="BO201" s="64">
        <f t="shared" si="43"/>
        <v>0.58974358974358976</v>
      </c>
    </row>
    <row r="202" spans="1:67" x14ac:dyDescent="0.2">
      <c r="A202" s="40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06"/>
      <c r="O202" s="414" t="s">
        <v>70</v>
      </c>
      <c r="P202" s="415"/>
      <c r="Q202" s="415"/>
      <c r="R202" s="415"/>
      <c r="S202" s="415"/>
      <c r="T202" s="415"/>
      <c r="U202" s="416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825.57471264367825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829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6.4983300000000002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06"/>
      <c r="O203" s="414" t="s">
        <v>70</v>
      </c>
      <c r="P203" s="415"/>
      <c r="Q203" s="415"/>
      <c r="R203" s="415"/>
      <c r="S203" s="415"/>
      <c r="T203" s="415"/>
      <c r="U203" s="416"/>
      <c r="V203" s="37" t="s">
        <v>66</v>
      </c>
      <c r="W203" s="390">
        <f>IFERROR(SUM(W183:W201),"0")</f>
        <v>2090</v>
      </c>
      <c r="X203" s="390">
        <f>IFERROR(SUM(X183:X201),"0")</f>
        <v>2103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44</v>
      </c>
      <c r="X207" s="389">
        <f>IFERROR(IF(W207="",0,CEILING((W207/$H207),1)*$H207),"")</f>
        <v>45.6</v>
      </c>
      <c r="Y207" s="36">
        <f>IFERROR(IF(X207=0,"",ROUNDUP(X207/H207,0)*0.00753),"")</f>
        <v>0.14307</v>
      </c>
      <c r="Z207" s="56"/>
      <c r="AA207" s="57"/>
      <c r="AE207" s="64"/>
      <c r="BB207" s="187" t="s">
        <v>1</v>
      </c>
      <c r="BL207" s="64">
        <f>IFERROR(W207*I207/H207,"0")</f>
        <v>48.986666666666672</v>
      </c>
      <c r="BM207" s="64">
        <f>IFERROR(X207*I207/H207,"0")</f>
        <v>50.768000000000008</v>
      </c>
      <c r="BN207" s="64">
        <f>IFERROR(1/J207*(W207/H207),"0")</f>
        <v>0.11752136752136753</v>
      </c>
      <c r="BO207" s="64">
        <f>IFERROR(1/J207*(X207/H207),"0")</f>
        <v>0.12179487179487179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44</v>
      </c>
      <c r="X208" s="389">
        <f>IFERROR(IF(W208="",0,CEILING((W208/$H208),1)*$H208),"")</f>
        <v>45.6</v>
      </c>
      <c r="Y208" s="36">
        <f>IFERROR(IF(X208=0,"",ROUNDUP(X208/H208,0)*0.00753),"")</f>
        <v>0.14307</v>
      </c>
      <c r="Z208" s="56"/>
      <c r="AA208" s="57"/>
      <c r="AE208" s="64"/>
      <c r="BB208" s="188" t="s">
        <v>1</v>
      </c>
      <c r="BL208" s="64">
        <f>IFERROR(W208*I208/H208,"0")</f>
        <v>48.986666666666672</v>
      </c>
      <c r="BM208" s="64">
        <f>IFERROR(X208*I208/H208,"0")</f>
        <v>50.768000000000008</v>
      </c>
      <c r="BN208" s="64">
        <f>IFERROR(1/J208*(W208/H208),"0")</f>
        <v>0.11752136752136753</v>
      </c>
      <c r="BO208" s="64">
        <f>IFERROR(1/J208*(X208/H208),"0")</f>
        <v>0.12179487179487179</v>
      </c>
    </row>
    <row r="209" spans="1:67" x14ac:dyDescent="0.2">
      <c r="A209" s="405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06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90">
        <f>IFERROR(W205/H205,"0")+IFERROR(W206/H206,"0")+IFERROR(W207/H207,"0")+IFERROR(W208/H208,"0")</f>
        <v>36.666666666666671</v>
      </c>
      <c r="X209" s="390">
        <f>IFERROR(X205/H205,"0")+IFERROR(X206/H206,"0")+IFERROR(X207/H207,"0")+IFERROR(X208/H208,"0")</f>
        <v>38</v>
      </c>
      <c r="Y209" s="390">
        <f>IFERROR(IF(Y205="",0,Y205),"0")+IFERROR(IF(Y206="",0,Y206),"0")+IFERROR(IF(Y207="",0,Y207),"0")+IFERROR(IF(Y208="",0,Y208),"0")</f>
        <v>0.28614000000000001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06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90">
        <f>IFERROR(SUM(W205:W208),"0")</f>
        <v>88</v>
      </c>
      <c r="X210" s="390">
        <f>IFERROR(SUM(X205:X208),"0")</f>
        <v>91.2</v>
      </c>
      <c r="Y210" s="37"/>
      <c r="Z210" s="391"/>
      <c r="AA210" s="391"/>
    </row>
    <row r="211" spans="1:67" ht="16.5" hidden="1" customHeight="1" x14ac:dyDescent="0.25">
      <c r="A211" s="43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5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90</v>
      </c>
      <c r="X215" s="389">
        <f t="shared" si="45"/>
        <v>92.8</v>
      </c>
      <c r="Y215" s="36">
        <f>IFERROR(IF(X215=0,"",ROUNDUP(X215/H215,0)*0.02175),"")</f>
        <v>0.17399999999999999</v>
      </c>
      <c r="Z215" s="56"/>
      <c r="AA215" s="57"/>
      <c r="AE215" s="64"/>
      <c r="BB215" s="191" t="s">
        <v>1</v>
      </c>
      <c r="BL215" s="64">
        <f t="shared" si="46"/>
        <v>93.724137931034491</v>
      </c>
      <c r="BM215" s="64">
        <f t="shared" si="47"/>
        <v>96.639999999999986</v>
      </c>
      <c r="BN215" s="64">
        <f t="shared" si="48"/>
        <v>0.13854679802955663</v>
      </c>
      <c r="BO215" s="64">
        <f t="shared" si="49"/>
        <v>0.14285714285714285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12</v>
      </c>
      <c r="X218" s="389">
        <f t="shared" si="45"/>
        <v>12</v>
      </c>
      <c r="Y218" s="36">
        <f>IFERROR(IF(X218=0,"",ROUNDUP(X218/H218,0)*0.00937),"")</f>
        <v>2.811E-2</v>
      </c>
      <c r="Z218" s="56"/>
      <c r="AA218" s="57"/>
      <c r="AE218" s="64"/>
      <c r="BB218" s="194" t="s">
        <v>1</v>
      </c>
      <c r="BL218" s="64">
        <f t="shared" si="46"/>
        <v>12.72</v>
      </c>
      <c r="BM218" s="64">
        <f t="shared" si="47"/>
        <v>12.72</v>
      </c>
      <c r="BN218" s="64">
        <f t="shared" si="48"/>
        <v>2.5000000000000001E-2</v>
      </c>
      <c r="BO218" s="64">
        <f t="shared" si="49"/>
        <v>2.5000000000000001E-2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7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5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06"/>
      <c r="O220" s="414" t="s">
        <v>70</v>
      </c>
      <c r="P220" s="415"/>
      <c r="Q220" s="415"/>
      <c r="R220" s="415"/>
      <c r="S220" s="415"/>
      <c r="T220" s="415"/>
      <c r="U220" s="416"/>
      <c r="V220" s="37" t="s">
        <v>71</v>
      </c>
      <c r="W220" s="390">
        <f>IFERROR(W213/H213,"0")+IFERROR(W214/H214,"0")+IFERROR(W215/H215,"0")+IFERROR(W216/H216,"0")+IFERROR(W217/H217,"0")+IFERROR(W218/H218,"0")+IFERROR(W219/H219,"0")</f>
        <v>10.758620689655173</v>
      </c>
      <c r="X220" s="390">
        <f>IFERROR(X213/H213,"0")+IFERROR(X214/H214,"0")+IFERROR(X215/H215,"0")+IFERROR(X216/H216,"0")+IFERROR(X217/H217,"0")+IFERROR(X218/H218,"0")+IFERROR(X219/H219,"0")</f>
        <v>11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0.20210999999999998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06"/>
      <c r="O221" s="414" t="s">
        <v>70</v>
      </c>
      <c r="P221" s="415"/>
      <c r="Q221" s="415"/>
      <c r="R221" s="415"/>
      <c r="S221" s="415"/>
      <c r="T221" s="415"/>
      <c r="U221" s="416"/>
      <c r="V221" s="37" t="s">
        <v>66</v>
      </c>
      <c r="W221" s="390">
        <f>IFERROR(SUM(W213:W219),"0")</f>
        <v>102</v>
      </c>
      <c r="X221" s="390">
        <f>IFERROR(SUM(X213:X219),"0")</f>
        <v>104.8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70</v>
      </c>
      <c r="X224" s="389">
        <f>IFERROR(IF(W224="",0,CEILING((W224/$H224),1)*$H224),"")</f>
        <v>71.400000000000006</v>
      </c>
      <c r="Y224" s="36">
        <f>IFERROR(IF(X224=0,"",ROUNDUP(X224/H224,0)*0.00502),"")</f>
        <v>0.17068</v>
      </c>
      <c r="Z224" s="56"/>
      <c r="AA224" s="57"/>
      <c r="AE224" s="64"/>
      <c r="BB224" s="197" t="s">
        <v>1</v>
      </c>
      <c r="BL224" s="64">
        <f>IFERROR(W224*I224/H224,"0")</f>
        <v>73.333333333333329</v>
      </c>
      <c r="BM224" s="64">
        <f>IFERROR(X224*I224/H224,"0")</f>
        <v>74.8</v>
      </c>
      <c r="BN224" s="64">
        <f>IFERROR(1/J224*(W224/H224),"0")</f>
        <v>0.14245014245014245</v>
      </c>
      <c r="BO224" s="64">
        <f>IFERROR(1/J224*(X224/H224),"0")</f>
        <v>0.14529914529914531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05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06"/>
      <c r="O226" s="414" t="s">
        <v>70</v>
      </c>
      <c r="P226" s="415"/>
      <c r="Q226" s="415"/>
      <c r="R226" s="415"/>
      <c r="S226" s="415"/>
      <c r="T226" s="415"/>
      <c r="U226" s="416"/>
      <c r="V226" s="37" t="s">
        <v>71</v>
      </c>
      <c r="W226" s="390">
        <f>IFERROR(W223/H223,"0")+IFERROR(W224/H224,"0")+IFERROR(W225/H225,"0")</f>
        <v>33.333333333333329</v>
      </c>
      <c r="X226" s="390">
        <f>IFERROR(X223/H223,"0")+IFERROR(X224/H224,"0")+IFERROR(X225/H225,"0")</f>
        <v>34</v>
      </c>
      <c r="Y226" s="390">
        <f>IFERROR(IF(Y223="",0,Y223),"0")+IFERROR(IF(Y224="",0,Y224),"0")+IFERROR(IF(Y225="",0,Y225),"0")</f>
        <v>0.17068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06"/>
      <c r="O227" s="414" t="s">
        <v>70</v>
      </c>
      <c r="P227" s="415"/>
      <c r="Q227" s="415"/>
      <c r="R227" s="415"/>
      <c r="S227" s="415"/>
      <c r="T227" s="415"/>
      <c r="U227" s="416"/>
      <c r="V227" s="37" t="s">
        <v>66</v>
      </c>
      <c r="W227" s="390">
        <f>IFERROR(SUM(W223:W225),"0")</f>
        <v>70</v>
      </c>
      <c r="X227" s="390">
        <f>IFERROR(SUM(X223:X225),"0")</f>
        <v>71.400000000000006</v>
      </c>
      <c r="Y227" s="37"/>
      <c r="Z227" s="391"/>
      <c r="AA227" s="391"/>
    </row>
    <row r="228" spans="1:67" ht="16.5" hidden="1" customHeight="1" x14ac:dyDescent="0.25">
      <c r="A228" s="43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90</v>
      </c>
      <c r="X230" s="389">
        <f t="shared" ref="X230:X235" si="50">IFERROR(IF(W230="",0,CEILING((W230/$H230),1)*$H230),"")</f>
        <v>92.8</v>
      </c>
      <c r="Y230" s="36">
        <f>IFERROR(IF(X230=0,"",ROUNDUP(X230/H230,0)*0.02175),"")</f>
        <v>0.17399999999999999</v>
      </c>
      <c r="Z230" s="56"/>
      <c r="AA230" s="57"/>
      <c r="AE230" s="64"/>
      <c r="BB230" s="199" t="s">
        <v>1</v>
      </c>
      <c r="BL230" s="64">
        <f t="shared" ref="BL230:BL235" si="51">IFERROR(W230*I230/H230,"0")</f>
        <v>93.724137931034491</v>
      </c>
      <c r="BM230" s="64">
        <f t="shared" ref="BM230:BM235" si="52">IFERROR(X230*I230/H230,"0")</f>
        <v>96.639999999999986</v>
      </c>
      <c r="BN230" s="64">
        <f t="shared" ref="BN230:BN235" si="53">IFERROR(1/J230*(W230/H230),"0")</f>
        <v>0.13854679802955663</v>
      </c>
      <c r="BO230" s="64">
        <f t="shared" ref="BO230:BO235" si="54">IFERROR(1/J230*(X230/H230),"0")</f>
        <v>0.14285714285714285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120</v>
      </c>
      <c r="X232" s="389">
        <f t="shared" si="50"/>
        <v>127.6</v>
      </c>
      <c r="Y232" s="36">
        <f>IFERROR(IF(X232=0,"",ROUNDUP(X232/H232,0)*0.02175),"")</f>
        <v>0.23924999999999999</v>
      </c>
      <c r="Z232" s="56"/>
      <c r="AA232" s="57"/>
      <c r="AE232" s="64"/>
      <c r="BB232" s="201" t="s">
        <v>1</v>
      </c>
      <c r="BL232" s="64">
        <f t="shared" si="51"/>
        <v>124.9655172413793</v>
      </c>
      <c r="BM232" s="64">
        <f t="shared" si="52"/>
        <v>132.88</v>
      </c>
      <c r="BN232" s="64">
        <f t="shared" si="53"/>
        <v>0.18472906403940886</v>
      </c>
      <c r="BO232" s="64">
        <f t="shared" si="54"/>
        <v>0.19642857142857142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6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100</v>
      </c>
      <c r="X235" s="389">
        <f t="shared" si="50"/>
        <v>100</v>
      </c>
      <c r="Y235" s="36">
        <f>IFERROR(IF(X235=0,"",ROUNDUP(X235/H235,0)*0.00937),"")</f>
        <v>0.23424999999999999</v>
      </c>
      <c r="Z235" s="56"/>
      <c r="AA235" s="57"/>
      <c r="AE235" s="64"/>
      <c r="BB235" s="204" t="s">
        <v>1</v>
      </c>
      <c r="BL235" s="64">
        <f t="shared" si="51"/>
        <v>106</v>
      </c>
      <c r="BM235" s="64">
        <f t="shared" si="52"/>
        <v>106</v>
      </c>
      <c r="BN235" s="64">
        <f t="shared" si="53"/>
        <v>0.20833333333333334</v>
      </c>
      <c r="BO235" s="64">
        <f t="shared" si="54"/>
        <v>0.20833333333333334</v>
      </c>
    </row>
    <row r="236" spans="1:67" x14ac:dyDescent="0.2">
      <c r="A236" s="405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06"/>
      <c r="O236" s="414" t="s">
        <v>70</v>
      </c>
      <c r="P236" s="415"/>
      <c r="Q236" s="415"/>
      <c r="R236" s="415"/>
      <c r="S236" s="415"/>
      <c r="T236" s="415"/>
      <c r="U236" s="416"/>
      <c r="V236" s="37" t="s">
        <v>71</v>
      </c>
      <c r="W236" s="390">
        <f>IFERROR(W230/H230,"0")+IFERROR(W231/H231,"0")+IFERROR(W232/H232,"0")+IFERROR(W233/H233,"0")+IFERROR(W234/H234,"0")+IFERROR(W235/H235,"0")</f>
        <v>43.103448275862071</v>
      </c>
      <c r="X236" s="390">
        <f>IFERROR(X230/H230,"0")+IFERROR(X231/H231,"0")+IFERROR(X232/H232,"0")+IFERROR(X233/H233,"0")+IFERROR(X234/H234,"0")+IFERROR(X235/H235,"0")</f>
        <v>44</v>
      </c>
      <c r="Y236" s="390">
        <f>IFERROR(IF(Y230="",0,Y230),"0")+IFERROR(IF(Y231="",0,Y231),"0")+IFERROR(IF(Y232="",0,Y232),"0")+IFERROR(IF(Y233="",0,Y233),"0")+IFERROR(IF(Y234="",0,Y234),"0")+IFERROR(IF(Y235="",0,Y235),"0")</f>
        <v>0.64749999999999996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06"/>
      <c r="O237" s="414" t="s">
        <v>70</v>
      </c>
      <c r="P237" s="415"/>
      <c r="Q237" s="415"/>
      <c r="R237" s="415"/>
      <c r="S237" s="415"/>
      <c r="T237" s="415"/>
      <c r="U237" s="416"/>
      <c r="V237" s="37" t="s">
        <v>66</v>
      </c>
      <c r="W237" s="390">
        <f>IFERROR(SUM(W230:W235),"0")</f>
        <v>310</v>
      </c>
      <c r="X237" s="390">
        <f>IFERROR(SUM(X230:X235),"0")</f>
        <v>320.39999999999998</v>
      </c>
      <c r="Y237" s="37"/>
      <c r="Z237" s="391"/>
      <c r="AA237" s="391"/>
    </row>
    <row r="238" spans="1:67" ht="16.5" hidden="1" customHeight="1" x14ac:dyDescent="0.25">
      <c r="A238" s="43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05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06"/>
      <c r="O253" s="414" t="s">
        <v>70</v>
      </c>
      <c r="P253" s="415"/>
      <c r="Q253" s="415"/>
      <c r="R253" s="415"/>
      <c r="S253" s="415"/>
      <c r="T253" s="415"/>
      <c r="U253" s="416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06"/>
      <c r="O254" s="414" t="s">
        <v>70</v>
      </c>
      <c r="P254" s="415"/>
      <c r="Q254" s="415"/>
      <c r="R254" s="415"/>
      <c r="S254" s="415"/>
      <c r="T254" s="415"/>
      <c r="U254" s="416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28</v>
      </c>
      <c r="X259" s="389">
        <f>IFERROR(IF(W259="",0,CEILING((W259/$H259),1)*$H259),"")</f>
        <v>28.56</v>
      </c>
      <c r="Y259" s="36">
        <f>IFERROR(IF(X259=0,"",ROUNDUP(X259/H259,0)*0.00502),"")</f>
        <v>8.5339999999999999E-2</v>
      </c>
      <c r="Z259" s="56"/>
      <c r="AA259" s="57"/>
      <c r="AE259" s="64"/>
      <c r="BB259" s="221" t="s">
        <v>1</v>
      </c>
      <c r="BL259" s="64">
        <f>IFERROR(W259*I259/H259,"0")</f>
        <v>29.666666666666671</v>
      </c>
      <c r="BM259" s="64">
        <f>IFERROR(X259*I259/H259,"0")</f>
        <v>30.259999999999998</v>
      </c>
      <c r="BN259" s="64">
        <f>IFERROR(1/J259*(W259/H259),"0")</f>
        <v>7.122507122507124E-2</v>
      </c>
      <c r="BO259" s="64">
        <f>IFERROR(1/J259*(X259/H259),"0")</f>
        <v>7.2649572649572655E-2</v>
      </c>
    </row>
    <row r="260" spans="1:67" x14ac:dyDescent="0.2">
      <c r="A260" s="405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06"/>
      <c r="O260" s="414" t="s">
        <v>70</v>
      </c>
      <c r="P260" s="415"/>
      <c r="Q260" s="415"/>
      <c r="R260" s="415"/>
      <c r="S260" s="415"/>
      <c r="T260" s="415"/>
      <c r="U260" s="416"/>
      <c r="V260" s="37" t="s">
        <v>71</v>
      </c>
      <c r="W260" s="390">
        <f>IFERROR(W256/H256,"0")+IFERROR(W257/H257,"0")+IFERROR(W258/H258,"0")+IFERROR(W259/H259,"0")</f>
        <v>16.666666666666668</v>
      </c>
      <c r="X260" s="390">
        <f>IFERROR(X256/H256,"0")+IFERROR(X257/H257,"0")+IFERROR(X258/H258,"0")+IFERROR(X259/H259,"0")</f>
        <v>17</v>
      </c>
      <c r="Y260" s="390">
        <f>IFERROR(IF(Y256="",0,Y256),"0")+IFERROR(IF(Y257="",0,Y257),"0")+IFERROR(IF(Y258="",0,Y258),"0")+IFERROR(IF(Y259="",0,Y259),"0")</f>
        <v>8.5339999999999999E-2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06"/>
      <c r="O261" s="414" t="s">
        <v>70</v>
      </c>
      <c r="P261" s="415"/>
      <c r="Q261" s="415"/>
      <c r="R261" s="415"/>
      <c r="S261" s="415"/>
      <c r="T261" s="415"/>
      <c r="U261" s="416"/>
      <c r="V261" s="37" t="s">
        <v>66</v>
      </c>
      <c r="W261" s="390">
        <f>IFERROR(SUM(W256:W259),"0")</f>
        <v>28</v>
      </c>
      <c r="X261" s="390">
        <f>IFERROR(SUM(X256:X259),"0")</f>
        <v>28.56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59.400000000000013</v>
      </c>
      <c r="X270" s="389">
        <f t="shared" si="61"/>
        <v>59.4</v>
      </c>
      <c r="Y270" s="36">
        <f>IFERROR(IF(X270=0,"",ROUNDUP(X270/H270,0)*0.00753),"")</f>
        <v>0.22590000000000002</v>
      </c>
      <c r="Z270" s="56"/>
      <c r="AA270" s="57"/>
      <c r="AE270" s="64"/>
      <c r="BB270" s="229" t="s">
        <v>1</v>
      </c>
      <c r="BL270" s="64">
        <f t="shared" si="62"/>
        <v>65.40000000000002</v>
      </c>
      <c r="BM270" s="64">
        <f t="shared" si="63"/>
        <v>65.400000000000006</v>
      </c>
      <c r="BN270" s="64">
        <f t="shared" si="64"/>
        <v>0.19230769230769235</v>
      </c>
      <c r="BO270" s="64">
        <f t="shared" si="65"/>
        <v>0.19230769230769229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36.299999999999997</v>
      </c>
      <c r="X271" s="389">
        <f t="shared" si="61"/>
        <v>37.619999999999997</v>
      </c>
      <c r="Y271" s="36">
        <f>IFERROR(IF(X271=0,"",ROUNDUP(X271/H271,0)*0.00753),"")</f>
        <v>0.14307</v>
      </c>
      <c r="Z271" s="56"/>
      <c r="AA271" s="57"/>
      <c r="AE271" s="64"/>
      <c r="BB271" s="230" t="s">
        <v>1</v>
      </c>
      <c r="BL271" s="64">
        <f t="shared" si="62"/>
        <v>41.176666666666662</v>
      </c>
      <c r="BM271" s="64">
        <f t="shared" si="63"/>
        <v>42.673999999999999</v>
      </c>
      <c r="BN271" s="64">
        <f t="shared" si="64"/>
        <v>0.11752136752136751</v>
      </c>
      <c r="BO271" s="64">
        <f t="shared" si="65"/>
        <v>0.12179487179487179</v>
      </c>
    </row>
    <row r="272" spans="1:67" x14ac:dyDescent="0.2">
      <c r="A272" s="405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06"/>
      <c r="O272" s="414" t="s">
        <v>70</v>
      </c>
      <c r="P272" s="415"/>
      <c r="Q272" s="415"/>
      <c r="R272" s="415"/>
      <c r="S272" s="415"/>
      <c r="T272" s="415"/>
      <c r="U272" s="416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48.333333333333343</v>
      </c>
      <c r="X272" s="390">
        <f>IFERROR(X263/H263,"0")+IFERROR(X264/H264,"0")+IFERROR(X265/H265,"0")+IFERROR(X266/H266,"0")+IFERROR(X267/H267,"0")+IFERROR(X268/H268,"0")+IFERROR(X269/H269,"0")+IFERROR(X270/H270,"0")+IFERROR(X271/H271,"0")</f>
        <v>49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0.36897000000000002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06"/>
      <c r="O273" s="414" t="s">
        <v>70</v>
      </c>
      <c r="P273" s="415"/>
      <c r="Q273" s="415"/>
      <c r="R273" s="415"/>
      <c r="S273" s="415"/>
      <c r="T273" s="415"/>
      <c r="U273" s="416"/>
      <c r="V273" s="37" t="s">
        <v>66</v>
      </c>
      <c r="W273" s="390">
        <f>IFERROR(SUM(W263:W271),"0")</f>
        <v>95.700000000000017</v>
      </c>
      <c r="X273" s="390">
        <f>IFERROR(SUM(X263:X271),"0")</f>
        <v>97.02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hidden="1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5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20</v>
      </c>
      <c r="X276" s="389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32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200</v>
      </c>
      <c r="X277" s="389">
        <f>IFERROR(IF(W277="",0,CEILING((W277/$H277),1)*$H277),"")</f>
        <v>202.79999999999998</v>
      </c>
      <c r="Y277" s="36">
        <f>IFERROR(IF(X277=0,"",ROUNDUP(X277/H277,0)*0.02175),"")</f>
        <v>0.5655</v>
      </c>
      <c r="Z277" s="56"/>
      <c r="AA277" s="57"/>
      <c r="AE277" s="64"/>
      <c r="BB277" s="233" t="s">
        <v>1</v>
      </c>
      <c r="BL277" s="64">
        <f>IFERROR(W277*I277/H277,"0")</f>
        <v>214.46153846153848</v>
      </c>
      <c r="BM277" s="64">
        <f>IFERROR(X277*I277/H277,"0")</f>
        <v>217.464</v>
      </c>
      <c r="BN277" s="64">
        <f>IFERROR(1/J277*(W277/H277),"0")</f>
        <v>0.45787545787545786</v>
      </c>
      <c r="BO277" s="64">
        <f>IFERROR(1/J277*(X277/H277),"0")</f>
        <v>0.46428571428571425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40</v>
      </c>
      <c r="X278" s="389">
        <f>IFERROR(IF(W278="",0,CEILING((W278/$H278),1)*$H278),"")</f>
        <v>42</v>
      </c>
      <c r="Y278" s="36">
        <f>IFERROR(IF(X278=0,"",ROUNDUP(X278/H278,0)*0.02175),"")</f>
        <v>0.10874999999999999</v>
      </c>
      <c r="Z278" s="56"/>
      <c r="AA278" s="57"/>
      <c r="AE278" s="64"/>
      <c r="BB278" s="234" t="s">
        <v>1</v>
      </c>
      <c r="BL278" s="64">
        <f>IFERROR(W278*I278/H278,"0")</f>
        <v>42.685714285714283</v>
      </c>
      <c r="BM278" s="64">
        <f>IFERROR(X278*I278/H278,"0")</f>
        <v>44.82</v>
      </c>
      <c r="BN278" s="64">
        <f>IFERROR(1/J278*(W278/H278),"0")</f>
        <v>8.5034013605442174E-2</v>
      </c>
      <c r="BO278" s="64">
        <f>IFERROR(1/J278*(X278/H278),"0")</f>
        <v>8.9285714285714274E-2</v>
      </c>
    </row>
    <row r="279" spans="1:67" x14ac:dyDescent="0.2">
      <c r="A279" s="40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06"/>
      <c r="O279" s="414" t="s">
        <v>70</v>
      </c>
      <c r="P279" s="415"/>
      <c r="Q279" s="415"/>
      <c r="R279" s="415"/>
      <c r="S279" s="415"/>
      <c r="T279" s="415"/>
      <c r="U279" s="416"/>
      <c r="V279" s="37" t="s">
        <v>71</v>
      </c>
      <c r="W279" s="390">
        <f>IFERROR(W275/H275,"0")+IFERROR(W276/H276,"0")+IFERROR(W277/H277,"0")+IFERROR(W278/H278,"0")</f>
        <v>32.783882783882781</v>
      </c>
      <c r="X279" s="390">
        <f>IFERROR(X275/H275,"0")+IFERROR(X276/H276,"0")+IFERROR(X277/H277,"0")+IFERROR(X278/H278,"0")</f>
        <v>34</v>
      </c>
      <c r="Y279" s="390">
        <f>IFERROR(IF(Y275="",0,Y275),"0")+IFERROR(IF(Y276="",0,Y276),"0")+IFERROR(IF(Y277="",0,Y277),"0")+IFERROR(IF(Y278="",0,Y278),"0")</f>
        <v>0.73950000000000005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06"/>
      <c r="O280" s="414" t="s">
        <v>70</v>
      </c>
      <c r="P280" s="415"/>
      <c r="Q280" s="415"/>
      <c r="R280" s="415"/>
      <c r="S280" s="415"/>
      <c r="T280" s="415"/>
      <c r="U280" s="416"/>
      <c r="V280" s="37" t="s">
        <v>66</v>
      </c>
      <c r="W280" s="390">
        <f>IFERROR(SUM(W275:W278),"0")</f>
        <v>260</v>
      </c>
      <c r="X280" s="390">
        <f>IFERROR(SUM(X275:X278),"0")</f>
        <v>270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3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18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05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06"/>
      <c r="O285" s="414" t="s">
        <v>70</v>
      </c>
      <c r="P285" s="415"/>
      <c r="Q285" s="415"/>
      <c r="R285" s="415"/>
      <c r="S285" s="415"/>
      <c r="T285" s="415"/>
      <c r="U285" s="416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06"/>
      <c r="O286" s="414" t="s">
        <v>70</v>
      </c>
      <c r="P286" s="415"/>
      <c r="Q286" s="415"/>
      <c r="R286" s="415"/>
      <c r="S286" s="415"/>
      <c r="T286" s="415"/>
      <c r="U286" s="416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05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06"/>
      <c r="O291" s="414" t="s">
        <v>70</v>
      </c>
      <c r="P291" s="415"/>
      <c r="Q291" s="415"/>
      <c r="R291" s="415"/>
      <c r="S291" s="415"/>
      <c r="T291" s="415"/>
      <c r="U291" s="416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06"/>
      <c r="O292" s="414" t="s">
        <v>70</v>
      </c>
      <c r="P292" s="415"/>
      <c r="Q292" s="415"/>
      <c r="R292" s="415"/>
      <c r="S292" s="415"/>
      <c r="T292" s="415"/>
      <c r="U292" s="416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3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6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05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06"/>
      <c r="O302" s="414" t="s">
        <v>70</v>
      </c>
      <c r="P302" s="415"/>
      <c r="Q302" s="415"/>
      <c r="R302" s="415"/>
      <c r="S302" s="415"/>
      <c r="T302" s="415"/>
      <c r="U302" s="416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06"/>
      <c r="O303" s="414" t="s">
        <v>70</v>
      </c>
      <c r="P303" s="415"/>
      <c r="Q303" s="415"/>
      <c r="R303" s="415"/>
      <c r="S303" s="415"/>
      <c r="T303" s="415"/>
      <c r="U303" s="416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5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06"/>
      <c r="O307" s="414" t="s">
        <v>70</v>
      </c>
      <c r="P307" s="415"/>
      <c r="Q307" s="415"/>
      <c r="R307" s="415"/>
      <c r="S307" s="415"/>
      <c r="T307" s="415"/>
      <c r="U307" s="416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06"/>
      <c r="O308" s="414" t="s">
        <v>70</v>
      </c>
      <c r="P308" s="415"/>
      <c r="Q308" s="415"/>
      <c r="R308" s="415"/>
      <c r="S308" s="415"/>
      <c r="T308" s="415"/>
      <c r="U308" s="416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3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24</v>
      </c>
      <c r="X311" s="389">
        <f>IFERROR(IF(W311="",0,CEILING((W311/$H311),1)*$H311),"")</f>
        <v>25.2</v>
      </c>
      <c r="Y311" s="36">
        <f>IFERROR(IF(X311=0,"",ROUNDUP(X311/H311,0)*0.00753),"")</f>
        <v>0.10542</v>
      </c>
      <c r="Z311" s="56"/>
      <c r="AA311" s="57"/>
      <c r="AE311" s="64"/>
      <c r="BB311" s="250" t="s">
        <v>1</v>
      </c>
      <c r="BL311" s="64">
        <f>IFERROR(W311*I311/H311,"0")</f>
        <v>27.306666666666665</v>
      </c>
      <c r="BM311" s="64">
        <f>IFERROR(X311*I311/H311,"0")</f>
        <v>28.672000000000001</v>
      </c>
      <c r="BN311" s="64">
        <f>IFERROR(1/J311*(W311/H311),"0")</f>
        <v>8.5470085470085458E-2</v>
      </c>
      <c r="BO311" s="64">
        <f>IFERROR(1/J311*(X311/H311),"0")</f>
        <v>8.9743589743589744E-2</v>
      </c>
    </row>
    <row r="312" spans="1:67" x14ac:dyDescent="0.2">
      <c r="A312" s="405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06"/>
      <c r="O312" s="414" t="s">
        <v>70</v>
      </c>
      <c r="P312" s="415"/>
      <c r="Q312" s="415"/>
      <c r="R312" s="415"/>
      <c r="S312" s="415"/>
      <c r="T312" s="415"/>
      <c r="U312" s="416"/>
      <c r="V312" s="37" t="s">
        <v>71</v>
      </c>
      <c r="W312" s="390">
        <f>IFERROR(W311/H311,"0")</f>
        <v>13.333333333333332</v>
      </c>
      <c r="X312" s="390">
        <f>IFERROR(X311/H311,"0")</f>
        <v>14</v>
      </c>
      <c r="Y312" s="390">
        <f>IFERROR(IF(Y311="",0,Y311),"0")</f>
        <v>0.10542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06"/>
      <c r="O313" s="414" t="s">
        <v>70</v>
      </c>
      <c r="P313" s="415"/>
      <c r="Q313" s="415"/>
      <c r="R313" s="415"/>
      <c r="S313" s="415"/>
      <c r="T313" s="415"/>
      <c r="U313" s="416"/>
      <c r="V313" s="37" t="s">
        <v>66</v>
      </c>
      <c r="W313" s="390">
        <f>IFERROR(SUM(W311:W311),"0")</f>
        <v>24</v>
      </c>
      <c r="X313" s="390">
        <f>IFERROR(SUM(X311:X311),"0")</f>
        <v>25.2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665</v>
      </c>
      <c r="X316" s="389">
        <f>IFERROR(IF(W316="",0,CEILING((W316/$H316),1)*$H316),"")</f>
        <v>665.7</v>
      </c>
      <c r="Y316" s="36">
        <f>IFERROR(IF(X316=0,"",ROUNDUP(X316/H316,0)*0.00753),"")</f>
        <v>2.3870100000000001</v>
      </c>
      <c r="Z316" s="56"/>
      <c r="AA316" s="57"/>
      <c r="AE316" s="64"/>
      <c r="BB316" s="252" t="s">
        <v>1</v>
      </c>
      <c r="BL316" s="64">
        <f>IFERROR(W316*I316/H316,"0")</f>
        <v>751.13333333333321</v>
      </c>
      <c r="BM316" s="64">
        <f>IFERROR(X316*I316/H316,"0")</f>
        <v>751.92399999999998</v>
      </c>
      <c r="BN316" s="64">
        <f>IFERROR(1/J316*(W316/H316),"0")</f>
        <v>2.0299145299145298</v>
      </c>
      <c r="BO316" s="64">
        <f>IFERROR(1/J316*(X316/H316),"0")</f>
        <v>2.0320512820512819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385</v>
      </c>
      <c r="X317" s="389">
        <f>IFERROR(IF(W317="",0,CEILING((W317/$H317),1)*$H317),"")</f>
        <v>386.40000000000003</v>
      </c>
      <c r="Y317" s="36">
        <f>IFERROR(IF(X317=0,"",ROUNDUP(X317/H317,0)*0.00753),"")</f>
        <v>1.3855200000000001</v>
      </c>
      <c r="Z317" s="56"/>
      <c r="AA317" s="57"/>
      <c r="AE317" s="64"/>
      <c r="BB317" s="253" t="s">
        <v>1</v>
      </c>
      <c r="BL317" s="64">
        <f>IFERROR(W317*I317/H317,"0")</f>
        <v>432.66666666666663</v>
      </c>
      <c r="BM317" s="64">
        <f>IFERROR(X317*I317/H317,"0")</f>
        <v>434.23999999999995</v>
      </c>
      <c r="BN317" s="64">
        <f>IFERROR(1/J317*(W317/H317),"0")</f>
        <v>1.175213675213675</v>
      </c>
      <c r="BO317" s="64">
        <f>IFERROR(1/J317*(X317/H317),"0")</f>
        <v>1.1794871794871795</v>
      </c>
    </row>
    <row r="318" spans="1:67" x14ac:dyDescent="0.2">
      <c r="A318" s="405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06"/>
      <c r="O318" s="414" t="s">
        <v>70</v>
      </c>
      <c r="P318" s="415"/>
      <c r="Q318" s="415"/>
      <c r="R318" s="415"/>
      <c r="S318" s="415"/>
      <c r="T318" s="415"/>
      <c r="U318" s="416"/>
      <c r="V318" s="37" t="s">
        <v>71</v>
      </c>
      <c r="W318" s="390">
        <f>IFERROR(W315/H315,"0")+IFERROR(W316/H316,"0")+IFERROR(W317/H317,"0")</f>
        <v>499.99999999999994</v>
      </c>
      <c r="X318" s="390">
        <f>IFERROR(X315/H315,"0")+IFERROR(X316/H316,"0")+IFERROR(X317/H317,"0")</f>
        <v>501</v>
      </c>
      <c r="Y318" s="390">
        <f>IFERROR(IF(Y315="",0,Y315),"0")+IFERROR(IF(Y316="",0,Y316),"0")+IFERROR(IF(Y317="",0,Y317),"0")</f>
        <v>3.7725300000000002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06"/>
      <c r="O319" s="414" t="s">
        <v>70</v>
      </c>
      <c r="P319" s="415"/>
      <c r="Q319" s="415"/>
      <c r="R319" s="415"/>
      <c r="S319" s="415"/>
      <c r="T319" s="415"/>
      <c r="U319" s="416"/>
      <c r="V319" s="37" t="s">
        <v>66</v>
      </c>
      <c r="W319" s="390">
        <f>IFERROR(SUM(W315:W317),"0")</f>
        <v>1050</v>
      </c>
      <c r="X319" s="390">
        <f>IFERROR(SUM(X315:X317),"0")</f>
        <v>1052.1000000000001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26.6</v>
      </c>
      <c r="X321" s="389">
        <f>IFERROR(IF(W321="",0,CEILING((W321/$H321),1)*$H321),"")</f>
        <v>27.36</v>
      </c>
      <c r="Y321" s="36">
        <f>IFERROR(IF(X321=0,"",ROUNDUP(X321/H321,0)*0.00753),"")</f>
        <v>9.0359999999999996E-2</v>
      </c>
      <c r="Z321" s="56"/>
      <c r="AA321" s="57"/>
      <c r="AE321" s="64"/>
      <c r="BB321" s="254" t="s">
        <v>1</v>
      </c>
      <c r="BL321" s="64">
        <f>IFERROR(W321*I321/H321,"0")</f>
        <v>29.773333333333337</v>
      </c>
      <c r="BM321" s="64">
        <f>IFERROR(X321*I321/H321,"0")</f>
        <v>30.624000000000006</v>
      </c>
      <c r="BN321" s="64">
        <f>IFERROR(1/J321*(W321/H321),"0")</f>
        <v>7.4786324786324798E-2</v>
      </c>
      <c r="BO321" s="64">
        <f>IFERROR(1/J321*(X321/H321),"0")</f>
        <v>7.6923076923076927E-2</v>
      </c>
    </row>
    <row r="322" spans="1:67" x14ac:dyDescent="0.2">
      <c r="A322" s="40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06"/>
      <c r="O322" s="414" t="s">
        <v>70</v>
      </c>
      <c r="P322" s="415"/>
      <c r="Q322" s="415"/>
      <c r="R322" s="415"/>
      <c r="S322" s="415"/>
      <c r="T322" s="415"/>
      <c r="U322" s="416"/>
      <c r="V322" s="37" t="s">
        <v>71</v>
      </c>
      <c r="W322" s="390">
        <f>IFERROR(W321/H321,"0")</f>
        <v>11.666666666666668</v>
      </c>
      <c r="X322" s="390">
        <f>IFERROR(X321/H321,"0")</f>
        <v>12</v>
      </c>
      <c r="Y322" s="390">
        <f>IFERROR(IF(Y321="",0,Y321),"0")</f>
        <v>9.0359999999999996E-2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06"/>
      <c r="O323" s="414" t="s">
        <v>70</v>
      </c>
      <c r="P323" s="415"/>
      <c r="Q323" s="415"/>
      <c r="R323" s="415"/>
      <c r="S323" s="415"/>
      <c r="T323" s="415"/>
      <c r="U323" s="416"/>
      <c r="V323" s="37" t="s">
        <v>66</v>
      </c>
      <c r="W323" s="390">
        <f>IFERROR(SUM(W321:W321),"0")</f>
        <v>26.6</v>
      </c>
      <c r="X323" s="390">
        <f>IFERROR(SUM(X321:X321),"0")</f>
        <v>27.36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05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06"/>
      <c r="O326" s="414" t="s">
        <v>70</v>
      </c>
      <c r="P326" s="415"/>
      <c r="Q326" s="415"/>
      <c r="R326" s="415"/>
      <c r="S326" s="415"/>
      <c r="T326" s="415"/>
      <c r="U326" s="416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06"/>
      <c r="O327" s="414" t="s">
        <v>70</v>
      </c>
      <c r="P327" s="415"/>
      <c r="Q327" s="415"/>
      <c r="R327" s="415"/>
      <c r="S327" s="415"/>
      <c r="T327" s="415"/>
      <c r="U327" s="416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3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2200</v>
      </c>
      <c r="X331" s="389">
        <f t="shared" ref="X331:X341" si="71">IFERROR(IF(W331="",0,CEILING((W331/$H331),1)*$H331),"")</f>
        <v>2205</v>
      </c>
      <c r="Y331" s="36">
        <f>IFERROR(IF(X331=0,"",ROUNDUP(X331/H331,0)*0.02175),"")</f>
        <v>3.1972499999999999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2270.4</v>
      </c>
      <c r="BM331" s="64">
        <f t="shared" ref="BM331:BM341" si="73">IFERROR(X331*I331/H331,"0")</f>
        <v>2275.56</v>
      </c>
      <c r="BN331" s="64">
        <f t="shared" ref="BN331:BN341" si="74">IFERROR(1/J331*(W331/H331),"0")</f>
        <v>3.0555555555555554</v>
      </c>
      <c r="BO331" s="64">
        <f t="shared" ref="BO331:BO341" si="75">IFERROR(1/J331*(X331/H331),"0")</f>
        <v>3.0625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5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20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1000</v>
      </c>
      <c r="X335" s="389">
        <f t="shared" si="71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60" t="s">
        <v>1</v>
      </c>
      <c r="BL335" s="64">
        <f t="shared" si="72"/>
        <v>1032</v>
      </c>
      <c r="BM335" s="64">
        <f t="shared" si="73"/>
        <v>1037.1600000000001</v>
      </c>
      <c r="BN335" s="64">
        <f t="shared" si="74"/>
        <v>1.3888888888888888</v>
      </c>
      <c r="BO335" s="64">
        <f t="shared" si="75"/>
        <v>1.3958333333333333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0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3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1000</v>
      </c>
      <c r="X337" s="389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6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05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06"/>
      <c r="O342" s="414" t="s">
        <v>70</v>
      </c>
      <c r="P342" s="415"/>
      <c r="Q342" s="415"/>
      <c r="R342" s="415"/>
      <c r="S342" s="415"/>
      <c r="T342" s="415"/>
      <c r="U342" s="416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280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281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6.1117499999999998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06"/>
      <c r="O343" s="414" t="s">
        <v>70</v>
      </c>
      <c r="P343" s="415"/>
      <c r="Q343" s="415"/>
      <c r="R343" s="415"/>
      <c r="S343" s="415"/>
      <c r="T343" s="415"/>
      <c r="U343" s="416"/>
      <c r="V343" s="37" t="s">
        <v>66</v>
      </c>
      <c r="W343" s="390">
        <f>IFERROR(SUM(W331:W341),"0")</f>
        <v>4200</v>
      </c>
      <c r="X343" s="390">
        <f>IFERROR(SUM(X331:X341),"0")</f>
        <v>4215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1000</v>
      </c>
      <c r="X345" s="389">
        <f>IFERROR(IF(W345="",0,CEILING((W345/$H345),1)*$H345),"")</f>
        <v>1005</v>
      </c>
      <c r="Y345" s="36">
        <f>IFERROR(IF(X345=0,"",ROUNDUP(X345/H345,0)*0.02175),"")</f>
        <v>1.4572499999999999</v>
      </c>
      <c r="Z345" s="56"/>
      <c r="AA345" s="57"/>
      <c r="AE345" s="64"/>
      <c r="BB345" s="267" t="s">
        <v>1</v>
      </c>
      <c r="BL345" s="64">
        <f>IFERROR(W345*I345/H345,"0")</f>
        <v>1032</v>
      </c>
      <c r="BM345" s="64">
        <f>IFERROR(X345*I345/H345,"0")</f>
        <v>1037.1600000000001</v>
      </c>
      <c r="BN345" s="64">
        <f>IFERROR(1/J345*(W345/H345),"0")</f>
        <v>1.3888888888888888</v>
      </c>
      <c r="BO345" s="64">
        <f>IFERROR(1/J345*(X345/H345),"0")</f>
        <v>1.3958333333333333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8</v>
      </c>
      <c r="X347" s="389">
        <f>IFERROR(IF(W347="",0,CEILING((W347/$H347),1)*$H347),"")</f>
        <v>8</v>
      </c>
      <c r="Y347" s="36">
        <f>IFERROR(IF(X347=0,"",ROUNDUP(X347/H347,0)*0.00937),"")</f>
        <v>1.874E-2</v>
      </c>
      <c r="Z347" s="56"/>
      <c r="AA347" s="57"/>
      <c r="AE347" s="64"/>
      <c r="BB347" s="269" t="s">
        <v>1</v>
      </c>
      <c r="BL347" s="64">
        <f>IFERROR(W347*I347/H347,"0")</f>
        <v>8.48</v>
      </c>
      <c r="BM347" s="64">
        <f>IFERROR(X347*I347/H347,"0")</f>
        <v>8.48</v>
      </c>
      <c r="BN347" s="64">
        <f>IFERROR(1/J347*(W347/H347),"0")</f>
        <v>1.6666666666666666E-2</v>
      </c>
      <c r="BO347" s="64">
        <f>IFERROR(1/J347*(X347/H347),"0")</f>
        <v>1.6666666666666666E-2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5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06"/>
      <c r="O349" s="414" t="s">
        <v>70</v>
      </c>
      <c r="P349" s="415"/>
      <c r="Q349" s="415"/>
      <c r="R349" s="415"/>
      <c r="S349" s="415"/>
      <c r="T349" s="415"/>
      <c r="U349" s="416"/>
      <c r="V349" s="37" t="s">
        <v>71</v>
      </c>
      <c r="W349" s="390">
        <f>IFERROR(W345/H345,"0")+IFERROR(W346/H346,"0")+IFERROR(W347/H347,"0")+IFERROR(W348/H348,"0")</f>
        <v>68.666666666666671</v>
      </c>
      <c r="X349" s="390">
        <f>IFERROR(X345/H345,"0")+IFERROR(X346/H346,"0")+IFERROR(X347/H347,"0")+IFERROR(X348/H348,"0")</f>
        <v>69</v>
      </c>
      <c r="Y349" s="390">
        <f>IFERROR(IF(Y345="",0,Y345),"0")+IFERROR(IF(Y346="",0,Y346),"0")+IFERROR(IF(Y347="",0,Y347),"0")+IFERROR(IF(Y348="",0,Y348),"0")</f>
        <v>1.4759899999999999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06"/>
      <c r="O350" s="414" t="s">
        <v>70</v>
      </c>
      <c r="P350" s="415"/>
      <c r="Q350" s="415"/>
      <c r="R350" s="415"/>
      <c r="S350" s="415"/>
      <c r="T350" s="415"/>
      <c r="U350" s="416"/>
      <c r="V350" s="37" t="s">
        <v>66</v>
      </c>
      <c r="W350" s="390">
        <f>IFERROR(SUM(W345:W348),"0")</f>
        <v>1008</v>
      </c>
      <c r="X350" s="390">
        <f>IFERROR(SUM(X345:X348),"0")</f>
        <v>1013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3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40</v>
      </c>
      <c r="X354" s="389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73" t="s">
        <v>1</v>
      </c>
      <c r="BL354" s="64">
        <f>IFERROR(W354*I354/H354,"0")</f>
        <v>42.892307692307703</v>
      </c>
      <c r="BM354" s="64">
        <f>IFERROR(X354*I354/H354,"0")</f>
        <v>50.184000000000005</v>
      </c>
      <c r="BN354" s="64">
        <f>IFERROR(1/J354*(W354/H354),"0")</f>
        <v>9.1575091575091583E-2</v>
      </c>
      <c r="BO354" s="64">
        <f>IFERROR(1/J354*(X354/H354),"0")</f>
        <v>0.10714285714285714</v>
      </c>
    </row>
    <row r="355" spans="1:67" x14ac:dyDescent="0.2">
      <c r="A355" s="405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06"/>
      <c r="O355" s="414" t="s">
        <v>70</v>
      </c>
      <c r="P355" s="415"/>
      <c r="Q355" s="415"/>
      <c r="R355" s="415"/>
      <c r="S355" s="415"/>
      <c r="T355" s="415"/>
      <c r="U355" s="416"/>
      <c r="V355" s="37" t="s">
        <v>71</v>
      </c>
      <c r="W355" s="390">
        <f>IFERROR(W352/H352,"0")+IFERROR(W353/H353,"0")+IFERROR(W354/H354,"0")</f>
        <v>5.1282051282051286</v>
      </c>
      <c r="X355" s="390">
        <f>IFERROR(X352/H352,"0")+IFERROR(X353/H353,"0")+IFERROR(X354/H354,"0")</f>
        <v>6</v>
      </c>
      <c r="Y355" s="390">
        <f>IFERROR(IF(Y352="",0,Y352),"0")+IFERROR(IF(Y353="",0,Y353),"0")+IFERROR(IF(Y354="",0,Y354),"0")</f>
        <v>0.1305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06"/>
      <c r="O356" s="414" t="s">
        <v>70</v>
      </c>
      <c r="P356" s="415"/>
      <c r="Q356" s="415"/>
      <c r="R356" s="415"/>
      <c r="S356" s="415"/>
      <c r="T356" s="415"/>
      <c r="U356" s="416"/>
      <c r="V356" s="37" t="s">
        <v>66</v>
      </c>
      <c r="W356" s="390">
        <f>IFERROR(SUM(W352:W354),"0")</f>
        <v>40</v>
      </c>
      <c r="X356" s="390">
        <f>IFERROR(SUM(X352:X354),"0")</f>
        <v>46.8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50</v>
      </c>
      <c r="X358" s="389">
        <f>IFERROR(IF(W358="",0,CEILING((W358/$H358),1)*$H358),"")</f>
        <v>54.6</v>
      </c>
      <c r="Y358" s="36">
        <f>IFERROR(IF(X358=0,"",ROUNDUP(X358/H358,0)*0.02175),"")</f>
        <v>0.15225</v>
      </c>
      <c r="Z358" s="56"/>
      <c r="AA358" s="57"/>
      <c r="AE358" s="64"/>
      <c r="BB358" s="274" t="s">
        <v>1</v>
      </c>
      <c r="BL358" s="64">
        <f>IFERROR(W358*I358/H358,"0")</f>
        <v>53.61538461538462</v>
      </c>
      <c r="BM358" s="64">
        <f>IFERROR(X358*I358/H358,"0")</f>
        <v>58.548000000000009</v>
      </c>
      <c r="BN358" s="64">
        <f>IFERROR(1/J358*(W358/H358),"0")</f>
        <v>0.11446886446886446</v>
      </c>
      <c r="BO358" s="64">
        <f>IFERROR(1/J358*(X358/H358),"0")</f>
        <v>0.125</v>
      </c>
    </row>
    <row r="359" spans="1:67" x14ac:dyDescent="0.2">
      <c r="A359" s="405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06"/>
      <c r="O359" s="414" t="s">
        <v>70</v>
      </c>
      <c r="P359" s="415"/>
      <c r="Q359" s="415"/>
      <c r="R359" s="415"/>
      <c r="S359" s="415"/>
      <c r="T359" s="415"/>
      <c r="U359" s="416"/>
      <c r="V359" s="37" t="s">
        <v>71</v>
      </c>
      <c r="W359" s="390">
        <f>IFERROR(W358/H358,"0")</f>
        <v>6.4102564102564106</v>
      </c>
      <c r="X359" s="390">
        <f>IFERROR(X358/H358,"0")</f>
        <v>7</v>
      </c>
      <c r="Y359" s="390">
        <f>IFERROR(IF(Y358="",0,Y358),"0")</f>
        <v>0.15225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06"/>
      <c r="O360" s="414" t="s">
        <v>70</v>
      </c>
      <c r="P360" s="415"/>
      <c r="Q360" s="415"/>
      <c r="R360" s="415"/>
      <c r="S360" s="415"/>
      <c r="T360" s="415"/>
      <c r="U360" s="416"/>
      <c r="V360" s="37" t="s">
        <v>66</v>
      </c>
      <c r="W360" s="390">
        <f>IFERROR(SUM(W358:W358),"0")</f>
        <v>50</v>
      </c>
      <c r="X360" s="390">
        <f>IFERROR(SUM(X358:X358),"0")</f>
        <v>54.6</v>
      </c>
      <c r="Y360" s="37"/>
      <c r="Z360" s="391"/>
      <c r="AA360" s="391"/>
    </row>
    <row r="361" spans="1:67" ht="16.5" hidden="1" customHeight="1" x14ac:dyDescent="0.25">
      <c r="A361" s="43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06"/>
      <c r="O368" s="414" t="s">
        <v>70</v>
      </c>
      <c r="P368" s="415"/>
      <c r="Q368" s="415"/>
      <c r="R368" s="415"/>
      <c r="S368" s="415"/>
      <c r="T368" s="415"/>
      <c r="U368" s="416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06"/>
      <c r="O369" s="414" t="s">
        <v>70</v>
      </c>
      <c r="P369" s="415"/>
      <c r="Q369" s="415"/>
      <c r="R369" s="415"/>
      <c r="S369" s="415"/>
      <c r="T369" s="415"/>
      <c r="U369" s="416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4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5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06"/>
      <c r="O373" s="414" t="s">
        <v>70</v>
      </c>
      <c r="P373" s="415"/>
      <c r="Q373" s="415"/>
      <c r="R373" s="415"/>
      <c r="S373" s="415"/>
      <c r="T373" s="415"/>
      <c r="U373" s="416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06"/>
      <c r="O374" s="414" t="s">
        <v>70</v>
      </c>
      <c r="P374" s="415"/>
      <c r="Q374" s="415"/>
      <c r="R374" s="415"/>
      <c r="S374" s="415"/>
      <c r="T374" s="415"/>
      <c r="U374" s="416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50</v>
      </c>
      <c r="X376" s="389">
        <f>IFERROR(IF(W376="",0,CEILING((W376/$H376),1)*$H376),"")</f>
        <v>54.6</v>
      </c>
      <c r="Y376" s="36">
        <f>IFERROR(IF(X376=0,"",ROUNDUP(X376/H376,0)*0.02175),"")</f>
        <v>0.15225</v>
      </c>
      <c r="Z376" s="56"/>
      <c r="AA376" s="57"/>
      <c r="AE376" s="64"/>
      <c r="BB376" s="282" t="s">
        <v>1</v>
      </c>
      <c r="BL376" s="64">
        <f>IFERROR(W376*I376/H376,"0")</f>
        <v>53.61538461538462</v>
      </c>
      <c r="BM376" s="64">
        <f>IFERROR(X376*I376/H376,"0")</f>
        <v>58.548000000000009</v>
      </c>
      <c r="BN376" s="64">
        <f>IFERROR(1/J376*(W376/H376),"0")</f>
        <v>0.11446886446886446</v>
      </c>
      <c r="BO376" s="64">
        <f>IFERROR(1/J376*(X376/H376),"0")</f>
        <v>0.125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5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06"/>
      <c r="O380" s="414" t="s">
        <v>70</v>
      </c>
      <c r="P380" s="415"/>
      <c r="Q380" s="415"/>
      <c r="R380" s="415"/>
      <c r="S380" s="415"/>
      <c r="T380" s="415"/>
      <c r="U380" s="416"/>
      <c r="V380" s="37" t="s">
        <v>71</v>
      </c>
      <c r="W380" s="390">
        <f>IFERROR(W376/H376,"0")+IFERROR(W377/H377,"0")+IFERROR(W378/H378,"0")+IFERROR(W379/H379,"0")</f>
        <v>6.4102564102564106</v>
      </c>
      <c r="X380" s="390">
        <f>IFERROR(X376/H376,"0")+IFERROR(X377/H377,"0")+IFERROR(X378/H378,"0")+IFERROR(X379/H379,"0")</f>
        <v>7</v>
      </c>
      <c r="Y380" s="390">
        <f>IFERROR(IF(Y376="",0,Y376),"0")+IFERROR(IF(Y377="",0,Y377),"0")+IFERROR(IF(Y378="",0,Y378),"0")+IFERROR(IF(Y379="",0,Y379),"0")</f>
        <v>0.15225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06"/>
      <c r="O381" s="414" t="s">
        <v>70</v>
      </c>
      <c r="P381" s="415"/>
      <c r="Q381" s="415"/>
      <c r="R381" s="415"/>
      <c r="S381" s="415"/>
      <c r="T381" s="415"/>
      <c r="U381" s="416"/>
      <c r="V381" s="37" t="s">
        <v>66</v>
      </c>
      <c r="W381" s="390">
        <f>IFERROR(SUM(W376:W379),"0")</f>
        <v>50</v>
      </c>
      <c r="X381" s="390">
        <f>IFERROR(SUM(X376:X379),"0")</f>
        <v>54.6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5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06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06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3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18</v>
      </c>
      <c r="X390" s="389">
        <f>IFERROR(IF(W390="",0,CEILING((W390/$H390),1)*$H390),"")</f>
        <v>18.900000000000002</v>
      </c>
      <c r="Y390" s="36">
        <f>IFERROR(IF(X390=0,"",ROUNDUP(X390/H390,0)*0.00753),"")</f>
        <v>5.271E-2</v>
      </c>
      <c r="Z390" s="56"/>
      <c r="AA390" s="57"/>
      <c r="AE390" s="64"/>
      <c r="BB390" s="288" t="s">
        <v>1</v>
      </c>
      <c r="BL390" s="64">
        <f>IFERROR(W390*I390/H390,"0")</f>
        <v>19.333333333333332</v>
      </c>
      <c r="BM390" s="64">
        <f>IFERROR(X390*I390/H390,"0")</f>
        <v>20.3</v>
      </c>
      <c r="BN390" s="64">
        <f>IFERROR(1/J390*(W390/H390),"0")</f>
        <v>4.2735042735042729E-2</v>
      </c>
      <c r="BO390" s="64">
        <f>IFERROR(1/J390*(X390/H390),"0")</f>
        <v>4.4871794871794872E-2</v>
      </c>
    </row>
    <row r="391" spans="1:67" x14ac:dyDescent="0.2">
      <c r="A391" s="405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06"/>
      <c r="O391" s="414" t="s">
        <v>70</v>
      </c>
      <c r="P391" s="415"/>
      <c r="Q391" s="415"/>
      <c r="R391" s="415"/>
      <c r="S391" s="415"/>
      <c r="T391" s="415"/>
      <c r="U391" s="416"/>
      <c r="V391" s="37" t="s">
        <v>71</v>
      </c>
      <c r="W391" s="390">
        <f>IFERROR(W389/H389,"0")+IFERROR(W390/H390,"0")</f>
        <v>6.6666666666666661</v>
      </c>
      <c r="X391" s="390">
        <f>IFERROR(X389/H389,"0")+IFERROR(X390/H390,"0")</f>
        <v>7</v>
      </c>
      <c r="Y391" s="390">
        <f>IFERROR(IF(Y389="",0,Y389),"0")+IFERROR(IF(Y390="",0,Y390),"0")</f>
        <v>5.271E-2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06"/>
      <c r="O392" s="414" t="s">
        <v>70</v>
      </c>
      <c r="P392" s="415"/>
      <c r="Q392" s="415"/>
      <c r="R392" s="415"/>
      <c r="S392" s="415"/>
      <c r="T392" s="415"/>
      <c r="U392" s="416"/>
      <c r="V392" s="37" t="s">
        <v>66</v>
      </c>
      <c r="W392" s="390">
        <f>IFERROR(SUM(W389:W390),"0")</f>
        <v>18</v>
      </c>
      <c r="X392" s="390">
        <f>IFERROR(SUM(X389:X390),"0")</f>
        <v>18.900000000000002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40</v>
      </c>
      <c r="X394" s="389">
        <f t="shared" ref="X394:X406" si="76">IFERROR(IF(W394="",0,CEILING((W394/$H394),1)*$H394),"")</f>
        <v>42</v>
      </c>
      <c r="Y394" s="36">
        <f>IFERROR(IF(X394=0,"",ROUNDUP(X394/H394,0)*0.00753),"")</f>
        <v>7.5300000000000006E-2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42.190476190476183</v>
      </c>
      <c r="BM394" s="64">
        <f t="shared" ref="BM394:BM406" si="78">IFERROR(X394*I394/H394,"0")</f>
        <v>44.3</v>
      </c>
      <c r="BN394" s="64">
        <f t="shared" ref="BN394:BN406" si="79">IFERROR(1/J394*(W394/H394),"0")</f>
        <v>6.1050061050061048E-2</v>
      </c>
      <c r="BO394" s="64">
        <f t="shared" ref="BO394:BO406" si="80">IFERROR(1/J394*(X394/H394),"0")</f>
        <v>6.4102564102564097E-2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50</v>
      </c>
      <c r="X396" s="389">
        <f t="shared" si="76"/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si="77"/>
        <v>52.738095238095234</v>
      </c>
      <c r="BM396" s="64">
        <f t="shared" si="78"/>
        <v>53.160000000000004</v>
      </c>
      <c r="BN396" s="64">
        <f t="shared" si="79"/>
        <v>7.6312576312576319E-2</v>
      </c>
      <c r="BO396" s="64">
        <f t="shared" si="80"/>
        <v>7.6923076923076927E-2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140</v>
      </c>
      <c r="X397" s="389">
        <f t="shared" si="76"/>
        <v>141.12</v>
      </c>
      <c r="Y397" s="36">
        <f>IFERROR(IF(X397=0,"",ROUNDUP(X397/H397,0)*0.00753),"")</f>
        <v>0.63251999999999997</v>
      </c>
      <c r="Z397" s="56"/>
      <c r="AA397" s="57"/>
      <c r="AE397" s="64"/>
      <c r="BB397" s="292" t="s">
        <v>1</v>
      </c>
      <c r="BL397" s="64">
        <f t="shared" si="77"/>
        <v>216.66666666666669</v>
      </c>
      <c r="BM397" s="64">
        <f t="shared" si="78"/>
        <v>218.40000000000003</v>
      </c>
      <c r="BN397" s="64">
        <f t="shared" si="79"/>
        <v>0.53418803418803418</v>
      </c>
      <c r="BO397" s="64">
        <f t="shared" si="80"/>
        <v>0.53846153846153844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35</v>
      </c>
      <c r="X401" s="389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6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52.5</v>
      </c>
      <c r="X405" s="389">
        <f t="shared" si="76"/>
        <v>52.5</v>
      </c>
      <c r="Y405" s="36">
        <f t="shared" si="81"/>
        <v>0.1255</v>
      </c>
      <c r="Z405" s="56"/>
      <c r="AA405" s="57"/>
      <c r="AE405" s="64"/>
      <c r="BB405" s="300" t="s">
        <v>1</v>
      </c>
      <c r="BL405" s="64">
        <f t="shared" si="77"/>
        <v>55.75</v>
      </c>
      <c r="BM405" s="64">
        <f t="shared" si="78"/>
        <v>55.75</v>
      </c>
      <c r="BN405" s="64">
        <f t="shared" si="79"/>
        <v>0.10683760683760685</v>
      </c>
      <c r="BO405" s="64">
        <f t="shared" si="80"/>
        <v>0.10683760683760685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05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06"/>
      <c r="O407" s="414" t="s">
        <v>70</v>
      </c>
      <c r="P407" s="415"/>
      <c r="Q407" s="415"/>
      <c r="R407" s="415"/>
      <c r="S407" s="415"/>
      <c r="T407" s="415"/>
      <c r="U407" s="416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163.0952380952381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165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1.09436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06"/>
      <c r="O408" s="414" t="s">
        <v>70</v>
      </c>
      <c r="P408" s="415"/>
      <c r="Q408" s="415"/>
      <c r="R408" s="415"/>
      <c r="S408" s="415"/>
      <c r="T408" s="415"/>
      <c r="U408" s="416"/>
      <c r="V408" s="37" t="s">
        <v>66</v>
      </c>
      <c r="W408" s="390">
        <f>IFERROR(SUM(W394:W406),"0")</f>
        <v>352.5</v>
      </c>
      <c r="X408" s="390">
        <f>IFERROR(SUM(X394:X406),"0")</f>
        <v>357.42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5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06"/>
      <c r="O413" s="414" t="s">
        <v>70</v>
      </c>
      <c r="P413" s="415"/>
      <c r="Q413" s="415"/>
      <c r="R413" s="415"/>
      <c r="S413" s="415"/>
      <c r="T413" s="415"/>
      <c r="U413" s="416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06"/>
      <c r="O414" s="414" t="s">
        <v>70</v>
      </c>
      <c r="P414" s="415"/>
      <c r="Q414" s="415"/>
      <c r="R414" s="415"/>
      <c r="S414" s="415"/>
      <c r="T414" s="415"/>
      <c r="U414" s="416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5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06"/>
      <c r="O417" s="414" t="s">
        <v>70</v>
      </c>
      <c r="P417" s="415"/>
      <c r="Q417" s="415"/>
      <c r="R417" s="415"/>
      <c r="S417" s="415"/>
      <c r="T417" s="415"/>
      <c r="U417" s="416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06"/>
      <c r="O418" s="414" t="s">
        <v>70</v>
      </c>
      <c r="P418" s="415"/>
      <c r="Q418" s="415"/>
      <c r="R418" s="415"/>
      <c r="S418" s="415"/>
      <c r="T418" s="415"/>
      <c r="U418" s="416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6</v>
      </c>
      <c r="X420" s="389">
        <f>IFERROR(IF(W420="",0,CEILING((W420/$H420),1)*$H420),"")</f>
        <v>6</v>
      </c>
      <c r="Y420" s="36">
        <f>IFERROR(IF(X420=0,"",ROUNDUP(X420/H420,0)*0.00627),"")</f>
        <v>3.1350000000000003E-2</v>
      </c>
      <c r="Z420" s="56"/>
      <c r="AA420" s="57"/>
      <c r="AE420" s="64"/>
      <c r="BB420" s="306" t="s">
        <v>1</v>
      </c>
      <c r="BL420" s="64">
        <f>IFERROR(W420*I420/H420,"0")</f>
        <v>9.0000000000000018</v>
      </c>
      <c r="BM420" s="64">
        <f>IFERROR(X420*I420/H420,"0")</f>
        <v>9.0000000000000018</v>
      </c>
      <c r="BN420" s="64">
        <f>IFERROR(1/J420*(W420/H420),"0")</f>
        <v>2.5000000000000001E-2</v>
      </c>
      <c r="BO420" s="64">
        <f>IFERROR(1/J420*(X420/H420),"0")</f>
        <v>2.5000000000000001E-2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6</v>
      </c>
      <c r="X421" s="389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7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0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06"/>
      <c r="O423" s="414" t="s">
        <v>70</v>
      </c>
      <c r="P423" s="415"/>
      <c r="Q423" s="415"/>
      <c r="R423" s="415"/>
      <c r="S423" s="415"/>
      <c r="T423" s="415"/>
      <c r="U423" s="416"/>
      <c r="V423" s="37" t="s">
        <v>71</v>
      </c>
      <c r="W423" s="390">
        <f>IFERROR(W420/H420,"0")+IFERROR(W421/H421,"0")+IFERROR(W422/H422,"0")</f>
        <v>14.166666666666666</v>
      </c>
      <c r="X423" s="390">
        <f>IFERROR(X420/H420,"0")+IFERROR(X421/H421,"0")+IFERROR(X422/H422,"0")</f>
        <v>15</v>
      </c>
      <c r="Y423" s="390">
        <f>IFERROR(IF(Y420="",0,Y420),"0")+IFERROR(IF(Y421="",0,Y421),"0")+IFERROR(IF(Y422="",0,Y422),"0")</f>
        <v>9.4050000000000009E-2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06"/>
      <c r="O424" s="414" t="s">
        <v>70</v>
      </c>
      <c r="P424" s="415"/>
      <c r="Q424" s="415"/>
      <c r="R424" s="415"/>
      <c r="S424" s="415"/>
      <c r="T424" s="415"/>
      <c r="U424" s="416"/>
      <c r="V424" s="37" t="s">
        <v>66</v>
      </c>
      <c r="W424" s="390">
        <f>IFERROR(SUM(W420:W422),"0")</f>
        <v>17.5</v>
      </c>
      <c r="X424" s="390">
        <f>IFERROR(SUM(X420:X422),"0")</f>
        <v>18.600000000000001</v>
      </c>
      <c r="Y424" s="37"/>
      <c r="Z424" s="391"/>
      <c r="AA424" s="391"/>
    </row>
    <row r="425" spans="1:67" ht="16.5" hidden="1" customHeight="1" x14ac:dyDescent="0.25">
      <c r="A425" s="43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4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0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06"/>
      <c r="O429" s="414" t="s">
        <v>70</v>
      </c>
      <c r="P429" s="415"/>
      <c r="Q429" s="415"/>
      <c r="R429" s="415"/>
      <c r="S429" s="415"/>
      <c r="T429" s="415"/>
      <c r="U429" s="416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06"/>
      <c r="O430" s="414" t="s">
        <v>70</v>
      </c>
      <c r="P430" s="415"/>
      <c r="Q430" s="415"/>
      <c r="R430" s="415"/>
      <c r="S430" s="415"/>
      <c r="T430" s="415"/>
      <c r="U430" s="416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80</v>
      </c>
      <c r="X432" s="389">
        <f t="shared" ref="X432:X437" si="82">IFERROR(IF(W432="",0,CEILING((W432/$H432),1)*$H432),"")</f>
        <v>84</v>
      </c>
      <c r="Y432" s="36">
        <f>IFERROR(IF(X432=0,"",ROUNDUP(X432/H432,0)*0.00753),"")</f>
        <v>0.15060000000000001</v>
      </c>
      <c r="Z432" s="56"/>
      <c r="AA432" s="57"/>
      <c r="AE432" s="64"/>
      <c r="BB432" s="311" t="s">
        <v>1</v>
      </c>
      <c r="BL432" s="64">
        <f t="shared" ref="BL432:BL437" si="83">IFERROR(W432*I432/H432,"0")</f>
        <v>84.380952380952365</v>
      </c>
      <c r="BM432" s="64">
        <f t="shared" ref="BM432:BM437" si="84">IFERROR(X432*I432/H432,"0")</f>
        <v>88.6</v>
      </c>
      <c r="BN432" s="64">
        <f t="shared" ref="BN432:BN437" si="85">IFERROR(1/J432*(W432/H432),"0")</f>
        <v>0.1221001221001221</v>
      </c>
      <c r="BO432" s="64">
        <f t="shared" ref="BO432:BO437" si="86">IFERROR(1/J432*(X432/H432),"0")</f>
        <v>0.12820512820512819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05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06"/>
      <c r="O438" s="414" t="s">
        <v>70</v>
      </c>
      <c r="P438" s="415"/>
      <c r="Q438" s="415"/>
      <c r="R438" s="415"/>
      <c r="S438" s="415"/>
      <c r="T438" s="415"/>
      <c r="U438" s="416"/>
      <c r="V438" s="37" t="s">
        <v>71</v>
      </c>
      <c r="W438" s="390">
        <f>IFERROR(W432/H432,"0")+IFERROR(W433/H433,"0")+IFERROR(W434/H434,"0")+IFERROR(W435/H435,"0")+IFERROR(W436/H436,"0")+IFERROR(W437/H437,"0")</f>
        <v>19.047619047619047</v>
      </c>
      <c r="X438" s="390">
        <f>IFERROR(X432/H432,"0")+IFERROR(X433/H433,"0")+IFERROR(X434/H434,"0")+IFERROR(X435/H435,"0")+IFERROR(X436/H436,"0")+IFERROR(X437/H437,"0")</f>
        <v>20</v>
      </c>
      <c r="Y438" s="390">
        <f>IFERROR(IF(Y432="",0,Y432),"0")+IFERROR(IF(Y433="",0,Y433),"0")+IFERROR(IF(Y434="",0,Y434),"0")+IFERROR(IF(Y435="",0,Y435),"0")+IFERROR(IF(Y436="",0,Y436),"0")+IFERROR(IF(Y437="",0,Y437),"0")</f>
        <v>0.15060000000000001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06"/>
      <c r="O439" s="414" t="s">
        <v>70</v>
      </c>
      <c r="P439" s="415"/>
      <c r="Q439" s="415"/>
      <c r="R439" s="415"/>
      <c r="S439" s="415"/>
      <c r="T439" s="415"/>
      <c r="U439" s="416"/>
      <c r="V439" s="37" t="s">
        <v>66</v>
      </c>
      <c r="W439" s="390">
        <f>IFERROR(SUM(W432:W437),"0")</f>
        <v>80</v>
      </c>
      <c r="X439" s="390">
        <f>IFERROR(SUM(X432:X437),"0")</f>
        <v>84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3</v>
      </c>
      <c r="X441" s="389">
        <f>IFERROR(IF(W441="",0,CEILING((W441/$H441),1)*$H441),"")</f>
        <v>3.5999999999999996</v>
      </c>
      <c r="Y441" s="36">
        <f>IFERROR(IF(X441=0,"",ROUNDUP(X441/H441,0)*0.00627),"")</f>
        <v>1.881E-2</v>
      </c>
      <c r="Z441" s="56"/>
      <c r="AA441" s="57"/>
      <c r="AE441" s="64"/>
      <c r="BB441" s="317" t="s">
        <v>1</v>
      </c>
      <c r="BL441" s="64">
        <f>IFERROR(W441*I441/H441,"0")</f>
        <v>4.5000000000000009</v>
      </c>
      <c r="BM441" s="64">
        <f>IFERROR(X441*I441/H441,"0")</f>
        <v>5.3999999999999995</v>
      </c>
      <c r="BN441" s="64">
        <f>IFERROR(1/J441*(W441/H441),"0")</f>
        <v>1.2500000000000001E-2</v>
      </c>
      <c r="BO441" s="64">
        <f>IFERROR(1/J441*(X441/H441),"0")</f>
        <v>1.4999999999999999E-2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5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06"/>
      <c r="O443" s="414" t="s">
        <v>70</v>
      </c>
      <c r="P443" s="415"/>
      <c r="Q443" s="415"/>
      <c r="R443" s="415"/>
      <c r="S443" s="415"/>
      <c r="T443" s="415"/>
      <c r="U443" s="416"/>
      <c r="V443" s="37" t="s">
        <v>71</v>
      </c>
      <c r="W443" s="390">
        <f>IFERROR(W441/H441,"0")+IFERROR(W442/H442,"0")</f>
        <v>2.5</v>
      </c>
      <c r="X443" s="390">
        <f>IFERROR(X441/H441,"0")+IFERROR(X442/H442,"0")</f>
        <v>3</v>
      </c>
      <c r="Y443" s="390">
        <f>IFERROR(IF(Y441="",0,Y441),"0")+IFERROR(IF(Y442="",0,Y442),"0")</f>
        <v>1.881E-2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06"/>
      <c r="O444" s="414" t="s">
        <v>70</v>
      </c>
      <c r="P444" s="415"/>
      <c r="Q444" s="415"/>
      <c r="R444" s="415"/>
      <c r="S444" s="415"/>
      <c r="T444" s="415"/>
      <c r="U444" s="416"/>
      <c r="V444" s="37" t="s">
        <v>66</v>
      </c>
      <c r="W444" s="390">
        <f>IFERROR(SUM(W441:W442),"0")</f>
        <v>3</v>
      </c>
      <c r="X444" s="390">
        <f>IFERROR(SUM(X441:X442),"0")</f>
        <v>3.5999999999999996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7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0.55000000000000004</v>
      </c>
      <c r="X446" s="389">
        <f>IFERROR(IF(W446="",0,CEILING((W446/$H446),1)*$H446),"")</f>
        <v>1.32</v>
      </c>
      <c r="Y446" s="36">
        <f>IFERROR(IF(X446=0,"",ROUNDUP(X446/H446,0)*0.00627),"")</f>
        <v>6.2700000000000004E-3</v>
      </c>
      <c r="Z446" s="56"/>
      <c r="AA446" s="57"/>
      <c r="AE446" s="64"/>
      <c r="BB446" s="319" t="s">
        <v>1</v>
      </c>
      <c r="BL446" s="64">
        <f>IFERROR(W446*I446/H446,"0")</f>
        <v>0.78333333333333333</v>
      </c>
      <c r="BM446" s="64">
        <f>IFERROR(X446*I446/H446,"0")</f>
        <v>1.8799999999999997</v>
      </c>
      <c r="BN446" s="64">
        <f>IFERROR(1/J446*(W446/H446),"0")</f>
        <v>2.0833333333333333E-3</v>
      </c>
      <c r="BO446" s="64">
        <f>IFERROR(1/J446*(X446/H446),"0")</f>
        <v>5.0000000000000001E-3</v>
      </c>
    </row>
    <row r="447" spans="1:67" x14ac:dyDescent="0.2">
      <c r="A447" s="405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06"/>
      <c r="O447" s="414" t="s">
        <v>70</v>
      </c>
      <c r="P447" s="415"/>
      <c r="Q447" s="415"/>
      <c r="R447" s="415"/>
      <c r="S447" s="415"/>
      <c r="T447" s="415"/>
      <c r="U447" s="416"/>
      <c r="V447" s="37" t="s">
        <v>71</v>
      </c>
      <c r="W447" s="390">
        <f>IFERROR(W446/H446,"0")</f>
        <v>0.41666666666666669</v>
      </c>
      <c r="X447" s="390">
        <f>IFERROR(X446/H446,"0")</f>
        <v>1</v>
      </c>
      <c r="Y447" s="390">
        <f>IFERROR(IF(Y446="",0,Y446),"0")</f>
        <v>6.2700000000000004E-3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06"/>
      <c r="O448" s="414" t="s">
        <v>70</v>
      </c>
      <c r="P448" s="415"/>
      <c r="Q448" s="415"/>
      <c r="R448" s="415"/>
      <c r="S448" s="415"/>
      <c r="T448" s="415"/>
      <c r="U448" s="416"/>
      <c r="V448" s="37" t="s">
        <v>66</v>
      </c>
      <c r="W448" s="390">
        <f>IFERROR(SUM(W446:W446),"0")</f>
        <v>0.55000000000000004</v>
      </c>
      <c r="X448" s="390">
        <f>IFERROR(SUM(X446:X446),"0")</f>
        <v>1.32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7.5</v>
      </c>
      <c r="X450" s="389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20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5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06"/>
      <c r="O451" s="414" t="s">
        <v>70</v>
      </c>
      <c r="P451" s="415"/>
      <c r="Q451" s="415"/>
      <c r="R451" s="415"/>
      <c r="S451" s="415"/>
      <c r="T451" s="415"/>
      <c r="U451" s="416"/>
      <c r="V451" s="37" t="s">
        <v>71</v>
      </c>
      <c r="W451" s="390">
        <f>IFERROR(W450/H450,"0")</f>
        <v>2.5</v>
      </c>
      <c r="X451" s="390">
        <f>IFERROR(X450/H450,"0")</f>
        <v>3</v>
      </c>
      <c r="Y451" s="390">
        <f>IFERROR(IF(Y450="",0,Y450),"0")</f>
        <v>1.881E-2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06"/>
      <c r="O452" s="414" t="s">
        <v>70</v>
      </c>
      <c r="P452" s="415"/>
      <c r="Q452" s="415"/>
      <c r="R452" s="415"/>
      <c r="S452" s="415"/>
      <c r="T452" s="415"/>
      <c r="U452" s="416"/>
      <c r="V452" s="37" t="s">
        <v>66</v>
      </c>
      <c r="W452" s="390">
        <f>IFERROR(SUM(W450:W450),"0")</f>
        <v>7.5</v>
      </c>
      <c r="X452" s="390">
        <f>IFERROR(SUM(X450:X450),"0")</f>
        <v>9</v>
      </c>
      <c r="Y452" s="37"/>
      <c r="Z452" s="391"/>
      <c r="AA452" s="391"/>
    </row>
    <row r="453" spans="1:67" ht="16.5" hidden="1" customHeight="1" x14ac:dyDescent="0.25">
      <c r="A453" s="43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8</v>
      </c>
      <c r="X455" s="389">
        <f>IFERROR(IF(W455="",0,CEILING((W455/$H455),1)*$H455),"")</f>
        <v>8.4</v>
      </c>
      <c r="Y455" s="36">
        <f>IFERROR(IF(X455=0,"",ROUNDUP(X455/H455,0)*0.00502),"")</f>
        <v>3.5140000000000005E-2</v>
      </c>
      <c r="Z455" s="56"/>
      <c r="AA455" s="57"/>
      <c r="AE455" s="64"/>
      <c r="BB455" s="321" t="s">
        <v>1</v>
      </c>
      <c r="BL455" s="64">
        <f>IFERROR(W455*I455/H455,"0")</f>
        <v>9.1466666666666683</v>
      </c>
      <c r="BM455" s="64">
        <f>IFERROR(X455*I455/H455,"0")</f>
        <v>9.604000000000001</v>
      </c>
      <c r="BN455" s="64">
        <f>IFERROR(1/J455*(W455/H455),"0")</f>
        <v>2.8490028490028494E-2</v>
      </c>
      <c r="BO455" s="64">
        <f>IFERROR(1/J455*(X455/H455),"0")</f>
        <v>2.9914529914529923E-2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6</v>
      </c>
      <c r="X456" s="389">
        <f>IFERROR(IF(W456="",0,CEILING((W456/$H456),1)*$H456),"")</f>
        <v>6</v>
      </c>
      <c r="Y456" s="36">
        <f>IFERROR(IF(X456=0,"",ROUNDUP(X456/H456,0)*0.00502),"")</f>
        <v>2.5100000000000001E-2</v>
      </c>
      <c r="Z456" s="56"/>
      <c r="AA456" s="57"/>
      <c r="AE456" s="64"/>
      <c r="BB456" s="322" t="s">
        <v>1</v>
      </c>
      <c r="BL456" s="64">
        <f>IFERROR(W456*I456/H456,"0")</f>
        <v>6.5000000000000009</v>
      </c>
      <c r="BM456" s="64">
        <f>IFERROR(X456*I456/H456,"0")</f>
        <v>6.5000000000000009</v>
      </c>
      <c r="BN456" s="64">
        <f>IFERROR(1/J456*(W456/H456),"0")</f>
        <v>2.1367521367521368E-2</v>
      </c>
      <c r="BO456" s="64">
        <f>IFERROR(1/J456*(X456/H456),"0")</f>
        <v>2.1367521367521368E-2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6</v>
      </c>
      <c r="X457" s="389">
        <f>IFERROR(IF(W457="",0,CEILING((W457/$H457),1)*$H457),"")</f>
        <v>6</v>
      </c>
      <c r="Y457" s="36">
        <f>IFERROR(IF(X457=0,"",ROUNDUP(X457/H457,0)*0.00502),"")</f>
        <v>2.5100000000000001E-2</v>
      </c>
      <c r="Z457" s="56"/>
      <c r="AA457" s="57"/>
      <c r="AE457" s="64"/>
      <c r="BB457" s="323" t="s">
        <v>1</v>
      </c>
      <c r="BL457" s="64">
        <f>IFERROR(W457*I457/H457,"0")</f>
        <v>10.100000000000001</v>
      </c>
      <c r="BM457" s="64">
        <f>IFERROR(X457*I457/H457,"0")</f>
        <v>10.100000000000001</v>
      </c>
      <c r="BN457" s="64">
        <f>IFERROR(1/J457*(W457/H457),"0")</f>
        <v>2.1367521367521368E-2</v>
      </c>
      <c r="BO457" s="64">
        <f>IFERROR(1/J457*(X457/H457),"0")</f>
        <v>2.1367521367521368E-2</v>
      </c>
    </row>
    <row r="458" spans="1:67" x14ac:dyDescent="0.2">
      <c r="A458" s="40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06"/>
      <c r="O458" s="414" t="s">
        <v>70</v>
      </c>
      <c r="P458" s="415"/>
      <c r="Q458" s="415"/>
      <c r="R458" s="415"/>
      <c r="S458" s="415"/>
      <c r="T458" s="415"/>
      <c r="U458" s="416"/>
      <c r="V458" s="37" t="s">
        <v>71</v>
      </c>
      <c r="W458" s="390">
        <f>IFERROR(W455/H455,"0")+IFERROR(W456/H456,"0")+IFERROR(W457/H457,"0")</f>
        <v>16.666666666666668</v>
      </c>
      <c r="X458" s="390">
        <f>IFERROR(X455/H455,"0")+IFERROR(X456/H456,"0")+IFERROR(X457/H457,"0")</f>
        <v>17</v>
      </c>
      <c r="Y458" s="390">
        <f>IFERROR(IF(Y455="",0,Y455),"0")+IFERROR(IF(Y456="",0,Y456),"0")+IFERROR(IF(Y457="",0,Y457),"0")</f>
        <v>8.5339999999999999E-2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06"/>
      <c r="O459" s="414" t="s">
        <v>70</v>
      </c>
      <c r="P459" s="415"/>
      <c r="Q459" s="415"/>
      <c r="R459" s="415"/>
      <c r="S459" s="415"/>
      <c r="T459" s="415"/>
      <c r="U459" s="416"/>
      <c r="V459" s="37" t="s">
        <v>66</v>
      </c>
      <c r="W459" s="390">
        <f>IFERROR(SUM(W455:W457),"0")</f>
        <v>20</v>
      </c>
      <c r="X459" s="390">
        <f>IFERROR(SUM(X455:X457),"0")</f>
        <v>20.399999999999999</v>
      </c>
      <c r="Y459" s="37"/>
      <c r="Z459" s="391"/>
      <c r="AA459" s="391"/>
    </row>
    <row r="460" spans="1:67" ht="16.5" hidden="1" customHeight="1" x14ac:dyDescent="0.25">
      <c r="A460" s="43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05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06"/>
      <c r="O463" s="414" t="s">
        <v>70</v>
      </c>
      <c r="P463" s="415"/>
      <c r="Q463" s="415"/>
      <c r="R463" s="415"/>
      <c r="S463" s="415"/>
      <c r="T463" s="415"/>
      <c r="U463" s="416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06"/>
      <c r="O464" s="414" t="s">
        <v>70</v>
      </c>
      <c r="P464" s="415"/>
      <c r="Q464" s="415"/>
      <c r="R464" s="415"/>
      <c r="S464" s="415"/>
      <c r="T464" s="415"/>
      <c r="U464" s="416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8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0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06"/>
      <c r="O467" s="414" t="s">
        <v>70</v>
      </c>
      <c r="P467" s="415"/>
      <c r="Q467" s="415"/>
      <c r="R467" s="415"/>
      <c r="S467" s="415"/>
      <c r="T467" s="415"/>
      <c r="U467" s="416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06"/>
      <c r="O468" s="414" t="s">
        <v>70</v>
      </c>
      <c r="P468" s="415"/>
      <c r="Q468" s="415"/>
      <c r="R468" s="415"/>
      <c r="S468" s="415"/>
      <c r="T468" s="415"/>
      <c r="U468" s="416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3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7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120</v>
      </c>
      <c r="X473" s="389">
        <f t="shared" si="87"/>
        <v>121.44000000000001</v>
      </c>
      <c r="Y473" s="36">
        <f t="shared" si="88"/>
        <v>0.27507999999999999</v>
      </c>
      <c r="Z473" s="56"/>
      <c r="AA473" s="57"/>
      <c r="AE473" s="64"/>
      <c r="BB473" s="327" t="s">
        <v>1</v>
      </c>
      <c r="BL473" s="64">
        <f t="shared" si="89"/>
        <v>128.18181818181816</v>
      </c>
      <c r="BM473" s="64">
        <f t="shared" si="90"/>
        <v>129.72</v>
      </c>
      <c r="BN473" s="64">
        <f t="shared" si="91"/>
        <v>0.21853146853146854</v>
      </c>
      <c r="BO473" s="64">
        <f t="shared" si="92"/>
        <v>0.22115384615384617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130</v>
      </c>
      <c r="X477" s="389">
        <f t="shared" si="87"/>
        <v>132</v>
      </c>
      <c r="Y477" s="36">
        <f t="shared" si="88"/>
        <v>0.29899999999999999</v>
      </c>
      <c r="Z477" s="56"/>
      <c r="AA477" s="57"/>
      <c r="AE477" s="64"/>
      <c r="BB477" s="331" t="s">
        <v>1</v>
      </c>
      <c r="BL477" s="64">
        <f t="shared" si="89"/>
        <v>138.86363636363635</v>
      </c>
      <c r="BM477" s="64">
        <f t="shared" si="90"/>
        <v>140.99999999999997</v>
      </c>
      <c r="BN477" s="64">
        <f t="shared" si="91"/>
        <v>0.23674242424242425</v>
      </c>
      <c r="BO477" s="64">
        <f t="shared" si="92"/>
        <v>0.24038461538461539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4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60</v>
      </c>
      <c r="X479" s="389">
        <f t="shared" si="87"/>
        <v>61.2</v>
      </c>
      <c r="Y479" s="36">
        <f>IFERROR(IF(X479=0,"",ROUNDUP(X479/H479,0)*0.00937),"")</f>
        <v>0.15928999999999999</v>
      </c>
      <c r="Z479" s="56"/>
      <c r="AA479" s="57"/>
      <c r="AE479" s="64"/>
      <c r="BB479" s="333" t="s">
        <v>1</v>
      </c>
      <c r="BL479" s="64">
        <f t="shared" si="89"/>
        <v>63.999999999999993</v>
      </c>
      <c r="BM479" s="64">
        <f t="shared" si="90"/>
        <v>65.28</v>
      </c>
      <c r="BN479" s="64">
        <f t="shared" si="91"/>
        <v>0.1388888888888889</v>
      </c>
      <c r="BO479" s="64">
        <f t="shared" si="92"/>
        <v>0.14166666666666666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90</v>
      </c>
      <c r="X483" s="389">
        <f t="shared" si="87"/>
        <v>90</v>
      </c>
      <c r="Y483" s="36">
        <f>IFERROR(IF(X483=0,"",ROUNDUP(X483/H483,0)*0.00937),"")</f>
        <v>0.23424999999999999</v>
      </c>
      <c r="Z483" s="56"/>
      <c r="AA483" s="57"/>
      <c r="AE483" s="64"/>
      <c r="BB483" s="337" t="s">
        <v>1</v>
      </c>
      <c r="BL483" s="64">
        <f t="shared" si="89"/>
        <v>95.999999999999986</v>
      </c>
      <c r="BM483" s="64">
        <f t="shared" si="90"/>
        <v>95.999999999999986</v>
      </c>
      <c r="BN483" s="64">
        <f t="shared" si="91"/>
        <v>0.20833333333333334</v>
      </c>
      <c r="BO483" s="64">
        <f t="shared" si="92"/>
        <v>0.20833333333333334</v>
      </c>
    </row>
    <row r="484" spans="1:67" x14ac:dyDescent="0.2">
      <c r="A484" s="405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06"/>
      <c r="O484" s="414" t="s">
        <v>70</v>
      </c>
      <c r="P484" s="415"/>
      <c r="Q484" s="415"/>
      <c r="R484" s="415"/>
      <c r="S484" s="415"/>
      <c r="T484" s="415"/>
      <c r="U484" s="416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107.95454545454545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109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1.19486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06"/>
      <c r="O485" s="414" t="s">
        <v>70</v>
      </c>
      <c r="P485" s="415"/>
      <c r="Q485" s="415"/>
      <c r="R485" s="415"/>
      <c r="S485" s="415"/>
      <c r="T485" s="415"/>
      <c r="U485" s="416"/>
      <c r="V485" s="37" t="s">
        <v>66</v>
      </c>
      <c r="W485" s="390">
        <f>IFERROR(SUM(W472:W483),"0")</f>
        <v>500</v>
      </c>
      <c r="X485" s="390">
        <f>IFERROR(SUM(X472:X483),"0")</f>
        <v>504.96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120</v>
      </c>
      <c r="X487" s="389">
        <f>IFERROR(IF(W487="",0,CEILING((W487/$H487),1)*$H487),"")</f>
        <v>121.44000000000001</v>
      </c>
      <c r="Y487" s="36">
        <f>IFERROR(IF(X487=0,"",ROUNDUP(X487/H487,0)*0.01196),"")</f>
        <v>0.27507999999999999</v>
      </c>
      <c r="Z487" s="56"/>
      <c r="AA487" s="57"/>
      <c r="AE487" s="64"/>
      <c r="BB487" s="338" t="s">
        <v>1</v>
      </c>
      <c r="BL487" s="64">
        <f>IFERROR(W487*I487/H487,"0")</f>
        <v>128.18181818181816</v>
      </c>
      <c r="BM487" s="64">
        <f>IFERROR(X487*I487/H487,"0")</f>
        <v>129.72</v>
      </c>
      <c r="BN487" s="64">
        <f>IFERROR(1/J487*(W487/H487),"0")</f>
        <v>0.21853146853146854</v>
      </c>
      <c r="BO487" s="64">
        <f>IFERROR(1/J487*(X487/H487),"0")</f>
        <v>0.22115384615384617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5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06"/>
      <c r="O489" s="414" t="s">
        <v>70</v>
      </c>
      <c r="P489" s="415"/>
      <c r="Q489" s="415"/>
      <c r="R489" s="415"/>
      <c r="S489" s="415"/>
      <c r="T489" s="415"/>
      <c r="U489" s="416"/>
      <c r="V489" s="37" t="s">
        <v>71</v>
      </c>
      <c r="W489" s="390">
        <f>IFERROR(W487/H487,"0")+IFERROR(W488/H488,"0")</f>
        <v>22.727272727272727</v>
      </c>
      <c r="X489" s="390">
        <f>IFERROR(X487/H487,"0")+IFERROR(X488/H488,"0")</f>
        <v>23</v>
      </c>
      <c r="Y489" s="390">
        <f>IFERROR(IF(Y487="",0,Y487),"0")+IFERROR(IF(Y488="",0,Y488),"0")</f>
        <v>0.27507999999999999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06"/>
      <c r="O490" s="414" t="s">
        <v>70</v>
      </c>
      <c r="P490" s="415"/>
      <c r="Q490" s="415"/>
      <c r="R490" s="415"/>
      <c r="S490" s="415"/>
      <c r="T490" s="415"/>
      <c r="U490" s="416"/>
      <c r="V490" s="37" t="s">
        <v>66</v>
      </c>
      <c r="W490" s="390">
        <f>IFERROR(SUM(W487:W488),"0")</f>
        <v>120</v>
      </c>
      <c r="X490" s="390">
        <f>IFERROR(SUM(X487:X488),"0")</f>
        <v>121.44000000000001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50</v>
      </c>
      <c r="X492" s="389">
        <f t="shared" ref="X492:X497" si="93">IFERROR(IF(W492="",0,CEILING((W492/$H492),1)*$H492),"")</f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40" t="s">
        <v>1</v>
      </c>
      <c r="BL492" s="64">
        <f t="shared" ref="BL492:BL497" si="94">IFERROR(W492*I492/H492,"0")</f>
        <v>53.409090909090907</v>
      </c>
      <c r="BM492" s="64">
        <f t="shared" ref="BM492:BM497" si="95">IFERROR(X492*I492/H492,"0")</f>
        <v>56.400000000000006</v>
      </c>
      <c r="BN492" s="64">
        <f t="shared" ref="BN492:BN497" si="96">IFERROR(1/J492*(W492/H492),"0")</f>
        <v>9.1054778554778545E-2</v>
      </c>
      <c r="BO492" s="64">
        <f t="shared" ref="BO492:BO497" si="97">IFERROR(1/J492*(X492/H492),"0")</f>
        <v>9.6153846153846159E-2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50</v>
      </c>
      <c r="X493" s="389">
        <f t="shared" si="93"/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si="94"/>
        <v>53.409090909090907</v>
      </c>
      <c r="BM493" s="64">
        <f t="shared" si="95"/>
        <v>56.400000000000006</v>
      </c>
      <c r="BN493" s="64">
        <f t="shared" si="96"/>
        <v>9.1054778554778545E-2</v>
      </c>
      <c r="BO493" s="64">
        <f t="shared" si="97"/>
        <v>9.6153846153846159E-2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12</v>
      </c>
      <c r="X495" s="389">
        <f t="shared" si="9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3" t="s">
        <v>1</v>
      </c>
      <c r="BL495" s="64">
        <f t="shared" si="94"/>
        <v>12.799999999999999</v>
      </c>
      <c r="BM495" s="64">
        <f t="shared" si="95"/>
        <v>15.36</v>
      </c>
      <c r="BN495" s="64">
        <f t="shared" si="96"/>
        <v>2.7777777777777776E-2</v>
      </c>
      <c r="BO495" s="64">
        <f t="shared" si="97"/>
        <v>3.3333333333333333E-2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12</v>
      </c>
      <c r="X496" s="389">
        <f t="shared" si="93"/>
        <v>14.4</v>
      </c>
      <c r="Y496" s="36">
        <f>IFERROR(IF(X496=0,"",ROUNDUP(X496/H496,0)*0.00937),"")</f>
        <v>3.7479999999999999E-2</v>
      </c>
      <c r="Z496" s="56"/>
      <c r="AA496" s="57"/>
      <c r="AE496" s="64"/>
      <c r="BB496" s="344" t="s">
        <v>1</v>
      </c>
      <c r="BL496" s="64">
        <f t="shared" si="94"/>
        <v>12.7</v>
      </c>
      <c r="BM496" s="64">
        <f t="shared" si="95"/>
        <v>15.24</v>
      </c>
      <c r="BN496" s="64">
        <f t="shared" si="96"/>
        <v>2.7777777777777776E-2</v>
      </c>
      <c r="BO496" s="64">
        <f t="shared" si="97"/>
        <v>3.3333333333333333E-2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24</v>
      </c>
      <c r="X497" s="389">
        <f t="shared" si="93"/>
        <v>25.2</v>
      </c>
      <c r="Y497" s="36">
        <f>IFERROR(IF(X497=0,"",ROUNDUP(X497/H497,0)*0.00937),"")</f>
        <v>6.5589999999999996E-2</v>
      </c>
      <c r="Z497" s="56"/>
      <c r="AA497" s="57"/>
      <c r="AE497" s="64"/>
      <c r="BB497" s="345" t="s">
        <v>1</v>
      </c>
      <c r="BL497" s="64">
        <f t="shared" si="94"/>
        <v>25.4</v>
      </c>
      <c r="BM497" s="64">
        <f t="shared" si="95"/>
        <v>26.669999999999998</v>
      </c>
      <c r="BN497" s="64">
        <f t="shared" si="96"/>
        <v>5.5555555555555552E-2</v>
      </c>
      <c r="BO497" s="64">
        <f t="shared" si="97"/>
        <v>5.8333333333333334E-2</v>
      </c>
    </row>
    <row r="498" spans="1:67" x14ac:dyDescent="0.2">
      <c r="A498" s="405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06"/>
      <c r="O498" s="414" t="s">
        <v>70</v>
      </c>
      <c r="P498" s="415"/>
      <c r="Q498" s="415"/>
      <c r="R498" s="415"/>
      <c r="S498" s="415"/>
      <c r="T498" s="415"/>
      <c r="U498" s="416"/>
      <c r="V498" s="37" t="s">
        <v>71</v>
      </c>
      <c r="W498" s="390">
        <f>IFERROR(W492/H492,"0")+IFERROR(W493/H493,"0")+IFERROR(W494/H494,"0")+IFERROR(W495/H495,"0")+IFERROR(W496/H496,"0")+IFERROR(W497/H497,"0")</f>
        <v>51.212121212121211</v>
      </c>
      <c r="X498" s="390">
        <f>IFERROR(X492/H492,"0")+IFERROR(X493/H493,"0")+IFERROR(X494/H494,"0")+IFERROR(X495/H495,"0")+IFERROR(X496/H496,"0")+IFERROR(X497/H497,"0")</f>
        <v>54</v>
      </c>
      <c r="Y498" s="390">
        <f>IFERROR(IF(Y492="",0,Y492),"0")+IFERROR(IF(Y493="",0,Y493),"0")+IFERROR(IF(Y494="",0,Y494),"0")+IFERROR(IF(Y495="",0,Y495),"0")+IFERROR(IF(Y496="",0,Y496),"0")+IFERROR(IF(Y497="",0,Y497),"0")</f>
        <v>0.60698999999999992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06"/>
      <c r="O499" s="414" t="s">
        <v>70</v>
      </c>
      <c r="P499" s="415"/>
      <c r="Q499" s="415"/>
      <c r="R499" s="415"/>
      <c r="S499" s="415"/>
      <c r="T499" s="415"/>
      <c r="U499" s="416"/>
      <c r="V499" s="37" t="s">
        <v>66</v>
      </c>
      <c r="W499" s="390">
        <f>IFERROR(SUM(W492:W497),"0")</f>
        <v>248</v>
      </c>
      <c r="X499" s="390">
        <f>IFERROR(SUM(X492:X497),"0")</f>
        <v>259.92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05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06"/>
      <c r="O504" s="414" t="s">
        <v>70</v>
      </c>
      <c r="P504" s="415"/>
      <c r="Q504" s="415"/>
      <c r="R504" s="415"/>
      <c r="S504" s="415"/>
      <c r="T504" s="415"/>
      <c r="U504" s="416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06"/>
      <c r="O505" s="414" t="s">
        <v>70</v>
      </c>
      <c r="P505" s="415"/>
      <c r="Q505" s="415"/>
      <c r="R505" s="415"/>
      <c r="S505" s="415"/>
      <c r="T505" s="415"/>
      <c r="U505" s="416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05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06"/>
      <c r="O508" s="414" t="s">
        <v>70</v>
      </c>
      <c r="P508" s="415"/>
      <c r="Q508" s="415"/>
      <c r="R508" s="415"/>
      <c r="S508" s="415"/>
      <c r="T508" s="415"/>
      <c r="U508" s="416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06"/>
      <c r="O509" s="414" t="s">
        <v>70</v>
      </c>
      <c r="P509" s="415"/>
      <c r="Q509" s="415"/>
      <c r="R509" s="415"/>
      <c r="S509" s="415"/>
      <c r="T509" s="415"/>
      <c r="U509" s="416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3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3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5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24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79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20</v>
      </c>
      <c r="X517" s="389">
        <f t="shared" si="98"/>
        <v>24</v>
      </c>
      <c r="Y517" s="36">
        <f t="shared" si="99"/>
        <v>4.3499999999999997E-2</v>
      </c>
      <c r="Z517" s="56"/>
      <c r="AA517" s="57"/>
      <c r="AE517" s="64"/>
      <c r="BB517" s="354" t="s">
        <v>1</v>
      </c>
      <c r="BL517" s="64">
        <f t="shared" si="100"/>
        <v>20.8</v>
      </c>
      <c r="BM517" s="64">
        <f t="shared" si="101"/>
        <v>24.959999999999997</v>
      </c>
      <c r="BN517" s="64">
        <f t="shared" si="102"/>
        <v>2.976190476190476E-2</v>
      </c>
      <c r="BO517" s="64">
        <f t="shared" si="103"/>
        <v>3.5714285714285712E-2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548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34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05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06"/>
      <c r="O522" s="414" t="s">
        <v>70</v>
      </c>
      <c r="P522" s="415"/>
      <c r="Q522" s="415"/>
      <c r="R522" s="415"/>
      <c r="S522" s="415"/>
      <c r="T522" s="415"/>
      <c r="U522" s="416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1.6666666666666667</v>
      </c>
      <c r="X522" s="390">
        <f>IFERROR(X513/H513,"0")+IFERROR(X514/H514,"0")+IFERROR(X515/H515,"0")+IFERROR(X516/H516,"0")+IFERROR(X517/H517,"0")+IFERROR(X518/H518,"0")+IFERROR(X519/H519,"0")+IFERROR(X520/H520,"0")+IFERROR(X521/H521,"0")</f>
        <v>2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4.3499999999999997E-2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06"/>
      <c r="O523" s="414" t="s">
        <v>70</v>
      </c>
      <c r="P523" s="415"/>
      <c r="Q523" s="415"/>
      <c r="R523" s="415"/>
      <c r="S523" s="415"/>
      <c r="T523" s="415"/>
      <c r="U523" s="416"/>
      <c r="V523" s="37" t="s">
        <v>66</v>
      </c>
      <c r="W523" s="390">
        <f>IFERROR(SUM(W513:W521),"0")</f>
        <v>20</v>
      </c>
      <c r="X523" s="390">
        <f>IFERROR(SUM(X513:X521),"0")</f>
        <v>24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693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544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9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3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05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06"/>
      <c r="O530" s="414" t="s">
        <v>70</v>
      </c>
      <c r="P530" s="415"/>
      <c r="Q530" s="415"/>
      <c r="R530" s="415"/>
      <c r="S530" s="415"/>
      <c r="T530" s="415"/>
      <c r="U530" s="416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06"/>
      <c r="O531" s="414" t="s">
        <v>70</v>
      </c>
      <c r="P531" s="415"/>
      <c r="Q531" s="415"/>
      <c r="R531" s="415"/>
      <c r="S531" s="415"/>
      <c r="T531" s="415"/>
      <c r="U531" s="416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620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4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9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8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6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05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06"/>
      <c r="O539" s="414" t="s">
        <v>70</v>
      </c>
      <c r="P539" s="415"/>
      <c r="Q539" s="415"/>
      <c r="R539" s="415"/>
      <c r="S539" s="415"/>
      <c r="T539" s="415"/>
      <c r="U539" s="416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06"/>
      <c r="O540" s="414" t="s">
        <v>70</v>
      </c>
      <c r="P540" s="415"/>
      <c r="Q540" s="415"/>
      <c r="R540" s="415"/>
      <c r="S540" s="415"/>
      <c r="T540" s="415"/>
      <c r="U540" s="416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66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700</v>
      </c>
      <c r="X542" s="389">
        <f>IFERROR(IF(W542="",0,CEILING((W542/$H542),1)*$H542),"")</f>
        <v>702</v>
      </c>
      <c r="Y542" s="36">
        <f>IFERROR(IF(X542=0,"",ROUNDUP(X542/H542,0)*0.02175),"")</f>
        <v>1.9574999999999998</v>
      </c>
      <c r="Z542" s="56"/>
      <c r="AA542" s="57"/>
      <c r="AE542" s="64"/>
      <c r="BB542" s="370" t="s">
        <v>1</v>
      </c>
      <c r="BL542" s="64">
        <f>IFERROR(W542*I542/H542,"0")</f>
        <v>750.61538461538464</v>
      </c>
      <c r="BM542" s="64">
        <f>IFERROR(X542*I542/H542,"0")</f>
        <v>752.7600000000001</v>
      </c>
      <c r="BN542" s="64">
        <f>IFERROR(1/J542*(W542/H542),"0")</f>
        <v>1.6025641025641026</v>
      </c>
      <c r="BO542" s="64">
        <f>IFERROR(1/J542*(X542/H542),"0")</f>
        <v>1.607142857142857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36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05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06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90">
        <f>IFERROR(W542/H542,"0")+IFERROR(W543/H543,"0")+IFERROR(W544/H544,"0")+IFERROR(W545/H545,"0")+IFERROR(W546/H546,"0")</f>
        <v>89.743589743589752</v>
      </c>
      <c r="X547" s="390">
        <f>IFERROR(X542/H542,"0")+IFERROR(X543/H543,"0")+IFERROR(X544/H544,"0")+IFERROR(X545/H545,"0")+IFERROR(X546/H546,"0")</f>
        <v>90</v>
      </c>
      <c r="Y547" s="390">
        <f>IFERROR(IF(Y542="",0,Y542),"0")+IFERROR(IF(Y543="",0,Y543),"0")+IFERROR(IF(Y544="",0,Y544),"0")+IFERROR(IF(Y545="",0,Y545),"0")+IFERROR(IF(Y546="",0,Y546),"0")</f>
        <v>1.9574999999999998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06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90">
        <f>IFERROR(SUM(W542:W546),"0")</f>
        <v>700</v>
      </c>
      <c r="X548" s="390">
        <f>IFERROR(SUM(X542:X546),"0")</f>
        <v>702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hidden="1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19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3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05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6"/>
      <c r="O554" s="414" t="s">
        <v>70</v>
      </c>
      <c r="P554" s="415"/>
      <c r="Q554" s="415"/>
      <c r="R554" s="415"/>
      <c r="S554" s="415"/>
      <c r="T554" s="415"/>
      <c r="U554" s="416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6"/>
      <c r="O555" s="414" t="s">
        <v>70</v>
      </c>
      <c r="P555" s="415"/>
      <c r="Q555" s="415"/>
      <c r="R555" s="415"/>
      <c r="S555" s="415"/>
      <c r="T555" s="415"/>
      <c r="U555" s="416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2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73"/>
      <c r="O556" s="487" t="s">
        <v>767</v>
      </c>
      <c r="P556" s="488"/>
      <c r="Q556" s="488"/>
      <c r="R556" s="488"/>
      <c r="S556" s="488"/>
      <c r="T556" s="488"/>
      <c r="U556" s="489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17034.349999999999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17238.580000000002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73"/>
      <c r="O557" s="487" t="s">
        <v>768</v>
      </c>
      <c r="P557" s="488"/>
      <c r="Q557" s="488"/>
      <c r="R557" s="488"/>
      <c r="S557" s="488"/>
      <c r="T557" s="488"/>
      <c r="U557" s="489"/>
      <c r="V557" s="37" t="s">
        <v>66</v>
      </c>
      <c r="W557" s="390">
        <f>IFERROR(SUM(BL22:BL553),"0")</f>
        <v>18189.478955565508</v>
      </c>
      <c r="X557" s="390">
        <f>IFERROR(SUM(BM22:BM553),"0")</f>
        <v>18407.443999999996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73"/>
      <c r="O558" s="487" t="s">
        <v>769</v>
      </c>
      <c r="P558" s="488"/>
      <c r="Q558" s="488"/>
      <c r="R558" s="488"/>
      <c r="S558" s="488"/>
      <c r="T558" s="488"/>
      <c r="U558" s="489"/>
      <c r="V558" s="37" t="s">
        <v>770</v>
      </c>
      <c r="W558" s="38">
        <f>ROUNDUP(SUM(BN22:BN553),0)</f>
        <v>34</v>
      </c>
      <c r="X558" s="38">
        <f>ROUNDUP(SUM(BO22:BO553),0)</f>
        <v>34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73"/>
      <c r="O559" s="487" t="s">
        <v>771</v>
      </c>
      <c r="P559" s="488"/>
      <c r="Q559" s="488"/>
      <c r="R559" s="488"/>
      <c r="S559" s="488"/>
      <c r="T559" s="488"/>
      <c r="U559" s="489"/>
      <c r="V559" s="37" t="s">
        <v>66</v>
      </c>
      <c r="W559" s="390">
        <f>GrossWeightTotal+PalletQtyTotal*25</f>
        <v>19039.478955565508</v>
      </c>
      <c r="X559" s="390">
        <f>GrossWeightTotalR+PalletQtyTotalR*25</f>
        <v>19257.443999999996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73"/>
      <c r="O560" s="487" t="s">
        <v>772</v>
      </c>
      <c r="P560" s="488"/>
      <c r="Q560" s="488"/>
      <c r="R560" s="488"/>
      <c r="S560" s="488"/>
      <c r="T560" s="488"/>
      <c r="U560" s="489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3679.6772818496943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3717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73"/>
      <c r="O561" s="487" t="s">
        <v>773</v>
      </c>
      <c r="P561" s="488"/>
      <c r="Q561" s="488"/>
      <c r="R561" s="488"/>
      <c r="S561" s="488"/>
      <c r="T561" s="488"/>
      <c r="U561" s="489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39.119680000000017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6" t="s">
        <v>95</v>
      </c>
      <c r="D563" s="460"/>
      <c r="E563" s="460"/>
      <c r="F563" s="461"/>
      <c r="G563" s="456" t="s">
        <v>230</v>
      </c>
      <c r="H563" s="460"/>
      <c r="I563" s="460"/>
      <c r="J563" s="460"/>
      <c r="K563" s="460"/>
      <c r="L563" s="460"/>
      <c r="M563" s="460"/>
      <c r="N563" s="460"/>
      <c r="O563" s="460"/>
      <c r="P563" s="461"/>
      <c r="Q563" s="456" t="s">
        <v>478</v>
      </c>
      <c r="R563" s="461"/>
      <c r="S563" s="456" t="s">
        <v>544</v>
      </c>
      <c r="T563" s="460"/>
      <c r="U563" s="460"/>
      <c r="V563" s="461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86" t="s">
        <v>776</v>
      </c>
      <c r="B564" s="456" t="s">
        <v>60</v>
      </c>
      <c r="C564" s="456" t="s">
        <v>96</v>
      </c>
      <c r="D564" s="456" t="s">
        <v>104</v>
      </c>
      <c r="E564" s="456" t="s">
        <v>95</v>
      </c>
      <c r="F564" s="456" t="s">
        <v>220</v>
      </c>
      <c r="G564" s="456" t="s">
        <v>231</v>
      </c>
      <c r="H564" s="456" t="s">
        <v>241</v>
      </c>
      <c r="I564" s="456" t="s">
        <v>260</v>
      </c>
      <c r="J564" s="456" t="s">
        <v>337</v>
      </c>
      <c r="K564" s="380"/>
      <c r="L564" s="456" t="s">
        <v>371</v>
      </c>
      <c r="M564" s="380"/>
      <c r="N564" s="456" t="s">
        <v>371</v>
      </c>
      <c r="O564" s="456" t="s">
        <v>448</v>
      </c>
      <c r="P564" s="456" t="s">
        <v>465</v>
      </c>
      <c r="Q564" s="456" t="s">
        <v>479</v>
      </c>
      <c r="R564" s="456" t="s">
        <v>519</v>
      </c>
      <c r="S564" s="456" t="s">
        <v>545</v>
      </c>
      <c r="T564" s="456" t="s">
        <v>592</v>
      </c>
      <c r="U564" s="456" t="s">
        <v>619</v>
      </c>
      <c r="V564" s="456" t="s">
        <v>626</v>
      </c>
      <c r="W564" s="456" t="s">
        <v>632</v>
      </c>
      <c r="X564" s="456" t="s">
        <v>682</v>
      </c>
      <c r="AA564" s="52"/>
      <c r="AD564" s="380"/>
    </row>
    <row r="565" spans="1:30" ht="13.5" customHeight="1" thickBot="1" x14ac:dyDescent="0.25">
      <c r="A565" s="787"/>
      <c r="B565" s="457"/>
      <c r="C565" s="457"/>
      <c r="D565" s="457"/>
      <c r="E565" s="457"/>
      <c r="F565" s="457"/>
      <c r="G565" s="457"/>
      <c r="H565" s="457"/>
      <c r="I565" s="457"/>
      <c r="J565" s="457"/>
      <c r="K565" s="380"/>
      <c r="L565" s="457"/>
      <c r="M565" s="380"/>
      <c r="N565" s="457"/>
      <c r="O565" s="457"/>
      <c r="P565" s="457"/>
      <c r="Q565" s="457"/>
      <c r="R565" s="457"/>
      <c r="S565" s="457"/>
      <c r="T565" s="457"/>
      <c r="U565" s="457"/>
      <c r="V565" s="457"/>
      <c r="W565" s="457"/>
      <c r="X565" s="457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310.5</v>
      </c>
      <c r="D566" s="46">
        <f>IFERROR(X53*1,"0")+IFERROR(X54*1,"0")+IFERROR(X55*1,"0")+IFERROR(X56*1,"0")</f>
        <v>1054.8000000000002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2277.58</v>
      </c>
      <c r="F566" s="46">
        <f>IFERROR(X131*1,"0")+IFERROR(X132*1,"0")+IFERROR(X133*1,"0")+IFERROR(X134*1,"0")+IFERROR(X135*1,"0")</f>
        <v>876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527.1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2626.2</v>
      </c>
      <c r="J566" s="46">
        <f>IFERROR(X213*1,"0")+IFERROR(X214*1,"0")+IFERROR(X215*1,"0")+IFERROR(X216*1,"0")+IFERROR(X217*1,"0")+IFERROR(X218*1,"0")+IFERROR(X219*1,"0")+IFERROR(X223*1,"0")+IFERROR(X224*1,"0")+IFERROR(X225*1,"0")</f>
        <v>176.2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395.57999999999993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395.57999999999993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1104.6600000000001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5329.4000000000005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114.6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394.92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97.919999999999987</v>
      </c>
      <c r="U566" s="46">
        <f>IFERROR(X455*1,"0")+IFERROR(X456*1,"0")+IFERROR(X457*1,"0")</f>
        <v>20.399999999999999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886.31999999999994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726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42"/>
        <filter val="0,55"/>
        <filter val="1 000,00"/>
        <filter val="1 008,00"/>
        <filter val="1 050,00"/>
        <filter val="1 566,00"/>
        <filter val="1,67"/>
        <filter val="10,00"/>
        <filter val="10,76"/>
        <filter val="100,00"/>
        <filter val="102,00"/>
        <filter val="105,00"/>
        <filter val="107,95"/>
        <filter val="109,70"/>
        <filter val="11,67"/>
        <filter val="12,00"/>
        <filter val="12,50"/>
        <filter val="120,00"/>
        <filter val="13,33"/>
        <filter val="130,00"/>
        <filter val="14,17"/>
        <filter val="140,00"/>
        <filter val="148,87"/>
        <filter val="150,00"/>
        <filter val="155,56"/>
        <filter val="16,67"/>
        <filter val="160,00"/>
        <filter val="163,10"/>
        <filter val="17 034,35"/>
        <filter val="17,50"/>
        <filter val="172,00"/>
        <filter val="18 189,48"/>
        <filter val="18,00"/>
        <filter val="180,00"/>
        <filter val="19 039,48"/>
        <filter val="19,05"/>
        <filter val="2 090,00"/>
        <filter val="2 200,00"/>
        <filter val="2,50"/>
        <filter val="20,00"/>
        <filter val="200,00"/>
        <filter val="202,50"/>
        <filter val="207,14"/>
        <filter val="22,73"/>
        <filter val="220,00"/>
        <filter val="239,29"/>
        <filter val="24,00"/>
        <filter val="24,52"/>
        <filter val="247,50"/>
        <filter val="248,00"/>
        <filter val="25,00"/>
        <filter val="26,60"/>
        <filter val="260,00"/>
        <filter val="28,00"/>
        <filter val="280,00"/>
        <filter val="288,40"/>
        <filter val="29,70"/>
        <filter val="3 679,68"/>
        <filter val="3,00"/>
        <filter val="30,00"/>
        <filter val="300,00"/>
        <filter val="302,50"/>
        <filter val="310,00"/>
        <filter val="32,78"/>
        <filter val="320,00"/>
        <filter val="33,33"/>
        <filter val="330,00"/>
        <filter val="34"/>
        <filter val="35,00"/>
        <filter val="352,50"/>
        <filter val="36,30"/>
        <filter val="36,67"/>
        <filter val="385,00"/>
        <filter val="4 200,00"/>
        <filter val="4,17"/>
        <filter val="40,00"/>
        <filter val="420,00"/>
        <filter val="43,10"/>
        <filter val="44,00"/>
        <filter val="440,00"/>
        <filter val="450,00"/>
        <filter val="48,33"/>
        <filter val="5,13"/>
        <filter val="5,50"/>
        <filter val="50,00"/>
        <filter val="500,00"/>
        <filter val="51,21"/>
        <filter val="52,50"/>
        <filter val="520,00"/>
        <filter val="531,80"/>
        <filter val="540,00"/>
        <filter val="560,00"/>
        <filter val="59,40"/>
        <filter val="6,00"/>
        <filter val="6,41"/>
        <filter val="6,67"/>
        <filter val="60,00"/>
        <filter val="600,00"/>
        <filter val="630,00"/>
        <filter val="665,00"/>
        <filter val="68,67"/>
        <filter val="69,30"/>
        <filter val="7,50"/>
        <filter val="70,00"/>
        <filter val="700,00"/>
        <filter val="77,78"/>
        <filter val="8,00"/>
        <filter val="80,00"/>
        <filter val="825,57"/>
        <filter val="84,26"/>
        <filter val="870,00"/>
        <filter val="88,00"/>
        <filter val="89,74"/>
        <filter val="90,00"/>
        <filter val="95,70"/>
      </filters>
    </filterColumn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O558:U558"/>
    <mergeCell ref="O556:U556"/>
    <mergeCell ref="D550:E550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D336:E336"/>
    <mergeCell ref="O183:S183"/>
    <mergeCell ref="A138:Y138"/>
    <mergeCell ref="A13:L13"/>
    <mergeCell ref="O133:S133"/>
    <mergeCell ref="A119:Y119"/>
    <mergeCell ref="D515:E515"/>
    <mergeCell ref="D542:E542"/>
    <mergeCell ref="A504:N505"/>
    <mergeCell ref="D278:E278"/>
    <mergeCell ref="D234:E234"/>
    <mergeCell ref="D405:E405"/>
    <mergeCell ref="A130:Y130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D478:E478"/>
    <mergeCell ref="D107:E107"/>
    <mergeCell ref="D163:E163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O178:S178"/>
    <mergeCell ref="O249:S249"/>
    <mergeCell ref="O105:S105"/>
    <mergeCell ref="D218:E218"/>
    <mergeCell ref="D247:E247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A160:Y16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G17:G18"/>
    <mergeCell ref="O312:U312"/>
    <mergeCell ref="A161:Y161"/>
    <mergeCell ref="D288:E288"/>
    <mergeCell ref="O156:S156"/>
    <mergeCell ref="O398:S398"/>
    <mergeCell ref="O323:U323"/>
    <mergeCell ref="O513:S513"/>
    <mergeCell ref="D172:E172"/>
    <mergeCell ref="O352:S352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H10:L10"/>
    <mergeCell ref="D434:E434"/>
    <mergeCell ref="D86:E86"/>
    <mergeCell ref="O233:S233"/>
    <mergeCell ref="D513:E513"/>
    <mergeCell ref="A182:Y182"/>
    <mergeCell ref="A304:Y304"/>
    <mergeCell ref="D257:E257"/>
    <mergeCell ref="D213:E213"/>
    <mergeCell ref="D151:E151"/>
    <mergeCell ref="O175:S175"/>
    <mergeCell ref="D150:E150"/>
    <mergeCell ref="O246:S246"/>
    <mergeCell ref="O306:S306"/>
    <mergeCell ref="A532:Y532"/>
    <mergeCell ref="O533:S533"/>
    <mergeCell ref="O70:S70"/>
    <mergeCell ref="O241:S241"/>
    <mergeCell ref="O399:S399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93:E93"/>
    <mergeCell ref="D264:E264"/>
    <mergeCell ref="O311:S311"/>
    <mergeCell ref="O213:S213"/>
    <mergeCell ref="O188:S188"/>
    <mergeCell ref="O126:S126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O288:S288"/>
    <mergeCell ref="D295:E295"/>
    <mergeCell ref="D178:E178"/>
    <mergeCell ref="D321:E321"/>
    <mergeCell ref="O162:S162"/>
    <mergeCell ref="D215:E215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A272:N273"/>
    <mergeCell ref="O406:S406"/>
    <mergeCell ref="A443:N444"/>
    <mergeCell ref="D190:E190"/>
    <mergeCell ref="D246:E246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O467:U467"/>
    <mergeCell ref="O219:S219"/>
    <mergeCell ref="O517:S517"/>
    <mergeCell ref="O485:U485"/>
    <mergeCell ref="O368:U368"/>
    <mergeCell ref="O423:U423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O17:S18"/>
    <mergeCell ref="O526:S526"/>
    <mergeCell ref="D28:E28"/>
    <mergeCell ref="O215:S215"/>
    <mergeCell ref="D195:E195"/>
    <mergeCell ref="S6:T9"/>
    <mergeCell ref="O482:S482"/>
    <mergeCell ref="D189:E189"/>
    <mergeCell ref="O518:S518"/>
    <mergeCell ref="D157:E157"/>
    <mergeCell ref="P12:Q12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D543:E543"/>
    <mergeCell ref="D518:E518"/>
    <mergeCell ref="D124:E124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A24:N25"/>
    <mergeCell ref="A46:Y46"/>
    <mergeCell ref="O240:S240"/>
    <mergeCell ref="O411:S411"/>
    <mergeCell ref="D251:E251"/>
    <mergeCell ref="D488:E488"/>
    <mergeCell ref="A89:N90"/>
    <mergeCell ref="D111:E111"/>
    <mergeCell ref="D233:E233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