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CA432C-F4EC-4C41-89F5-DF88CEEBFA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N503" i="1"/>
  <c r="BL503" i="1"/>
  <c r="X503" i="1"/>
  <c r="O503" i="1"/>
  <c r="BN502" i="1"/>
  <c r="BL502" i="1"/>
  <c r="X502" i="1"/>
  <c r="O502" i="1"/>
  <c r="BN501" i="1"/>
  <c r="BL501" i="1"/>
  <c r="X501" i="1"/>
  <c r="X504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W463" i="1"/>
  <c r="BN462" i="1"/>
  <c r="BL462" i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N390" i="1"/>
  <c r="BL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O376" i="1"/>
  <c r="W374" i="1"/>
  <c r="W373" i="1"/>
  <c r="BN372" i="1"/>
  <c r="BL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O339" i="1"/>
  <c r="BN338" i="1"/>
  <c r="BL338" i="1"/>
  <c r="X338" i="1"/>
  <c r="O338" i="1"/>
  <c r="BN337" i="1"/>
  <c r="BL337" i="1"/>
  <c r="X337" i="1"/>
  <c r="BN336" i="1"/>
  <c r="BL336" i="1"/>
  <c r="X336" i="1"/>
  <c r="Y336" i="1" s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N315" i="1"/>
  <c r="BL315" i="1"/>
  <c r="X315" i="1"/>
  <c r="X319" i="1" s="1"/>
  <c r="O315" i="1"/>
  <c r="W313" i="1"/>
  <c r="W312" i="1"/>
  <c r="BN311" i="1"/>
  <c r="BL311" i="1"/>
  <c r="X311" i="1"/>
  <c r="X312" i="1" s="1"/>
  <c r="O311" i="1"/>
  <c r="W308" i="1"/>
  <c r="W307" i="1"/>
  <c r="BN306" i="1"/>
  <c r="BL306" i="1"/>
  <c r="X306" i="1"/>
  <c r="O306" i="1"/>
  <c r="BN305" i="1"/>
  <c r="BL305" i="1"/>
  <c r="X305" i="1"/>
  <c r="X307" i="1" s="1"/>
  <c r="O305" i="1"/>
  <c r="W303" i="1"/>
  <c r="W302" i="1"/>
  <c r="BN301" i="1"/>
  <c r="BL301" i="1"/>
  <c r="X301" i="1"/>
  <c r="O301" i="1"/>
  <c r="BN300" i="1"/>
  <c r="BL300" i="1"/>
  <c r="X300" i="1"/>
  <c r="BO300" i="1" s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O283" i="1" s="1"/>
  <c r="BN282" i="1"/>
  <c r="BL282" i="1"/>
  <c r="X282" i="1"/>
  <c r="BO282" i="1" s="1"/>
  <c r="W280" i="1"/>
  <c r="W279" i="1"/>
  <c r="BN278" i="1"/>
  <c r="BL278" i="1"/>
  <c r="X278" i="1"/>
  <c r="O278" i="1"/>
  <c r="BN277" i="1"/>
  <c r="BL277" i="1"/>
  <c r="X277" i="1"/>
  <c r="BO277" i="1" s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O257" i="1"/>
  <c r="BO256" i="1"/>
  <c r="BN256" i="1"/>
  <c r="BM256" i="1"/>
  <c r="BL256" i="1"/>
  <c r="Y256" i="1"/>
  <c r="X256" i="1"/>
  <c r="O256" i="1"/>
  <c r="W254" i="1"/>
  <c r="W253" i="1"/>
  <c r="BN252" i="1"/>
  <c r="BL252" i="1"/>
  <c r="X252" i="1"/>
  <c r="BO252" i="1" s="1"/>
  <c r="O252" i="1"/>
  <c r="BN251" i="1"/>
  <c r="BL251" i="1"/>
  <c r="X251" i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O234" i="1"/>
  <c r="BN233" i="1"/>
  <c r="BL233" i="1"/>
  <c r="X233" i="1"/>
  <c r="BO233" i="1" s="1"/>
  <c r="O233" i="1"/>
  <c r="BN232" i="1"/>
  <c r="BL232" i="1"/>
  <c r="X232" i="1"/>
  <c r="O232" i="1"/>
  <c r="BN231" i="1"/>
  <c r="BL231" i="1"/>
  <c r="X231" i="1"/>
  <c r="BO231" i="1" s="1"/>
  <c r="O231" i="1"/>
  <c r="BN230" i="1"/>
  <c r="BL230" i="1"/>
  <c r="X230" i="1"/>
  <c r="O230" i="1"/>
  <c r="W227" i="1"/>
  <c r="W226" i="1"/>
  <c r="BN225" i="1"/>
  <c r="BL225" i="1"/>
  <c r="X225" i="1"/>
  <c r="O225" i="1"/>
  <c r="BN224" i="1"/>
  <c r="BL224" i="1"/>
  <c r="X224" i="1"/>
  <c r="BO224" i="1" s="1"/>
  <c r="O224" i="1"/>
  <c r="BN223" i="1"/>
  <c r="BL223" i="1"/>
  <c r="X223" i="1"/>
  <c r="X227" i="1" s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O205" i="1"/>
  <c r="W203" i="1"/>
  <c r="W202" i="1"/>
  <c r="BN201" i="1"/>
  <c r="BL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BO149" i="1" s="1"/>
  <c r="O149" i="1"/>
  <c r="W146" i="1"/>
  <c r="W145" i="1"/>
  <c r="BN144" i="1"/>
  <c r="BL144" i="1"/>
  <c r="X144" i="1"/>
  <c r="BO144" i="1" s="1"/>
  <c r="O144" i="1"/>
  <c r="BN143" i="1"/>
  <c r="BL143" i="1"/>
  <c r="X143" i="1"/>
  <c r="X145" i="1" s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Y134" i="1" s="1"/>
  <c r="O134" i="1"/>
  <c r="BN133" i="1"/>
  <c r="BL133" i="1"/>
  <c r="X133" i="1"/>
  <c r="BO133" i="1" s="1"/>
  <c r="O133" i="1"/>
  <c r="BN132" i="1"/>
  <c r="BL132" i="1"/>
  <c r="X132" i="1"/>
  <c r="O132" i="1"/>
  <c r="BN131" i="1"/>
  <c r="BL131" i="1"/>
  <c r="X131" i="1"/>
  <c r="BO131" i="1" s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X117" i="1" s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X57" i="1" s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60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306" i="1" l="1"/>
  <c r="BM306" i="1"/>
  <c r="Y306" i="1"/>
  <c r="BO332" i="1"/>
  <c r="BM332" i="1"/>
  <c r="Y332" i="1"/>
  <c r="BO334" i="1"/>
  <c r="BM334" i="1"/>
  <c r="Y334" i="1"/>
  <c r="BO340" i="1"/>
  <c r="BM340" i="1"/>
  <c r="Y340" i="1"/>
  <c r="BO390" i="1"/>
  <c r="BM390" i="1"/>
  <c r="Y390" i="1"/>
  <c r="BO410" i="1"/>
  <c r="BM410" i="1"/>
  <c r="Y410" i="1"/>
  <c r="X463" i="1"/>
  <c r="BO462" i="1"/>
  <c r="BM462" i="1"/>
  <c r="Y462" i="1"/>
  <c r="Y463" i="1" s="1"/>
  <c r="BO479" i="1"/>
  <c r="BM479" i="1"/>
  <c r="Y479" i="1"/>
  <c r="BO503" i="1"/>
  <c r="BM503" i="1"/>
  <c r="Y50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Y32" i="1"/>
  <c r="BM32" i="1"/>
  <c r="Y65" i="1"/>
  <c r="BM65" i="1"/>
  <c r="Y73" i="1"/>
  <c r="BM73" i="1"/>
  <c r="Y81" i="1"/>
  <c r="BM81" i="1"/>
  <c r="X89" i="1"/>
  <c r="Y95" i="1"/>
  <c r="BM95" i="1"/>
  <c r="Y104" i="1"/>
  <c r="BM104" i="1"/>
  <c r="Y112" i="1"/>
  <c r="BM112" i="1"/>
  <c r="Y122" i="1"/>
  <c r="BM122" i="1"/>
  <c r="Y133" i="1"/>
  <c r="BM133" i="1"/>
  <c r="Y149" i="1"/>
  <c r="BM149" i="1"/>
  <c r="Y157" i="1"/>
  <c r="BM157" i="1"/>
  <c r="Y176" i="1"/>
  <c r="BM176" i="1"/>
  <c r="Y179" i="1"/>
  <c r="BM179" i="1"/>
  <c r="Y195" i="1"/>
  <c r="BM195" i="1"/>
  <c r="Y198" i="1"/>
  <c r="BM198" i="1"/>
  <c r="Y199" i="1"/>
  <c r="BM199" i="1"/>
  <c r="Y200" i="1"/>
  <c r="BM200" i="1"/>
  <c r="Y217" i="1"/>
  <c r="BM217" i="1"/>
  <c r="Y231" i="1"/>
  <c r="BM231" i="1"/>
  <c r="Y242" i="1"/>
  <c r="BM242" i="1"/>
  <c r="Y250" i="1"/>
  <c r="BM250" i="1"/>
  <c r="Y264" i="1"/>
  <c r="BM264" i="1"/>
  <c r="BO289" i="1"/>
  <c r="BM289" i="1"/>
  <c r="Y289" i="1"/>
  <c r="X323" i="1"/>
  <c r="X322" i="1"/>
  <c r="BO321" i="1"/>
  <c r="BM321" i="1"/>
  <c r="Y321" i="1"/>
  <c r="Y322" i="1" s="1"/>
  <c r="X327" i="1"/>
  <c r="X326" i="1"/>
  <c r="BO325" i="1"/>
  <c r="BM325" i="1"/>
  <c r="Y325" i="1"/>
  <c r="Y326" i="1" s="1"/>
  <c r="BO331" i="1"/>
  <c r="BM331" i="1"/>
  <c r="Y331" i="1"/>
  <c r="BO333" i="1"/>
  <c r="BM333" i="1"/>
  <c r="Y333" i="1"/>
  <c r="BO335" i="1"/>
  <c r="BM335" i="1"/>
  <c r="Y335" i="1"/>
  <c r="BO339" i="1"/>
  <c r="BM339" i="1"/>
  <c r="Y339" i="1"/>
  <c r="BO366" i="1"/>
  <c r="BM366" i="1"/>
  <c r="Y366" i="1"/>
  <c r="BO400" i="1"/>
  <c r="BM400" i="1"/>
  <c r="Y400" i="1"/>
  <c r="BO434" i="1"/>
  <c r="BM434" i="1"/>
  <c r="Y434" i="1"/>
  <c r="BO493" i="1"/>
  <c r="BM493" i="1"/>
  <c r="Y493" i="1"/>
  <c r="BO526" i="1"/>
  <c r="BM526" i="1"/>
  <c r="Y526" i="1"/>
  <c r="BO528" i="1"/>
  <c r="BM528" i="1"/>
  <c r="Y528" i="1"/>
  <c r="X202" i="1"/>
  <c r="BO183" i="1"/>
  <c r="BM183" i="1"/>
  <c r="Y183" i="1"/>
  <c r="X209" i="1"/>
  <c r="BO206" i="1"/>
  <c r="BM206" i="1"/>
  <c r="Y206" i="1"/>
  <c r="BO208" i="1"/>
  <c r="BM208" i="1"/>
  <c r="Y208" i="1"/>
  <c r="Y22" i="1"/>
  <c r="BM22" i="1"/>
  <c r="X25" i="1"/>
  <c r="W556" i="1"/>
  <c r="X35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X90" i="1"/>
  <c r="Y93" i="1"/>
  <c r="BM93" i="1"/>
  <c r="Y97" i="1"/>
  <c r="BM97" i="1"/>
  <c r="Y102" i="1"/>
  <c r="BM102" i="1"/>
  <c r="BO102" i="1"/>
  <c r="Y106" i="1"/>
  <c r="BM106" i="1"/>
  <c r="Y110" i="1"/>
  <c r="BM110" i="1"/>
  <c r="Y114" i="1"/>
  <c r="BM114" i="1"/>
  <c r="Y120" i="1"/>
  <c r="BM120" i="1"/>
  <c r="BO120" i="1"/>
  <c r="X127" i="1"/>
  <c r="Y124" i="1"/>
  <c r="BM124" i="1"/>
  <c r="Y131" i="1"/>
  <c r="BM131" i="1"/>
  <c r="X136" i="1"/>
  <c r="Y135" i="1"/>
  <c r="BM135" i="1"/>
  <c r="Y144" i="1"/>
  <c r="BM144" i="1"/>
  <c r="Y151" i="1"/>
  <c r="BM151" i="1"/>
  <c r="Y155" i="1"/>
  <c r="BM155" i="1"/>
  <c r="BO168" i="1"/>
  <c r="BM168" i="1"/>
  <c r="Y168" i="1"/>
  <c r="BO174" i="1"/>
  <c r="BM174" i="1"/>
  <c r="Y174" i="1"/>
  <c r="BO193" i="1"/>
  <c r="BM193" i="1"/>
  <c r="Y193" i="1"/>
  <c r="BO207" i="1"/>
  <c r="BM207" i="1"/>
  <c r="Y207" i="1"/>
  <c r="I566" i="1"/>
  <c r="X180" i="1"/>
  <c r="Y215" i="1"/>
  <c r="BM215" i="1"/>
  <c r="Y219" i="1"/>
  <c r="BM219" i="1"/>
  <c r="Y224" i="1"/>
  <c r="BM224" i="1"/>
  <c r="Y233" i="1"/>
  <c r="BM233" i="1"/>
  <c r="Y240" i="1"/>
  <c r="BM240" i="1"/>
  <c r="Y244" i="1"/>
  <c r="BM244" i="1"/>
  <c r="Y248" i="1"/>
  <c r="BM248" i="1"/>
  <c r="Y252" i="1"/>
  <c r="BM252" i="1"/>
  <c r="X260" i="1"/>
  <c r="Y258" i="1"/>
  <c r="BM258" i="1"/>
  <c r="Y266" i="1"/>
  <c r="BM266" i="1"/>
  <c r="Y270" i="1"/>
  <c r="BM270" i="1"/>
  <c r="Y277" i="1"/>
  <c r="BM277" i="1"/>
  <c r="Y282" i="1"/>
  <c r="BM282" i="1"/>
  <c r="Y283" i="1"/>
  <c r="BM283" i="1"/>
  <c r="X292" i="1"/>
  <c r="Y296" i="1"/>
  <c r="BM296" i="1"/>
  <c r="Y300" i="1"/>
  <c r="BM300" i="1"/>
  <c r="Y311" i="1"/>
  <c r="Y312" i="1" s="1"/>
  <c r="BM311" i="1"/>
  <c r="BO311" i="1"/>
  <c r="Y315" i="1"/>
  <c r="BM315" i="1"/>
  <c r="BO315" i="1"/>
  <c r="BO336" i="1"/>
  <c r="BM336" i="1"/>
  <c r="BO337" i="1"/>
  <c r="BM337" i="1"/>
  <c r="Y337" i="1"/>
  <c r="BO364" i="1"/>
  <c r="BM364" i="1"/>
  <c r="Y364" i="1"/>
  <c r="BO378" i="1"/>
  <c r="BM378" i="1"/>
  <c r="Y378" i="1"/>
  <c r="BO398" i="1"/>
  <c r="BM398" i="1"/>
  <c r="Y398" i="1"/>
  <c r="BO406" i="1"/>
  <c r="BM406" i="1"/>
  <c r="Y406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X318" i="1"/>
  <c r="BO346" i="1"/>
  <c r="BM346" i="1"/>
  <c r="Y346" i="1"/>
  <c r="BO372" i="1"/>
  <c r="BM372" i="1"/>
  <c r="Y372" i="1"/>
  <c r="X408" i="1"/>
  <c r="BO394" i="1"/>
  <c r="BM394" i="1"/>
  <c r="Y394" i="1"/>
  <c r="BO402" i="1"/>
  <c r="BM402" i="1"/>
  <c r="Y402" i="1"/>
  <c r="BO412" i="1"/>
  <c r="BM412" i="1"/>
  <c r="Y412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BO534" i="1"/>
  <c r="BM534" i="1"/>
  <c r="Y534" i="1"/>
  <c r="BO536" i="1"/>
  <c r="BM536" i="1"/>
  <c r="Y536" i="1"/>
  <c r="BO538" i="1"/>
  <c r="BM538" i="1"/>
  <c r="Y538" i="1"/>
  <c r="X343" i="1"/>
  <c r="X380" i="1"/>
  <c r="X414" i="1"/>
  <c r="X413" i="1"/>
  <c r="H9" i="1"/>
  <c r="A10" i="1"/>
  <c r="B566" i="1"/>
  <c r="W557" i="1"/>
  <c r="W558" i="1"/>
  <c r="Y23" i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7" i="1"/>
  <c r="Y49" i="1" s="1"/>
  <c r="BM47" i="1"/>
  <c r="BO47" i="1"/>
  <c r="X50" i="1"/>
  <c r="D566" i="1"/>
  <c r="Y54" i="1"/>
  <c r="Y57" i="1" s="1"/>
  <c r="BM54" i="1"/>
  <c r="BO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Y89" i="1" s="1"/>
  <c r="BM86" i="1"/>
  <c r="BO86" i="1"/>
  <c r="Y88" i="1"/>
  <c r="BM88" i="1"/>
  <c r="Y92" i="1"/>
  <c r="BM92" i="1"/>
  <c r="BO92" i="1"/>
  <c r="Y94" i="1"/>
  <c r="BM94" i="1"/>
  <c r="Y96" i="1"/>
  <c r="BM96" i="1"/>
  <c r="Y98" i="1"/>
  <c r="BM98" i="1"/>
  <c r="X99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X118" i="1"/>
  <c r="Y121" i="1"/>
  <c r="Y127" i="1" s="1"/>
  <c r="BM121" i="1"/>
  <c r="BO121" i="1"/>
  <c r="Y123" i="1"/>
  <c r="BM123" i="1"/>
  <c r="Y125" i="1"/>
  <c r="BM125" i="1"/>
  <c r="F566" i="1"/>
  <c r="X137" i="1"/>
  <c r="Y132" i="1"/>
  <c r="BM132" i="1"/>
  <c r="BO132" i="1"/>
  <c r="BO150" i="1"/>
  <c r="BM150" i="1"/>
  <c r="Y150" i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7" i="1"/>
  <c r="BM197" i="1"/>
  <c r="Y197" i="1"/>
  <c r="BO214" i="1"/>
  <c r="BM214" i="1"/>
  <c r="Y214" i="1"/>
  <c r="BO218" i="1"/>
  <c r="BM218" i="1"/>
  <c r="Y218" i="1"/>
  <c r="BO225" i="1"/>
  <c r="BM225" i="1"/>
  <c r="Y225" i="1"/>
  <c r="X237" i="1"/>
  <c r="BO230" i="1"/>
  <c r="BM230" i="1"/>
  <c r="Y230" i="1"/>
  <c r="BO234" i="1"/>
  <c r="BM234" i="1"/>
  <c r="Y234" i="1"/>
  <c r="BO243" i="1"/>
  <c r="BM243" i="1"/>
  <c r="Y243" i="1"/>
  <c r="BO247" i="1"/>
  <c r="BM247" i="1"/>
  <c r="Y247" i="1"/>
  <c r="BO251" i="1"/>
  <c r="BM251" i="1"/>
  <c r="Y251" i="1"/>
  <c r="BO259" i="1"/>
  <c r="BM259" i="1"/>
  <c r="Y259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F9" i="1"/>
  <c r="J9" i="1"/>
  <c r="X49" i="1"/>
  <c r="X82" i="1"/>
  <c r="Y136" i="1"/>
  <c r="BO134" i="1"/>
  <c r="BM134" i="1"/>
  <c r="BO143" i="1"/>
  <c r="BM143" i="1"/>
  <c r="Y143" i="1"/>
  <c r="Y145" i="1" s="1"/>
  <c r="BO152" i="1"/>
  <c r="BM152" i="1"/>
  <c r="Y152" i="1"/>
  <c r="BO156" i="1"/>
  <c r="BM156" i="1"/>
  <c r="Y156" i="1"/>
  <c r="X181" i="1"/>
  <c r="BO172" i="1"/>
  <c r="BM172" i="1"/>
  <c r="Y172" i="1"/>
  <c r="BO175" i="1"/>
  <c r="BM175" i="1"/>
  <c r="Y175" i="1"/>
  <c r="BO178" i="1"/>
  <c r="BM178" i="1"/>
  <c r="Y178" i="1"/>
  <c r="BO186" i="1"/>
  <c r="BM186" i="1"/>
  <c r="Y186" i="1"/>
  <c r="BO189" i="1"/>
  <c r="BM189" i="1"/>
  <c r="Y189" i="1"/>
  <c r="BO192" i="1"/>
  <c r="BM192" i="1"/>
  <c r="Y192" i="1"/>
  <c r="BO196" i="1"/>
  <c r="BM196" i="1"/>
  <c r="Y196" i="1"/>
  <c r="BO201" i="1"/>
  <c r="BM201" i="1"/>
  <c r="Y201" i="1"/>
  <c r="X203" i="1"/>
  <c r="X210" i="1"/>
  <c r="BO205" i="1"/>
  <c r="BM205" i="1"/>
  <c r="Y205" i="1"/>
  <c r="BO216" i="1"/>
  <c r="BM216" i="1"/>
  <c r="Y216" i="1"/>
  <c r="X220" i="1"/>
  <c r="X226" i="1"/>
  <c r="BO223" i="1"/>
  <c r="BM223" i="1"/>
  <c r="Y223" i="1"/>
  <c r="BO232" i="1"/>
  <c r="BM232" i="1"/>
  <c r="Y232" i="1"/>
  <c r="X236" i="1"/>
  <c r="BO241" i="1"/>
  <c r="BM241" i="1"/>
  <c r="Y241" i="1"/>
  <c r="BO245" i="1"/>
  <c r="BM245" i="1"/>
  <c r="Y245" i="1"/>
  <c r="BO249" i="1"/>
  <c r="BM249" i="1"/>
  <c r="Y249" i="1"/>
  <c r="X253" i="1"/>
  <c r="BO257" i="1"/>
  <c r="BM257" i="1"/>
  <c r="Y257" i="1"/>
  <c r="Y260" i="1" s="1"/>
  <c r="G566" i="1"/>
  <c r="X146" i="1"/>
  <c r="H566" i="1"/>
  <c r="X159" i="1"/>
  <c r="X164" i="1"/>
  <c r="J566" i="1"/>
  <c r="X221" i="1"/>
  <c r="N566" i="1"/>
  <c r="L566" i="1"/>
  <c r="X254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BO435" i="1"/>
  <c r="BM435" i="1"/>
  <c r="Y435" i="1"/>
  <c r="BO456" i="1"/>
  <c r="BM456" i="1"/>
  <c r="Y456" i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X279" i="1"/>
  <c r="BO275" i="1"/>
  <c r="BM275" i="1"/>
  <c r="Y275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BO338" i="1"/>
  <c r="BM338" i="1"/>
  <c r="Y338" i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BO397" i="1"/>
  <c r="BM397" i="1"/>
  <c r="Y397" i="1"/>
  <c r="BO401" i="1"/>
  <c r="BM401" i="1"/>
  <c r="Y401" i="1"/>
  <c r="BO405" i="1"/>
  <c r="BM405" i="1"/>
  <c r="Y405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BO502" i="1"/>
  <c r="BM502" i="1"/>
  <c r="Y502" i="1"/>
  <c r="Y504" i="1" s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220" i="1" l="1"/>
  <c r="Y530" i="1"/>
  <c r="Y438" i="1"/>
  <c r="Y342" i="1"/>
  <c r="Y291" i="1"/>
  <c r="Y458" i="1"/>
  <c r="Y413" i="1"/>
  <c r="Y253" i="1"/>
  <c r="Y226" i="1"/>
  <c r="Y209" i="1"/>
  <c r="Y24" i="1"/>
  <c r="X557" i="1"/>
  <c r="X556" i="1"/>
  <c r="Y423" i="1"/>
  <c r="Y407" i="1"/>
  <c r="Y368" i="1"/>
  <c r="Y158" i="1"/>
  <c r="X558" i="1"/>
  <c r="Y202" i="1"/>
  <c r="Y117" i="1"/>
  <c r="Y82" i="1"/>
  <c r="X559" i="1"/>
  <c r="Y547" i="1"/>
  <c r="Y498" i="1"/>
  <c r="Y484" i="1"/>
  <c r="Y279" i="1"/>
  <c r="Y522" i="1"/>
  <c r="Y380" i="1"/>
  <c r="Y355" i="1"/>
  <c r="Y180" i="1"/>
  <c r="Y99" i="1"/>
  <c r="Y34" i="1"/>
  <c r="W559" i="1"/>
  <c r="Y349" i="1"/>
  <c r="Y302" i="1"/>
  <c r="Y272" i="1"/>
  <c r="Y236" i="1"/>
  <c r="X560" i="1"/>
  <c r="Y561" i="1" l="1"/>
</calcChain>
</file>

<file path=xl/sharedStrings.xml><?xml version="1.0" encoding="utf-8"?>
<sst xmlns="http://schemas.openxmlformats.org/spreadsheetml/2006/main" count="2445" uniqueCount="815">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</sst>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9" t="s">
        <v>0</v>
      </c>
      <c r="E1" s="520"/>
      <c r="F1" s="520"/>
      <c r="G1" s="12" t="s">
        <v>1</v>
      </c>
      <c r="H1" s="519" t="s">
        <v>2</v>
      </c>
      <c r="I1" s="520"/>
      <c r="J1" s="520"/>
      <c r="K1" s="520"/>
      <c r="L1" s="520"/>
      <c r="M1" s="520"/>
      <c r="N1" s="520"/>
      <c r="O1" s="520"/>
      <c r="P1" s="520"/>
      <c r="Q1" s="771" t="s">
        <v>3</v>
      </c>
      <c r="R1" s="520"/>
      <c r="S1" s="52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6" t="s">
        <v>8</v>
      </c>
      <c r="B5" s="489"/>
      <c r="C5" s="490"/>
      <c r="D5" s="425"/>
      <c r="E5" s="427"/>
      <c r="F5" s="748" t="s">
        <v>9</v>
      </c>
      <c r="G5" s="490"/>
      <c r="H5" s="425" t="s">
        <v>814</v>
      </c>
      <c r="I5" s="426"/>
      <c r="J5" s="426"/>
      <c r="K5" s="426"/>
      <c r="L5" s="427"/>
      <c r="M5" s="58"/>
      <c r="O5" s="24" t="s">
        <v>10</v>
      </c>
      <c r="P5" s="768">
        <v>45458</v>
      </c>
      <c r="Q5" s="558"/>
      <c r="S5" s="647" t="s">
        <v>11</v>
      </c>
      <c r="T5" s="444"/>
      <c r="U5" s="648" t="s">
        <v>12</v>
      </c>
      <c r="V5" s="558"/>
      <c r="AA5" s="51"/>
      <c r="AB5" s="51"/>
      <c r="AC5" s="51"/>
    </row>
    <row r="6" spans="1:30" s="381" customFormat="1" ht="24" customHeight="1" x14ac:dyDescent="0.2">
      <c r="A6" s="536" t="s">
        <v>13</v>
      </c>
      <c r="B6" s="489"/>
      <c r="C6" s="490"/>
      <c r="D6" s="676" t="s">
        <v>786</v>
      </c>
      <c r="E6" s="677"/>
      <c r="F6" s="677"/>
      <c r="G6" s="677"/>
      <c r="H6" s="677"/>
      <c r="I6" s="677"/>
      <c r="J6" s="677"/>
      <c r="K6" s="677"/>
      <c r="L6" s="558"/>
      <c r="M6" s="59"/>
      <c r="O6" s="24" t="s">
        <v>15</v>
      </c>
      <c r="P6" s="545" t="str">
        <f>IF(P5=0," ",CHOOSE(WEEKDAY(P5,2),"Понедельник","Вторник","Среда","Четверг","Пятница","Суббота","Воскресенье"))</f>
        <v>Суббота</v>
      </c>
      <c r="Q6" s="393"/>
      <c r="S6" s="443" t="s">
        <v>16</v>
      </c>
      <c r="T6" s="444"/>
      <c r="U6" s="706" t="s">
        <v>17</v>
      </c>
      <c r="V6" s="453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8" t="str">
        <f>IFERROR(VLOOKUP(DeliveryAddress,Table,3,0),1)</f>
        <v>3</v>
      </c>
      <c r="E7" s="629"/>
      <c r="F7" s="629"/>
      <c r="G7" s="629"/>
      <c r="H7" s="629"/>
      <c r="I7" s="629"/>
      <c r="J7" s="629"/>
      <c r="K7" s="629"/>
      <c r="L7" s="589"/>
      <c r="M7" s="60"/>
      <c r="O7" s="24"/>
      <c r="P7" s="42"/>
      <c r="Q7" s="42"/>
      <c r="S7" s="397"/>
      <c r="T7" s="444"/>
      <c r="U7" s="707"/>
      <c r="V7" s="708"/>
      <c r="AA7" s="51"/>
      <c r="AB7" s="51"/>
      <c r="AC7" s="51"/>
    </row>
    <row r="8" spans="1:30" s="381" customFormat="1" ht="25.5" customHeight="1" x14ac:dyDescent="0.2">
      <c r="A8" s="774" t="s">
        <v>18</v>
      </c>
      <c r="B8" s="414"/>
      <c r="C8" s="415"/>
      <c r="D8" s="512"/>
      <c r="E8" s="513"/>
      <c r="F8" s="513"/>
      <c r="G8" s="513"/>
      <c r="H8" s="513"/>
      <c r="I8" s="513"/>
      <c r="J8" s="513"/>
      <c r="K8" s="513"/>
      <c r="L8" s="514"/>
      <c r="M8" s="61"/>
      <c r="O8" s="24" t="s">
        <v>19</v>
      </c>
      <c r="P8" s="588">
        <v>0.58333333333333337</v>
      </c>
      <c r="Q8" s="589"/>
      <c r="S8" s="397"/>
      <c r="T8" s="444"/>
      <c r="U8" s="707"/>
      <c r="V8" s="708"/>
      <c r="AA8" s="51"/>
      <c r="AB8" s="51"/>
      <c r="AC8" s="51"/>
    </row>
    <row r="9" spans="1:30" s="381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65"/>
      <c r="E9" s="543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542" t="str">
        <f>IF(AND($A$9="Тип доверенности/получателя при получении в адресе перегруза:",$D$9="Разовая доверенность"),"Введите ФИО","")</f>
        <v/>
      </c>
      <c r="I9" s="543"/>
      <c r="J9" s="5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43"/>
      <c r="L9" s="543"/>
      <c r="M9" s="379"/>
      <c r="O9" s="26" t="s">
        <v>20</v>
      </c>
      <c r="P9" s="574"/>
      <c r="Q9" s="575"/>
      <c r="S9" s="397"/>
      <c r="T9" s="444"/>
      <c r="U9" s="709"/>
      <c r="V9" s="71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65"/>
      <c r="E10" s="543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23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52"/>
      <c r="Q10" s="653"/>
      <c r="T10" s="24" t="s">
        <v>22</v>
      </c>
      <c r="U10" s="452" t="s">
        <v>23</v>
      </c>
      <c r="V10" s="453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7"/>
      <c r="Q11" s="558"/>
      <c r="T11" s="24" t="s">
        <v>26</v>
      </c>
      <c r="U11" s="636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42" t="s">
        <v>28</v>
      </c>
      <c r="B12" s="489"/>
      <c r="C12" s="489"/>
      <c r="D12" s="489"/>
      <c r="E12" s="489"/>
      <c r="F12" s="489"/>
      <c r="G12" s="489"/>
      <c r="H12" s="489"/>
      <c r="I12" s="489"/>
      <c r="J12" s="489"/>
      <c r="K12" s="489"/>
      <c r="L12" s="490"/>
      <c r="M12" s="62"/>
      <c r="O12" s="24" t="s">
        <v>29</v>
      </c>
      <c r="P12" s="588"/>
      <c r="Q12" s="589"/>
      <c r="R12" s="23"/>
      <c r="T12" s="24"/>
      <c r="U12" s="520"/>
      <c r="V12" s="397"/>
      <c r="AA12" s="51"/>
      <c r="AB12" s="51"/>
      <c r="AC12" s="51"/>
    </row>
    <row r="13" spans="1:30" s="381" customFormat="1" ht="23.25" customHeight="1" x14ac:dyDescent="0.2">
      <c r="A13" s="742" t="s">
        <v>30</v>
      </c>
      <c r="B13" s="489"/>
      <c r="C13" s="489"/>
      <c r="D13" s="489"/>
      <c r="E13" s="489"/>
      <c r="F13" s="489"/>
      <c r="G13" s="489"/>
      <c r="H13" s="489"/>
      <c r="I13" s="489"/>
      <c r="J13" s="489"/>
      <c r="K13" s="489"/>
      <c r="L13" s="490"/>
      <c r="M13" s="62"/>
      <c r="N13" s="26"/>
      <c r="O13" s="26" t="s">
        <v>31</v>
      </c>
      <c r="P13" s="636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42" t="s">
        <v>32</v>
      </c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90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2" t="s">
        <v>33</v>
      </c>
      <c r="B15" s="489"/>
      <c r="C15" s="489"/>
      <c r="D15" s="489"/>
      <c r="E15" s="489"/>
      <c r="F15" s="489"/>
      <c r="G15" s="489"/>
      <c r="H15" s="489"/>
      <c r="I15" s="489"/>
      <c r="J15" s="489"/>
      <c r="K15" s="489"/>
      <c r="L15" s="490"/>
      <c r="M15" s="63"/>
      <c r="O15" s="562" t="s">
        <v>34</v>
      </c>
      <c r="P15" s="520"/>
      <c r="Q15" s="520"/>
      <c r="R15" s="520"/>
      <c r="S15" s="52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3"/>
      <c r="P16" s="563"/>
      <c r="Q16" s="563"/>
      <c r="R16" s="563"/>
      <c r="S16" s="5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1" t="s">
        <v>35</v>
      </c>
      <c r="B17" s="431" t="s">
        <v>36</v>
      </c>
      <c r="C17" s="698" t="s">
        <v>37</v>
      </c>
      <c r="D17" s="431" t="s">
        <v>38</v>
      </c>
      <c r="E17" s="473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72"/>
      <c r="Q17" s="472"/>
      <c r="R17" s="472"/>
      <c r="S17" s="473"/>
      <c r="T17" s="758" t="s">
        <v>49</v>
      </c>
      <c r="U17" s="490"/>
      <c r="V17" s="431" t="s">
        <v>50</v>
      </c>
      <c r="W17" s="431" t="s">
        <v>51</v>
      </c>
      <c r="X17" s="790" t="s">
        <v>52</v>
      </c>
      <c r="Y17" s="431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8"/>
      <c r="BB17" s="757" t="s">
        <v>57</v>
      </c>
    </row>
    <row r="18" spans="1:67" ht="14.25" customHeight="1" x14ac:dyDescent="0.2">
      <c r="A18" s="432"/>
      <c r="B18" s="432"/>
      <c r="C18" s="432"/>
      <c r="D18" s="474"/>
      <c r="E18" s="476"/>
      <c r="F18" s="432"/>
      <c r="G18" s="432"/>
      <c r="H18" s="432"/>
      <c r="I18" s="432"/>
      <c r="J18" s="432"/>
      <c r="K18" s="432"/>
      <c r="L18" s="432"/>
      <c r="M18" s="432"/>
      <c r="N18" s="432"/>
      <c r="O18" s="474"/>
      <c r="P18" s="475"/>
      <c r="Q18" s="475"/>
      <c r="R18" s="475"/>
      <c r="S18" s="476"/>
      <c r="T18" s="382" t="s">
        <v>58</v>
      </c>
      <c r="U18" s="382" t="s">
        <v>59</v>
      </c>
      <c r="V18" s="432"/>
      <c r="W18" s="432"/>
      <c r="X18" s="791"/>
      <c r="Y18" s="432"/>
      <c r="Z18" s="657"/>
      <c r="AA18" s="657"/>
      <c r="AB18" s="494"/>
      <c r="AC18" s="495"/>
      <c r="AD18" s="496"/>
      <c r="AE18" s="509"/>
      <c r="BB18" s="397"/>
    </row>
    <row r="19" spans="1:67" ht="27.75" hidden="1" customHeight="1" x14ac:dyDescent="0.2">
      <c r="A19" s="440" t="s">
        <v>60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8"/>
      <c r="AA19" s="48"/>
    </row>
    <row r="20" spans="1:67" ht="16.5" hidden="1" customHeight="1" x14ac:dyDescent="0.25">
      <c r="A20" s="420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19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19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19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19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19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19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19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19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40" t="s">
        <v>95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8"/>
      <c r="AA44" s="48"/>
    </row>
    <row r="45" spans="1:67" ht="16.5" hidden="1" customHeight="1" x14ac:dyDescent="0.25">
      <c r="A45" s="420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hidden="1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18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19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19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20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500</v>
      </c>
      <c r="X53" s="389">
        <f>IFERROR(IF(W53="",0,CEILING((W53/$H53),1)*$H53),"")</f>
        <v>507.6</v>
      </c>
      <c r="Y53" s="36">
        <f>IFERROR(IF(X53=0,"",ROUNDUP(X53/H53,0)*0.02175),"")</f>
        <v>1.0222499999999999</v>
      </c>
      <c r="Z53" s="56"/>
      <c r="AA53" s="57"/>
      <c r="AE53" s="64"/>
      <c r="BB53" s="78" t="s">
        <v>1</v>
      </c>
      <c r="BL53" s="64">
        <f>IFERROR(W53*I53/H53,"0")</f>
        <v>522.22222222222217</v>
      </c>
      <c r="BM53" s="64">
        <f>IFERROR(X53*I53/H53,"0")</f>
        <v>530.16</v>
      </c>
      <c r="BN53" s="64">
        <f>IFERROR(1/J53*(W53/H53),"0")</f>
        <v>0.82671957671957652</v>
      </c>
      <c r="BO53" s="64">
        <f>IFERROR(1/J53*(X53/H53),"0")</f>
        <v>0.83928571428571419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4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8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19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90">
        <f>IFERROR(W53/H53,"0")+IFERROR(W54/H54,"0")+IFERROR(W55/H55,"0")+IFERROR(W56/H56,"0")</f>
        <v>46.296296296296291</v>
      </c>
      <c r="X57" s="390">
        <f>IFERROR(X53/H53,"0")+IFERROR(X54/H54,"0")+IFERROR(X55/H55,"0")+IFERROR(X56/H56,"0")</f>
        <v>47</v>
      </c>
      <c r="Y57" s="390">
        <f>IFERROR(IF(Y53="",0,Y53),"0")+IFERROR(IF(Y54="",0,Y54),"0")+IFERROR(IF(Y55="",0,Y55),"0")+IFERROR(IF(Y56="",0,Y56),"0")</f>
        <v>1.0222499999999999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19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90">
        <f>IFERROR(SUM(W53:W56),"0")</f>
        <v>500</v>
      </c>
      <c r="X58" s="390">
        <f>IFERROR(SUM(X53:X56),"0")</f>
        <v>507.6</v>
      </c>
      <c r="Y58" s="37"/>
      <c r="Z58" s="391"/>
      <c r="AA58" s="391"/>
    </row>
    <row r="59" spans="1:67" ht="16.5" hidden="1" customHeight="1" x14ac:dyDescent="0.25">
      <c r="A59" s="420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hidden="1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100</v>
      </c>
      <c r="X61" s="389">
        <f t="shared" ref="X61:X81" si="6">IFERROR(IF(W61="",0,CEILING((W61/$H61),1)*$H61),"")</f>
        <v>100.8</v>
      </c>
      <c r="Y61" s="36">
        <f t="shared" ref="Y61:Y67" si="7">IFERROR(IF(X61=0,"",ROUNDUP(X61/H61,0)*0.02175),"")</f>
        <v>0.19574999999999998</v>
      </c>
      <c r="Z61" s="56"/>
      <c r="AA61" s="57"/>
      <c r="AE61" s="64"/>
      <c r="BB61" s="82" t="s">
        <v>1</v>
      </c>
      <c r="BL61" s="64">
        <f t="shared" ref="BL61:BL81" si="8">IFERROR(W61*I61/H61,"0")</f>
        <v>104.28571428571429</v>
      </c>
      <c r="BM61" s="64">
        <f t="shared" ref="BM61:BM81" si="9">IFERROR(X61*I61/H61,"0")</f>
        <v>105.12</v>
      </c>
      <c r="BN61" s="64">
        <f t="shared" ref="BN61:BN81" si="10">IFERROR(1/J61*(W61/H61),"0")</f>
        <v>0.15943877551020408</v>
      </c>
      <c r="BO61" s="64">
        <f t="shared" ref="BO61:BO81" si="11">IFERROR(1/J61*(X61/H61),"0")</f>
        <v>0.1607142857142857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1100</v>
      </c>
      <c r="X62" s="389">
        <f t="shared" si="6"/>
        <v>1108.8</v>
      </c>
      <c r="Y62" s="36">
        <f t="shared" si="7"/>
        <v>2.1532499999999999</v>
      </c>
      <c r="Z62" s="56"/>
      <c r="AA62" s="57"/>
      <c r="AE62" s="64"/>
      <c r="BB62" s="83" t="s">
        <v>1</v>
      </c>
      <c r="BL62" s="64">
        <f t="shared" si="8"/>
        <v>1147.1428571428571</v>
      </c>
      <c r="BM62" s="64">
        <f t="shared" si="9"/>
        <v>1156.32</v>
      </c>
      <c r="BN62" s="64">
        <f t="shared" si="10"/>
        <v>1.7538265306122449</v>
      </c>
      <c r="BO62" s="64">
        <f t="shared" si="11"/>
        <v>1.7678571428571428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8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19"/>
      <c r="O82" s="413" t="s">
        <v>70</v>
      </c>
      <c r="P82" s="414"/>
      <c r="Q82" s="414"/>
      <c r="R82" s="414"/>
      <c r="S82" s="414"/>
      <c r="T82" s="414"/>
      <c r="U82" s="415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107.14285714285715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108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2.3489999999999998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19"/>
      <c r="O83" s="413" t="s">
        <v>70</v>
      </c>
      <c r="P83" s="414"/>
      <c r="Q83" s="414"/>
      <c r="R83" s="414"/>
      <c r="S83" s="414"/>
      <c r="T83" s="414"/>
      <c r="U83" s="415"/>
      <c r="V83" s="37" t="s">
        <v>66</v>
      </c>
      <c r="W83" s="390">
        <f>IFERROR(SUM(W61:W81),"0")</f>
        <v>1200</v>
      </c>
      <c r="X83" s="390">
        <f>IFERROR(SUM(X61:X81),"0")</f>
        <v>1209.5999999999999</v>
      </c>
      <c r="Y83" s="37"/>
      <c r="Z83" s="391"/>
      <c r="AA83" s="391"/>
    </row>
    <row r="84" spans="1:67" ht="14.25" hidden="1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8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19"/>
      <c r="O89" s="413" t="s">
        <v>70</v>
      </c>
      <c r="P89" s="414"/>
      <c r="Q89" s="414"/>
      <c r="R89" s="414"/>
      <c r="S89" s="414"/>
      <c r="T89" s="414"/>
      <c r="U89" s="415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19"/>
      <c r="O90" s="413" t="s">
        <v>70</v>
      </c>
      <c r="P90" s="414"/>
      <c r="Q90" s="414"/>
      <c r="R90" s="414"/>
      <c r="S90" s="414"/>
      <c r="T90" s="414"/>
      <c r="U90" s="415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2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18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19"/>
      <c r="O99" s="413" t="s">
        <v>70</v>
      </c>
      <c r="P99" s="414"/>
      <c r="Q99" s="414"/>
      <c r="R99" s="414"/>
      <c r="S99" s="414"/>
      <c r="T99" s="414"/>
      <c r="U99" s="415"/>
      <c r="V99" s="37" t="s">
        <v>71</v>
      </c>
      <c r="W99" s="390">
        <f>IFERROR(W92/H92,"0")+IFERROR(W93/H93,"0")+IFERROR(W94/H94,"0")+IFERROR(W95/H95,"0")+IFERROR(W96/H96,"0")+IFERROR(W97/H97,"0")+IFERROR(W98/H98,"0")</f>
        <v>0</v>
      </c>
      <c r="X99" s="390">
        <f>IFERROR(X92/H92,"0")+IFERROR(X93/H93,"0")+IFERROR(X94/H94,"0")+IFERROR(X95/H95,"0")+IFERROR(X96/H96,"0")+IFERROR(X97/H97,"0")+IFERROR(X98/H98,"0")</f>
        <v>0</v>
      </c>
      <c r="Y99" s="390">
        <f>IFERROR(IF(Y92="",0,Y92),"0")+IFERROR(IF(Y93="",0,Y93),"0")+IFERROR(IF(Y94="",0,Y94),"0")+IFERROR(IF(Y95="",0,Y95),"0")+IFERROR(IF(Y96="",0,Y96),"0")+IFERROR(IF(Y97="",0,Y97),"0")+IFERROR(IF(Y98="",0,Y98),"0")</f>
        <v>0</v>
      </c>
      <c r="Z99" s="391"/>
      <c r="AA99" s="391"/>
    </row>
    <row r="100" spans="1:67" hidden="1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19"/>
      <c r="O100" s="413" t="s">
        <v>70</v>
      </c>
      <c r="P100" s="414"/>
      <c r="Q100" s="414"/>
      <c r="R100" s="414"/>
      <c r="S100" s="414"/>
      <c r="T100" s="414"/>
      <c r="U100" s="415"/>
      <c r="V100" s="37" t="s">
        <v>66</v>
      </c>
      <c r="W100" s="390">
        <f>IFERROR(SUM(W92:W98),"0")</f>
        <v>0</v>
      </c>
      <c r="X100" s="390">
        <f>IFERROR(SUM(X92:X98),"0")</f>
        <v>0</v>
      </c>
      <c r="Y100" s="37"/>
      <c r="Z100" s="391"/>
      <c r="AA100" s="391"/>
    </row>
    <row r="101" spans="1:67" ht="14.25" hidden="1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30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700</v>
      </c>
      <c r="X104" s="389">
        <f t="shared" si="18"/>
        <v>705.6</v>
      </c>
      <c r="Y104" s="36">
        <f>IFERROR(IF(X104=0,"",ROUNDUP(X104/H104,0)*0.02175),"")</f>
        <v>1.827</v>
      </c>
      <c r="Z104" s="56"/>
      <c r="AA104" s="57"/>
      <c r="AE104" s="64"/>
      <c r="BB104" s="116" t="s">
        <v>1</v>
      </c>
      <c r="BL104" s="64">
        <f t="shared" si="19"/>
        <v>747</v>
      </c>
      <c r="BM104" s="64">
        <f t="shared" si="20"/>
        <v>752.976</v>
      </c>
      <c r="BN104" s="64">
        <f t="shared" si="21"/>
        <v>1.4880952380952379</v>
      </c>
      <c r="BO104" s="64">
        <f t="shared" si="22"/>
        <v>1.5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45</v>
      </c>
      <c r="X109" s="389">
        <f t="shared" si="18"/>
        <v>45.900000000000006</v>
      </c>
      <c r="Y109" s="36">
        <f>IFERROR(IF(X109=0,"",ROUNDUP(X109/H109,0)*0.00753),"")</f>
        <v>0.12801000000000001</v>
      </c>
      <c r="Z109" s="56"/>
      <c r="AA109" s="57"/>
      <c r="AE109" s="64"/>
      <c r="BB109" s="121" t="s">
        <v>1</v>
      </c>
      <c r="BL109" s="64">
        <f t="shared" si="19"/>
        <v>49.533333333333331</v>
      </c>
      <c r="BM109" s="64">
        <f t="shared" si="20"/>
        <v>50.524000000000001</v>
      </c>
      <c r="BN109" s="64">
        <f t="shared" si="21"/>
        <v>0.10683760683760682</v>
      </c>
      <c r="BO109" s="64">
        <f t="shared" si="22"/>
        <v>0.10897435897435898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6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8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19"/>
      <c r="O117" s="413" t="s">
        <v>70</v>
      </c>
      <c r="P117" s="414"/>
      <c r="Q117" s="414"/>
      <c r="R117" s="414"/>
      <c r="S117" s="414"/>
      <c r="T117" s="414"/>
      <c r="U117" s="415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100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101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1.9550099999999999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19"/>
      <c r="O118" s="413" t="s">
        <v>70</v>
      </c>
      <c r="P118" s="414"/>
      <c r="Q118" s="414"/>
      <c r="R118" s="414"/>
      <c r="S118" s="414"/>
      <c r="T118" s="414"/>
      <c r="U118" s="415"/>
      <c r="V118" s="37" t="s">
        <v>66</v>
      </c>
      <c r="W118" s="390">
        <f>IFERROR(SUM(W102:W116),"0")</f>
        <v>745</v>
      </c>
      <c r="X118" s="390">
        <f>IFERROR(SUM(X102:X116),"0")</f>
        <v>751.5</v>
      </c>
      <c r="Y118" s="37"/>
      <c r="Z118" s="391"/>
      <c r="AA118" s="391"/>
    </row>
    <row r="119" spans="1:67" ht="14.25" hidden="1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7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18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19"/>
      <c r="O127" s="413" t="s">
        <v>70</v>
      </c>
      <c r="P127" s="414"/>
      <c r="Q127" s="414"/>
      <c r="R127" s="414"/>
      <c r="S127" s="414"/>
      <c r="T127" s="414"/>
      <c r="U127" s="415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19"/>
      <c r="O128" s="413" t="s">
        <v>70</v>
      </c>
      <c r="P128" s="414"/>
      <c r="Q128" s="414"/>
      <c r="R128" s="414"/>
      <c r="S128" s="414"/>
      <c r="T128" s="414"/>
      <c r="U128" s="415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420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hidden="1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100</v>
      </c>
      <c r="X132" s="389">
        <f>IFERROR(IF(W132="",0,CEILING((W132/$H132),1)*$H132),"")</f>
        <v>100.80000000000001</v>
      </c>
      <c r="Y132" s="36">
        <f>IFERROR(IF(X132=0,"",ROUNDUP(X132/H132,0)*0.02175),"")</f>
        <v>0.26100000000000001</v>
      </c>
      <c r="Z132" s="56"/>
      <c r="AA132" s="57"/>
      <c r="AE132" s="64"/>
      <c r="BB132" s="137" t="s">
        <v>1</v>
      </c>
      <c r="BL132" s="64">
        <f>IFERROR(W132*I132/H132,"0")</f>
        <v>106.64285714285715</v>
      </c>
      <c r="BM132" s="64">
        <f>IFERROR(X132*I132/H132,"0")</f>
        <v>107.49600000000001</v>
      </c>
      <c r="BN132" s="64">
        <f>IFERROR(1/J132*(W132/H132),"0")</f>
        <v>0.21258503401360543</v>
      </c>
      <c r="BO132" s="64">
        <f>IFERROR(1/J132*(X132/H132),"0")</f>
        <v>0.21428571428571427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45</v>
      </c>
      <c r="X134" s="389">
        <f>IFERROR(IF(W134="",0,CEILING((W134/$H134),1)*$H134),"")</f>
        <v>45.900000000000006</v>
      </c>
      <c r="Y134" s="36">
        <f>IFERROR(IF(X134=0,"",ROUNDUP(X134/H134,0)*0.00753),"")</f>
        <v>0.12801000000000001</v>
      </c>
      <c r="Z134" s="56"/>
      <c r="AA134" s="57"/>
      <c r="AE134" s="64"/>
      <c r="BB134" s="139" t="s">
        <v>1</v>
      </c>
      <c r="BL134" s="64">
        <f>IFERROR(W134*I134/H134,"0")</f>
        <v>49.533333333333331</v>
      </c>
      <c r="BM134" s="64">
        <f>IFERROR(X134*I134/H134,"0")</f>
        <v>50.524000000000001</v>
      </c>
      <c r="BN134" s="64">
        <f>IFERROR(1/J134*(W134/H134),"0")</f>
        <v>0.10683760683760682</v>
      </c>
      <c r="BO134" s="64">
        <f>IFERROR(1/J134*(X134/H134),"0")</f>
        <v>0.10897435897435898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8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19"/>
      <c r="O136" s="413" t="s">
        <v>70</v>
      </c>
      <c r="P136" s="414"/>
      <c r="Q136" s="414"/>
      <c r="R136" s="414"/>
      <c r="S136" s="414"/>
      <c r="T136" s="414"/>
      <c r="U136" s="415"/>
      <c r="V136" s="37" t="s">
        <v>71</v>
      </c>
      <c r="W136" s="390">
        <f>IFERROR(W131/H131,"0")+IFERROR(W132/H132,"0")+IFERROR(W133/H133,"0")+IFERROR(W134/H134,"0")+IFERROR(W135/H135,"0")</f>
        <v>28.571428571428569</v>
      </c>
      <c r="X136" s="390">
        <f>IFERROR(X131/H131,"0")+IFERROR(X132/H132,"0")+IFERROR(X133/H133,"0")+IFERROR(X134/H134,"0")+IFERROR(X135/H135,"0")</f>
        <v>29</v>
      </c>
      <c r="Y136" s="390">
        <f>IFERROR(IF(Y131="",0,Y131),"0")+IFERROR(IF(Y132="",0,Y132),"0")+IFERROR(IF(Y133="",0,Y133),"0")+IFERROR(IF(Y134="",0,Y134),"0")+IFERROR(IF(Y135="",0,Y135),"0")</f>
        <v>0.38901000000000002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19"/>
      <c r="O137" s="413" t="s">
        <v>70</v>
      </c>
      <c r="P137" s="414"/>
      <c r="Q137" s="414"/>
      <c r="R137" s="414"/>
      <c r="S137" s="414"/>
      <c r="T137" s="414"/>
      <c r="U137" s="415"/>
      <c r="V137" s="37" t="s">
        <v>66</v>
      </c>
      <c r="W137" s="390">
        <f>IFERROR(SUM(W131:W135),"0")</f>
        <v>145</v>
      </c>
      <c r="X137" s="390">
        <f>IFERROR(SUM(X131:X135),"0")</f>
        <v>146.70000000000002</v>
      </c>
      <c r="Y137" s="37"/>
      <c r="Z137" s="391"/>
      <c r="AA137" s="391"/>
    </row>
    <row r="138" spans="1:67" ht="27.75" hidden="1" customHeight="1" x14ac:dyDescent="0.2">
      <c r="A138" s="440" t="s">
        <v>230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8"/>
      <c r="AA138" s="48"/>
    </row>
    <row r="139" spans="1:67" ht="16.5" hidden="1" customHeight="1" x14ac:dyDescent="0.25">
      <c r="A139" s="420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hidden="1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49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18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19"/>
      <c r="O145" s="413" t="s">
        <v>70</v>
      </c>
      <c r="P145" s="414"/>
      <c r="Q145" s="414"/>
      <c r="R145" s="414"/>
      <c r="S145" s="414"/>
      <c r="T145" s="414"/>
      <c r="U145" s="415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19"/>
      <c r="O146" s="413" t="s">
        <v>70</v>
      </c>
      <c r="P146" s="414"/>
      <c r="Q146" s="414"/>
      <c r="R146" s="414"/>
      <c r="S146" s="414"/>
      <c r="T146" s="414"/>
      <c r="U146" s="415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20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hidden="1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idden="1" x14ac:dyDescent="0.2">
      <c r="A158" s="418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19"/>
      <c r="O158" s="413" t="s">
        <v>70</v>
      </c>
      <c r="P158" s="414"/>
      <c r="Q158" s="414"/>
      <c r="R158" s="414"/>
      <c r="S158" s="414"/>
      <c r="T158" s="414"/>
      <c r="U158" s="41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19"/>
      <c r="O159" s="413" t="s">
        <v>70</v>
      </c>
      <c r="P159" s="414"/>
      <c r="Q159" s="414"/>
      <c r="R159" s="414"/>
      <c r="S159" s="414"/>
      <c r="T159" s="414"/>
      <c r="U159" s="415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20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hidden="1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18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19"/>
      <c r="O164" s="413" t="s">
        <v>70</v>
      </c>
      <c r="P164" s="414"/>
      <c r="Q164" s="414"/>
      <c r="R164" s="414"/>
      <c r="S164" s="414"/>
      <c r="T164" s="414"/>
      <c r="U164" s="41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19"/>
      <c r="O165" s="413" t="s">
        <v>70</v>
      </c>
      <c r="P165" s="414"/>
      <c r="Q165" s="414"/>
      <c r="R165" s="414"/>
      <c r="S165" s="414"/>
      <c r="T165" s="414"/>
      <c r="U165" s="41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8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19"/>
      <c r="O169" s="413" t="s">
        <v>70</v>
      </c>
      <c r="P169" s="414"/>
      <c r="Q169" s="414"/>
      <c r="R169" s="414"/>
      <c r="S169" s="414"/>
      <c r="T169" s="414"/>
      <c r="U169" s="41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19"/>
      <c r="O170" s="413" t="s">
        <v>70</v>
      </c>
      <c r="P170" s="414"/>
      <c r="Q170" s="414"/>
      <c r="R170" s="414"/>
      <c r="S170" s="414"/>
      <c r="T170" s="414"/>
      <c r="U170" s="41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0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64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4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idden="1" x14ac:dyDescent="0.2">
      <c r="A180" s="418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19"/>
      <c r="O180" s="413" t="s">
        <v>70</v>
      </c>
      <c r="P180" s="414"/>
      <c r="Q180" s="414"/>
      <c r="R180" s="414"/>
      <c r="S180" s="414"/>
      <c r="T180" s="414"/>
      <c r="U180" s="41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19"/>
      <c r="O181" s="413" t="s">
        <v>70</v>
      </c>
      <c r="P181" s="414"/>
      <c r="Q181" s="414"/>
      <c r="R181" s="414"/>
      <c r="S181" s="414"/>
      <c r="T181" s="414"/>
      <c r="U181" s="415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hidden="1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71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7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200</v>
      </c>
      <c r="X189" s="389">
        <f t="shared" si="39"/>
        <v>200.1</v>
      </c>
      <c r="Y189" s="36">
        <f>IFERROR(IF(X189=0,"",ROUNDUP(X189/H189,0)*0.02175),"")</f>
        <v>0.50024999999999997</v>
      </c>
      <c r="Z189" s="56"/>
      <c r="AA189" s="57"/>
      <c r="AE189" s="64"/>
      <c r="BB189" s="172" t="s">
        <v>1</v>
      </c>
      <c r="BL189" s="64">
        <f t="shared" si="40"/>
        <v>212.96551724137933</v>
      </c>
      <c r="BM189" s="64">
        <f t="shared" si="41"/>
        <v>213.072</v>
      </c>
      <c r="BN189" s="64">
        <f t="shared" si="42"/>
        <v>0.41050903119868637</v>
      </c>
      <c r="BO189" s="64">
        <f t="shared" si="43"/>
        <v>0.4107142857142857</v>
      </c>
    </row>
    <row r="190" spans="1:67" ht="16.5" hidden="1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3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40</v>
      </c>
      <c r="X193" s="389">
        <f t="shared" si="39"/>
        <v>40.799999999999997</v>
      </c>
      <c r="Y193" s="36">
        <f>IFERROR(IF(X193=0,"",ROUNDUP(X193/H193,0)*0.00753),"")</f>
        <v>0.12801000000000001</v>
      </c>
      <c r="Z193" s="56"/>
      <c r="AA193" s="57"/>
      <c r="AE193" s="64"/>
      <c r="BB193" s="176" t="s">
        <v>1</v>
      </c>
      <c r="BL193" s="64">
        <f t="shared" si="40"/>
        <v>43.333333333333336</v>
      </c>
      <c r="BM193" s="64">
        <f t="shared" si="41"/>
        <v>44.2</v>
      </c>
      <c r="BN193" s="64">
        <f t="shared" si="42"/>
        <v>0.10683760683760685</v>
      </c>
      <c r="BO193" s="64">
        <f t="shared" si="43"/>
        <v>0.10897435897435898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5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40</v>
      </c>
      <c r="X198" s="389">
        <f t="shared" si="39"/>
        <v>40.799999999999997</v>
      </c>
      <c r="Y198" s="36">
        <f t="shared" si="44"/>
        <v>0.12801000000000001</v>
      </c>
      <c r="Z198" s="56"/>
      <c r="AA198" s="57"/>
      <c r="AE198" s="64"/>
      <c r="BB198" s="181" t="s">
        <v>1</v>
      </c>
      <c r="BL198" s="64">
        <f t="shared" si="40"/>
        <v>44.533333333333339</v>
      </c>
      <c r="BM198" s="64">
        <f t="shared" si="41"/>
        <v>45.423999999999999</v>
      </c>
      <c r="BN198" s="64">
        <f t="shared" si="42"/>
        <v>0.10683760683760685</v>
      </c>
      <c r="BO198" s="64">
        <f t="shared" si="43"/>
        <v>0.10897435897435898</v>
      </c>
    </row>
    <row r="199" spans="1:67" ht="27" hidden="1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69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546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60</v>
      </c>
      <c r="X200" s="389">
        <f t="shared" si="39"/>
        <v>60</v>
      </c>
      <c r="Y200" s="36">
        <f t="shared" si="44"/>
        <v>0.18825</v>
      </c>
      <c r="Z200" s="56"/>
      <c r="AA200" s="57"/>
      <c r="AE200" s="64"/>
      <c r="BB200" s="183" t="s">
        <v>1</v>
      </c>
      <c r="BL200" s="64">
        <f t="shared" si="40"/>
        <v>66.800000000000011</v>
      </c>
      <c r="BM200" s="64">
        <f t="shared" si="41"/>
        <v>66.800000000000011</v>
      </c>
      <c r="BN200" s="64">
        <f t="shared" si="42"/>
        <v>0.16025641025641024</v>
      </c>
      <c r="BO200" s="64">
        <f t="shared" si="43"/>
        <v>0.16025641025641024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18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19"/>
      <c r="O202" s="413" t="s">
        <v>70</v>
      </c>
      <c r="P202" s="414"/>
      <c r="Q202" s="414"/>
      <c r="R202" s="414"/>
      <c r="S202" s="414"/>
      <c r="T202" s="414"/>
      <c r="U202" s="415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81.321839080459782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82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0.94452000000000003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19"/>
      <c r="O203" s="413" t="s">
        <v>70</v>
      </c>
      <c r="P203" s="414"/>
      <c r="Q203" s="414"/>
      <c r="R203" s="414"/>
      <c r="S203" s="414"/>
      <c r="T203" s="414"/>
      <c r="U203" s="415"/>
      <c r="V203" s="37" t="s">
        <v>66</v>
      </c>
      <c r="W203" s="390">
        <f>IFERROR(SUM(W183:W201),"0")</f>
        <v>340</v>
      </c>
      <c r="X203" s="390">
        <f>IFERROR(SUM(X183:X201),"0")</f>
        <v>341.7</v>
      </c>
      <c r="Y203" s="37"/>
      <c r="Z203" s="391"/>
      <c r="AA203" s="391"/>
    </row>
    <row r="204" spans="1:67" ht="14.25" hidden="1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7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18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19"/>
      <c r="O209" s="413" t="s">
        <v>70</v>
      </c>
      <c r="P209" s="414"/>
      <c r="Q209" s="414"/>
      <c r="R209" s="414"/>
      <c r="S209" s="414"/>
      <c r="T209" s="414"/>
      <c r="U209" s="415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hidden="1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19"/>
      <c r="O210" s="413" t="s">
        <v>70</v>
      </c>
      <c r="P210" s="414"/>
      <c r="Q210" s="414"/>
      <c r="R210" s="414"/>
      <c r="S210" s="414"/>
      <c r="T210" s="414"/>
      <c r="U210" s="415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hidden="1" customHeight="1" x14ac:dyDescent="0.25">
      <c r="A211" s="420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hidden="1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7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9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19"/>
      <c r="O220" s="413" t="s">
        <v>70</v>
      </c>
      <c r="P220" s="414"/>
      <c r="Q220" s="414"/>
      <c r="R220" s="414"/>
      <c r="S220" s="414"/>
      <c r="T220" s="414"/>
      <c r="U220" s="415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hidden="1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19"/>
      <c r="O221" s="413" t="s">
        <v>70</v>
      </c>
      <c r="P221" s="414"/>
      <c r="Q221" s="414"/>
      <c r="R221" s="414"/>
      <c r="S221" s="414"/>
      <c r="T221" s="414"/>
      <c r="U221" s="415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hidden="1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3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2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418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19"/>
      <c r="O226" s="413" t="s">
        <v>70</v>
      </c>
      <c r="P226" s="414"/>
      <c r="Q226" s="414"/>
      <c r="R226" s="414"/>
      <c r="S226" s="414"/>
      <c r="T226" s="414"/>
      <c r="U226" s="415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hidden="1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19"/>
      <c r="O227" s="413" t="s">
        <v>70</v>
      </c>
      <c r="P227" s="414"/>
      <c r="Q227" s="414"/>
      <c r="R227" s="414"/>
      <c r="S227" s="414"/>
      <c r="T227" s="414"/>
      <c r="U227" s="415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hidden="1" customHeight="1" x14ac:dyDescent="0.25">
      <c r="A228" s="420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hidden="1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hidden="1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idden="1" x14ac:dyDescent="0.2">
      <c r="A236" s="418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19"/>
      <c r="O236" s="413" t="s">
        <v>70</v>
      </c>
      <c r="P236" s="414"/>
      <c r="Q236" s="414"/>
      <c r="R236" s="414"/>
      <c r="S236" s="414"/>
      <c r="T236" s="414"/>
      <c r="U236" s="415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hidden="1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19"/>
      <c r="O237" s="413" t="s">
        <v>70</v>
      </c>
      <c r="P237" s="414"/>
      <c r="Q237" s="414"/>
      <c r="R237" s="414"/>
      <c r="S237" s="414"/>
      <c r="T237" s="414"/>
      <c r="U237" s="415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hidden="1" customHeight="1" x14ac:dyDescent="0.25">
      <c r="A238" s="420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hidden="1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hidden="1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3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6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7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hidden="1" x14ac:dyDescent="0.2">
      <c r="A253" s="418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19"/>
      <c r="O253" s="413" t="s">
        <v>70</v>
      </c>
      <c r="P253" s="414"/>
      <c r="Q253" s="414"/>
      <c r="R253" s="414"/>
      <c r="S253" s="414"/>
      <c r="T253" s="414"/>
      <c r="U253" s="415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hidden="1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19"/>
      <c r="O254" s="413" t="s">
        <v>70</v>
      </c>
      <c r="P254" s="414"/>
      <c r="Q254" s="414"/>
      <c r="R254" s="414"/>
      <c r="S254" s="414"/>
      <c r="T254" s="414"/>
      <c r="U254" s="415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hidden="1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50</v>
      </c>
      <c r="X256" s="389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64"/>
      <c r="BB256" s="218" t="s">
        <v>1</v>
      </c>
      <c r="BL256" s="64">
        <f>IFERROR(W256*I256/H256,"0")</f>
        <v>53.095238095238095</v>
      </c>
      <c r="BM256" s="64">
        <f>IFERROR(X256*I256/H256,"0")</f>
        <v>53.52</v>
      </c>
      <c r="BN256" s="64">
        <f>IFERROR(1/J256*(W256/H256),"0")</f>
        <v>7.6312576312576319E-2</v>
      </c>
      <c r="BO256" s="64">
        <f>IFERROR(1/J256*(X256/H256),"0")</f>
        <v>7.6923076923076927E-2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50</v>
      </c>
      <c r="X257" s="389">
        <f>IFERROR(IF(W257="",0,CEILING((W257/$H257),1)*$H257),"")</f>
        <v>50.400000000000006</v>
      </c>
      <c r="Y257" s="36">
        <f>IFERROR(IF(X257=0,"",ROUNDUP(X257/H257,0)*0.00753),"")</f>
        <v>9.0359999999999996E-2</v>
      </c>
      <c r="Z257" s="56"/>
      <c r="AA257" s="57"/>
      <c r="AE257" s="64"/>
      <c r="BB257" s="219" t="s">
        <v>1</v>
      </c>
      <c r="BL257" s="64">
        <f>IFERROR(W257*I257/H257,"0")</f>
        <v>53.095238095238095</v>
      </c>
      <c r="BM257" s="64">
        <f>IFERROR(X257*I257/H257,"0")</f>
        <v>53.52</v>
      </c>
      <c r="BN257" s="64">
        <f>IFERROR(1/J257*(W257/H257),"0")</f>
        <v>7.6312576312576319E-2</v>
      </c>
      <c r="BO257" s="64">
        <f>IFERROR(1/J257*(X257/H257),"0")</f>
        <v>7.6923076923076927E-2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8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19"/>
      <c r="O260" s="413" t="s">
        <v>70</v>
      </c>
      <c r="P260" s="414"/>
      <c r="Q260" s="414"/>
      <c r="R260" s="414"/>
      <c r="S260" s="414"/>
      <c r="T260" s="414"/>
      <c r="U260" s="415"/>
      <c r="V260" s="37" t="s">
        <v>71</v>
      </c>
      <c r="W260" s="390">
        <f>IFERROR(W256/H256,"0")+IFERROR(W257/H257,"0")+IFERROR(W258/H258,"0")+IFERROR(W259/H259,"0")</f>
        <v>23.80952380952381</v>
      </c>
      <c r="X260" s="390">
        <f>IFERROR(X256/H256,"0")+IFERROR(X257/H257,"0")+IFERROR(X258/H258,"0")+IFERROR(X259/H259,"0")</f>
        <v>24</v>
      </c>
      <c r="Y260" s="390">
        <f>IFERROR(IF(Y256="",0,Y256),"0")+IFERROR(IF(Y257="",0,Y257),"0")+IFERROR(IF(Y258="",0,Y258),"0")+IFERROR(IF(Y259="",0,Y259),"0")</f>
        <v>0.18071999999999999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19"/>
      <c r="O261" s="413" t="s">
        <v>70</v>
      </c>
      <c r="P261" s="414"/>
      <c r="Q261" s="414"/>
      <c r="R261" s="414"/>
      <c r="S261" s="414"/>
      <c r="T261" s="414"/>
      <c r="U261" s="415"/>
      <c r="V261" s="37" t="s">
        <v>66</v>
      </c>
      <c r="W261" s="390">
        <f>IFERROR(SUM(W256:W259),"0")</f>
        <v>100</v>
      </c>
      <c r="X261" s="390">
        <f>IFERROR(SUM(X256:X259),"0")</f>
        <v>100.80000000000001</v>
      </c>
      <c r="Y261" s="37"/>
      <c r="Z261" s="391"/>
      <c r="AA261" s="391"/>
    </row>
    <row r="262" spans="1:67" ht="14.25" hidden="1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hidden="1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ref="X263:X271" si="61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ref="BL263:BL271" si="62">IFERROR(W263*I263/H263,"0")</f>
        <v>0</v>
      </c>
      <c r="BM263" s="64">
        <f t="shared" ref="BM263:BM271" si="63">IFERROR(X263*I263/H263,"0")</f>
        <v>0</v>
      </c>
      <c r="BN263" s="64">
        <f t="shared" ref="BN263:BN271" si="64">IFERROR(1/J263*(W263/H263),"0")</f>
        <v>0</v>
      </c>
      <c r="BO263" s="64">
        <f t="shared" ref="BO263:BO271" si="65">IFERROR(1/J263*(X263/H263),"0")</f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hidden="1" x14ac:dyDescent="0.2">
      <c r="A272" s="418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19"/>
      <c r="O272" s="413" t="s">
        <v>70</v>
      </c>
      <c r="P272" s="414"/>
      <c r="Q272" s="414"/>
      <c r="R272" s="414"/>
      <c r="S272" s="414"/>
      <c r="T272" s="414"/>
      <c r="U272" s="415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0</v>
      </c>
      <c r="X272" s="390">
        <f>IFERROR(X263/H263,"0")+IFERROR(X264/H264,"0")+IFERROR(X265/H265,"0")+IFERROR(X266/H266,"0")+IFERROR(X267/H267,"0")+IFERROR(X268/H268,"0")+IFERROR(X269/H269,"0")+IFERROR(X270/H270,"0")+IFERROR(X271/H271,"0")</f>
        <v>0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391"/>
      <c r="AA272" s="391"/>
    </row>
    <row r="273" spans="1:67" hidden="1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19"/>
      <c r="O273" s="413" t="s">
        <v>70</v>
      </c>
      <c r="P273" s="414"/>
      <c r="Q273" s="414"/>
      <c r="R273" s="414"/>
      <c r="S273" s="414"/>
      <c r="T273" s="414"/>
      <c r="U273" s="415"/>
      <c r="V273" s="37" t="s">
        <v>66</v>
      </c>
      <c r="W273" s="390">
        <f>IFERROR(SUM(W263:W271),"0")</f>
        <v>0</v>
      </c>
      <c r="X273" s="390">
        <f>IFERROR(SUM(X263:X271),"0")</f>
        <v>0</v>
      </c>
      <c r="Y273" s="37"/>
      <c r="Z273" s="391"/>
      <c r="AA273" s="391"/>
    </row>
    <row r="274" spans="1:67" ht="14.25" hidden="1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hidden="1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4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0</v>
      </c>
      <c r="X277" s="389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hidden="1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idden="1" x14ac:dyDescent="0.2">
      <c r="A279" s="418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19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90">
        <f>IFERROR(W275/H275,"0")+IFERROR(W276/H276,"0")+IFERROR(W277/H277,"0")+IFERROR(W278/H278,"0")</f>
        <v>0</v>
      </c>
      <c r="X279" s="390">
        <f>IFERROR(X275/H275,"0")+IFERROR(X276/H276,"0")+IFERROR(X277/H277,"0")+IFERROR(X278/H278,"0")</f>
        <v>0</v>
      </c>
      <c r="Y279" s="390">
        <f>IFERROR(IF(Y275="",0,Y275),"0")+IFERROR(IF(Y276="",0,Y276),"0")+IFERROR(IF(Y277="",0,Y277),"0")+IFERROR(IF(Y278="",0,Y278),"0")</f>
        <v>0</v>
      </c>
      <c r="Z279" s="391"/>
      <c r="AA279" s="391"/>
    </row>
    <row r="280" spans="1:67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19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90">
        <f>IFERROR(SUM(W275:W278),"0")</f>
        <v>0</v>
      </c>
      <c r="X280" s="390">
        <f>IFERROR(SUM(X275:X278),"0")</f>
        <v>0</v>
      </c>
      <c r="Y280" s="37"/>
      <c r="Z280" s="391"/>
      <c r="AA280" s="391"/>
    </row>
    <row r="281" spans="1:67" ht="14.25" hidden="1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86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45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34</v>
      </c>
      <c r="X284" s="389">
        <f>IFERROR(IF(W284="",0,CEILING((W284/$H284),1)*$H284),"")</f>
        <v>35.699999999999996</v>
      </c>
      <c r="Y284" s="36">
        <f>IFERROR(IF(X284=0,"",ROUNDUP(X284/H284,0)*0.00753),"")</f>
        <v>0.10542</v>
      </c>
      <c r="Z284" s="56"/>
      <c r="AA284" s="57"/>
      <c r="AE284" s="64"/>
      <c r="BB284" s="237" t="s">
        <v>1</v>
      </c>
      <c r="BL284" s="64">
        <f>IFERROR(W284*I284/H284,"0")</f>
        <v>38.666666666666664</v>
      </c>
      <c r="BM284" s="64">
        <f>IFERROR(X284*I284/H284,"0")</f>
        <v>40.599999999999994</v>
      </c>
      <c r="BN284" s="64">
        <f>IFERROR(1/J284*(W284/H284),"0")</f>
        <v>8.5470085470085472E-2</v>
      </c>
      <c r="BO284" s="64">
        <f>IFERROR(1/J284*(X284/H284),"0")</f>
        <v>8.9743589743589744E-2</v>
      </c>
    </row>
    <row r="285" spans="1:67" x14ac:dyDescent="0.2">
      <c r="A285" s="418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19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90">
        <f>IFERROR(W282/H282,"0")+IFERROR(W283/H283,"0")+IFERROR(W284/H284,"0")</f>
        <v>13.333333333333334</v>
      </c>
      <c r="X285" s="390">
        <f>IFERROR(X282/H282,"0")+IFERROR(X283/H283,"0")+IFERROR(X284/H284,"0")</f>
        <v>14</v>
      </c>
      <c r="Y285" s="390">
        <f>IFERROR(IF(Y282="",0,Y282),"0")+IFERROR(IF(Y283="",0,Y283),"0")+IFERROR(IF(Y284="",0,Y284),"0")</f>
        <v>0.10542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19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90">
        <f>IFERROR(SUM(W282:W284),"0")</f>
        <v>34</v>
      </c>
      <c r="X286" s="390">
        <f>IFERROR(SUM(X282:X284),"0")</f>
        <v>35.699999999999996</v>
      </c>
      <c r="Y286" s="37"/>
      <c r="Z286" s="391"/>
      <c r="AA286" s="391"/>
    </row>
    <row r="287" spans="1:67" ht="14.25" hidden="1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18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19"/>
      <c r="O291" s="413" t="s">
        <v>70</v>
      </c>
      <c r="P291" s="414"/>
      <c r="Q291" s="414"/>
      <c r="R291" s="414"/>
      <c r="S291" s="414"/>
      <c r="T291" s="414"/>
      <c r="U291" s="415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19"/>
      <c r="O292" s="413" t="s">
        <v>70</v>
      </c>
      <c r="P292" s="414"/>
      <c r="Q292" s="414"/>
      <c r="R292" s="414"/>
      <c r="S292" s="414"/>
      <c r="T292" s="414"/>
      <c r="U292" s="415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20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hidden="1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hidden="1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6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2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hidden="1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7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hidden="1" x14ac:dyDescent="0.2">
      <c r="A302" s="418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19"/>
      <c r="O302" s="413" t="s">
        <v>70</v>
      </c>
      <c r="P302" s="414"/>
      <c r="Q302" s="414"/>
      <c r="R302" s="414"/>
      <c r="S302" s="414"/>
      <c r="T302" s="414"/>
      <c r="U302" s="415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hidden="1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19"/>
      <c r="O303" s="413" t="s">
        <v>70</v>
      </c>
      <c r="P303" s="414"/>
      <c r="Q303" s="414"/>
      <c r="R303" s="414"/>
      <c r="S303" s="414"/>
      <c r="T303" s="414"/>
      <c r="U303" s="415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18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19"/>
      <c r="O307" s="413" t="s">
        <v>70</v>
      </c>
      <c r="P307" s="414"/>
      <c r="Q307" s="414"/>
      <c r="R307" s="414"/>
      <c r="S307" s="414"/>
      <c r="T307" s="414"/>
      <c r="U307" s="415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19"/>
      <c r="O308" s="413" t="s">
        <v>70</v>
      </c>
      <c r="P308" s="414"/>
      <c r="Q308" s="414"/>
      <c r="R308" s="414"/>
      <c r="S308" s="414"/>
      <c r="T308" s="414"/>
      <c r="U308" s="415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20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hidden="1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hidden="1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18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19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hidden="1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19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hidden="1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hidden="1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42</v>
      </c>
      <c r="X316" s="389">
        <f>IFERROR(IF(W316="",0,CEILING((W316/$H316),1)*$H316),"")</f>
        <v>42</v>
      </c>
      <c r="Y316" s="36">
        <f>IFERROR(IF(X316=0,"",ROUNDUP(X316/H316,0)*0.00753),"")</f>
        <v>0.15060000000000001</v>
      </c>
      <c r="Z316" s="56"/>
      <c r="AA316" s="57"/>
      <c r="AE316" s="64"/>
      <c r="BB316" s="252" t="s">
        <v>1</v>
      </c>
      <c r="BL316" s="64">
        <f>IFERROR(W316*I316/H316,"0")</f>
        <v>47.44</v>
      </c>
      <c r="BM316" s="64">
        <f>IFERROR(X316*I316/H316,"0")</f>
        <v>47.44</v>
      </c>
      <c r="BN316" s="64">
        <f>IFERROR(1/J316*(W316/H316),"0")</f>
        <v>0.12820512820512819</v>
      </c>
      <c r="BO316" s="64">
        <f>IFERROR(1/J316*(X316/H316),"0")</f>
        <v>0.12820512820512819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3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210</v>
      </c>
      <c r="X317" s="389">
        <f>IFERROR(IF(W317="",0,CEILING((W317/$H317),1)*$H317),"")</f>
        <v>210</v>
      </c>
      <c r="Y317" s="36">
        <f>IFERROR(IF(X317=0,"",ROUNDUP(X317/H317,0)*0.00753),"")</f>
        <v>0.753</v>
      </c>
      <c r="Z317" s="56"/>
      <c r="AA317" s="57"/>
      <c r="AE317" s="64"/>
      <c r="BB317" s="253" t="s">
        <v>1</v>
      </c>
      <c r="BL317" s="64">
        <f>IFERROR(W317*I317/H317,"0")</f>
        <v>235.99999999999997</v>
      </c>
      <c r="BM317" s="64">
        <f>IFERROR(X317*I317/H317,"0")</f>
        <v>235.99999999999997</v>
      </c>
      <c r="BN317" s="64">
        <f>IFERROR(1/J317*(W317/H317),"0")</f>
        <v>0.64102564102564097</v>
      </c>
      <c r="BO317" s="64">
        <f>IFERROR(1/J317*(X317/H317),"0")</f>
        <v>0.64102564102564097</v>
      </c>
    </row>
    <row r="318" spans="1:67" x14ac:dyDescent="0.2">
      <c r="A318" s="418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19"/>
      <c r="O318" s="413" t="s">
        <v>70</v>
      </c>
      <c r="P318" s="414"/>
      <c r="Q318" s="414"/>
      <c r="R318" s="414"/>
      <c r="S318" s="414"/>
      <c r="T318" s="414"/>
      <c r="U318" s="415"/>
      <c r="V318" s="37" t="s">
        <v>71</v>
      </c>
      <c r="W318" s="390">
        <f>IFERROR(W315/H315,"0")+IFERROR(W316/H316,"0")+IFERROR(W317/H317,"0")</f>
        <v>120</v>
      </c>
      <c r="X318" s="390">
        <f>IFERROR(X315/H315,"0")+IFERROR(X316/H316,"0")+IFERROR(X317/H317,"0")</f>
        <v>120</v>
      </c>
      <c r="Y318" s="390">
        <f>IFERROR(IF(Y315="",0,Y315),"0")+IFERROR(IF(Y316="",0,Y316),"0")+IFERROR(IF(Y317="",0,Y317),"0")</f>
        <v>0.90359999999999996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19"/>
      <c r="O319" s="413" t="s">
        <v>70</v>
      </c>
      <c r="P319" s="414"/>
      <c r="Q319" s="414"/>
      <c r="R319" s="414"/>
      <c r="S319" s="414"/>
      <c r="T319" s="414"/>
      <c r="U319" s="415"/>
      <c r="V319" s="37" t="s">
        <v>66</v>
      </c>
      <c r="W319" s="390">
        <f>IFERROR(SUM(W315:W317),"0")</f>
        <v>252</v>
      </c>
      <c r="X319" s="390">
        <f>IFERROR(SUM(X315:X317),"0")</f>
        <v>252</v>
      </c>
      <c r="Y319" s="37"/>
      <c r="Z319" s="391"/>
      <c r="AA319" s="391"/>
    </row>
    <row r="320" spans="1:67" ht="14.25" hidden="1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hidden="1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18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19"/>
      <c r="O322" s="413" t="s">
        <v>70</v>
      </c>
      <c r="P322" s="414"/>
      <c r="Q322" s="414"/>
      <c r="R322" s="414"/>
      <c r="S322" s="414"/>
      <c r="T322" s="414"/>
      <c r="U322" s="415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19"/>
      <c r="O323" s="413" t="s">
        <v>70</v>
      </c>
      <c r="P323" s="414"/>
      <c r="Q323" s="414"/>
      <c r="R323" s="414"/>
      <c r="S323" s="414"/>
      <c r="T323" s="414"/>
      <c r="U323" s="415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hidden="1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18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19"/>
      <c r="O326" s="413" t="s">
        <v>70</v>
      </c>
      <c r="P326" s="414"/>
      <c r="Q326" s="414"/>
      <c r="R326" s="414"/>
      <c r="S326" s="414"/>
      <c r="T326" s="414"/>
      <c r="U326" s="415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19"/>
      <c r="O327" s="413" t="s">
        <v>70</v>
      </c>
      <c r="P327" s="414"/>
      <c r="Q327" s="414"/>
      <c r="R327" s="414"/>
      <c r="S327" s="414"/>
      <c r="T327" s="414"/>
      <c r="U327" s="415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40" t="s">
        <v>478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8"/>
      <c r="AA328" s="48"/>
    </row>
    <row r="329" spans="1:67" ht="16.5" hidden="1" customHeight="1" x14ac:dyDescent="0.25">
      <c r="A329" s="420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hidden="1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hidden="1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ref="X331:X341" si="71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6" t="s">
        <v>1</v>
      </c>
      <c r="BL331" s="64">
        <f t="shared" ref="BL331:BL341" si="72">IFERROR(W331*I331/H331,"0")</f>
        <v>0</v>
      </c>
      <c r="BM331" s="64">
        <f t="shared" ref="BM331:BM341" si="73">IFERROR(X331*I331/H331,"0")</f>
        <v>0</v>
      </c>
      <c r="BN331" s="64">
        <f t="shared" ref="BN331:BN341" si="74">IFERROR(1/J331*(W331/H331),"0")</f>
        <v>0</v>
      </c>
      <c r="BO331" s="64">
        <f t="shared" ref="BO331:BO341" si="75">IFERROR(1/J331*(X331/H331),"0")</f>
        <v>0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721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8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693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73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2000</v>
      </c>
      <c r="X337" s="389">
        <f t="shared" si="71"/>
        <v>2010</v>
      </c>
      <c r="Y337" s="36">
        <f>IFERROR(IF(X337=0,"",ROUNDUP(X337/H337,0)*0.02175),"")</f>
        <v>2.9144999999999999</v>
      </c>
      <c r="Z337" s="56"/>
      <c r="AA337" s="57"/>
      <c r="AE337" s="64"/>
      <c r="BB337" s="262" t="s">
        <v>1</v>
      </c>
      <c r="BL337" s="64">
        <f t="shared" si="72"/>
        <v>2064</v>
      </c>
      <c r="BM337" s="64">
        <f t="shared" si="73"/>
        <v>2074.3200000000002</v>
      </c>
      <c r="BN337" s="64">
        <f t="shared" si="74"/>
        <v>2.7777777777777777</v>
      </c>
      <c r="BO337" s="64">
        <f t="shared" si="75"/>
        <v>2.7916666666666665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75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18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19"/>
      <c r="O342" s="413" t="s">
        <v>70</v>
      </c>
      <c r="P342" s="414"/>
      <c r="Q342" s="414"/>
      <c r="R342" s="414"/>
      <c r="S342" s="414"/>
      <c r="T342" s="414"/>
      <c r="U342" s="415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133.33333333333334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134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2.9144999999999999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19"/>
      <c r="O343" s="413" t="s">
        <v>70</v>
      </c>
      <c r="P343" s="414"/>
      <c r="Q343" s="414"/>
      <c r="R343" s="414"/>
      <c r="S343" s="414"/>
      <c r="T343" s="414"/>
      <c r="U343" s="415"/>
      <c r="V343" s="37" t="s">
        <v>66</v>
      </c>
      <c r="W343" s="390">
        <f>IFERROR(SUM(W331:W341),"0")</f>
        <v>2000</v>
      </c>
      <c r="X343" s="390">
        <f>IFERROR(SUM(X331:X341),"0")</f>
        <v>2010</v>
      </c>
      <c r="Y343" s="37"/>
      <c r="Z343" s="391"/>
      <c r="AA343" s="391"/>
    </row>
    <row r="344" spans="1:67" ht="14.25" hidden="1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5500</v>
      </c>
      <c r="X345" s="389">
        <f>IFERROR(IF(W345="",0,CEILING((W345/$H345),1)*$H345),"")</f>
        <v>5505</v>
      </c>
      <c r="Y345" s="36">
        <f>IFERROR(IF(X345=0,"",ROUNDUP(X345/H345,0)*0.02175),"")</f>
        <v>7.9822499999999996</v>
      </c>
      <c r="Z345" s="56"/>
      <c r="AA345" s="57"/>
      <c r="AE345" s="64"/>
      <c r="BB345" s="267" t="s">
        <v>1</v>
      </c>
      <c r="BL345" s="64">
        <f>IFERROR(W345*I345/H345,"0")</f>
        <v>5676</v>
      </c>
      <c r="BM345" s="64">
        <f>IFERROR(X345*I345/H345,"0")</f>
        <v>5681.1600000000008</v>
      </c>
      <c r="BN345" s="64">
        <f>IFERROR(1/J345*(W345/H345),"0")</f>
        <v>7.6388888888888893</v>
      </c>
      <c r="BO345" s="64">
        <f>IFERROR(1/J345*(X345/H345),"0")</f>
        <v>7.645833333333333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5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8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19"/>
      <c r="O349" s="413" t="s">
        <v>70</v>
      </c>
      <c r="P349" s="414"/>
      <c r="Q349" s="414"/>
      <c r="R349" s="414"/>
      <c r="S349" s="414"/>
      <c r="T349" s="414"/>
      <c r="U349" s="415"/>
      <c r="V349" s="37" t="s">
        <v>71</v>
      </c>
      <c r="W349" s="390">
        <f>IFERROR(W345/H345,"0")+IFERROR(W346/H346,"0")+IFERROR(W347/H347,"0")+IFERROR(W348/H348,"0")</f>
        <v>366.66666666666669</v>
      </c>
      <c r="X349" s="390">
        <f>IFERROR(X345/H345,"0")+IFERROR(X346/H346,"0")+IFERROR(X347/H347,"0")+IFERROR(X348/H348,"0")</f>
        <v>367</v>
      </c>
      <c r="Y349" s="390">
        <f>IFERROR(IF(Y345="",0,Y345),"0")+IFERROR(IF(Y346="",0,Y346),"0")+IFERROR(IF(Y347="",0,Y347),"0")+IFERROR(IF(Y348="",0,Y348),"0")</f>
        <v>7.9822499999999996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19"/>
      <c r="O350" s="413" t="s">
        <v>70</v>
      </c>
      <c r="P350" s="414"/>
      <c r="Q350" s="414"/>
      <c r="R350" s="414"/>
      <c r="S350" s="414"/>
      <c r="T350" s="414"/>
      <c r="U350" s="415"/>
      <c r="V350" s="37" t="s">
        <v>66</v>
      </c>
      <c r="W350" s="390">
        <f>IFERROR(SUM(W345:W348),"0")</f>
        <v>5500</v>
      </c>
      <c r="X350" s="390">
        <f>IFERROR(SUM(X345:X348),"0")</f>
        <v>5505</v>
      </c>
      <c r="Y350" s="37"/>
      <c r="Z350" s="391"/>
      <c r="AA350" s="391"/>
    </row>
    <row r="351" spans="1:67" ht="14.25" hidden="1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6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18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19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hidden="1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19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hidden="1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18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19"/>
      <c r="O359" s="413" t="s">
        <v>70</v>
      </c>
      <c r="P359" s="414"/>
      <c r="Q359" s="414"/>
      <c r="R359" s="414"/>
      <c r="S359" s="414"/>
      <c r="T359" s="414"/>
      <c r="U359" s="415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19"/>
      <c r="O360" s="413" t="s">
        <v>70</v>
      </c>
      <c r="P360" s="414"/>
      <c r="Q360" s="414"/>
      <c r="R360" s="414"/>
      <c r="S360" s="414"/>
      <c r="T360" s="414"/>
      <c r="U360" s="415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20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hidden="1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hidden="1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5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18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19"/>
      <c r="O368" s="413" t="s">
        <v>70</v>
      </c>
      <c r="P368" s="414"/>
      <c r="Q368" s="414"/>
      <c r="R368" s="414"/>
      <c r="S368" s="414"/>
      <c r="T368" s="414"/>
      <c r="U368" s="415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hidden="1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19"/>
      <c r="O369" s="413" t="s">
        <v>70</v>
      </c>
      <c r="P369" s="414"/>
      <c r="Q369" s="414"/>
      <c r="R369" s="414"/>
      <c r="S369" s="414"/>
      <c r="T369" s="414"/>
      <c r="U369" s="415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hidden="1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8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19"/>
      <c r="O373" s="413" t="s">
        <v>70</v>
      </c>
      <c r="P373" s="414"/>
      <c r="Q373" s="414"/>
      <c r="R373" s="414"/>
      <c r="S373" s="414"/>
      <c r="T373" s="414"/>
      <c r="U373" s="415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19"/>
      <c r="O374" s="413" t="s">
        <v>70</v>
      </c>
      <c r="P374" s="414"/>
      <c r="Q374" s="414"/>
      <c r="R374" s="414"/>
      <c r="S374" s="414"/>
      <c r="T374" s="414"/>
      <c r="U374" s="415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1500</v>
      </c>
      <c r="X376" s="389">
        <f>IFERROR(IF(W376="",0,CEILING((W376/$H376),1)*$H376),"")</f>
        <v>1505.3999999999999</v>
      </c>
      <c r="Y376" s="36">
        <f>IFERROR(IF(X376=0,"",ROUNDUP(X376/H376,0)*0.02175),"")</f>
        <v>4.1977500000000001</v>
      </c>
      <c r="Z376" s="56"/>
      <c r="AA376" s="57"/>
      <c r="AE376" s="64"/>
      <c r="BB376" s="282" t="s">
        <v>1</v>
      </c>
      <c r="BL376" s="64">
        <f>IFERROR(W376*I376/H376,"0")</f>
        <v>1608.4615384615388</v>
      </c>
      <c r="BM376" s="64">
        <f>IFERROR(X376*I376/H376,"0")</f>
        <v>1614.2520000000002</v>
      </c>
      <c r="BN376" s="64">
        <f>IFERROR(1/J376*(W376/H376),"0")</f>
        <v>3.4340659340659343</v>
      </c>
      <c r="BO376" s="64">
        <f>IFERROR(1/J376*(X376/H376),"0")</f>
        <v>3.4464285714285712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160</v>
      </c>
      <c r="X378" s="389">
        <f>IFERROR(IF(W378="",0,CEILING((W378/$H378),1)*$H378),"")</f>
        <v>160.79999999999998</v>
      </c>
      <c r="Y378" s="36">
        <f>IFERROR(IF(X378=0,"",ROUNDUP(X378/H378,0)*0.00753),"")</f>
        <v>0.50451000000000001</v>
      </c>
      <c r="Z378" s="56"/>
      <c r="AA378" s="57"/>
      <c r="AE378" s="64"/>
      <c r="BB378" s="284" t="s">
        <v>1</v>
      </c>
      <c r="BL378" s="64">
        <f>IFERROR(W378*I378/H378,"0")</f>
        <v>178.93333333333337</v>
      </c>
      <c r="BM378" s="64">
        <f>IFERROR(X378*I378/H378,"0")</f>
        <v>179.828</v>
      </c>
      <c r="BN378" s="64">
        <f>IFERROR(1/J378*(W378/H378),"0")</f>
        <v>0.42735042735042739</v>
      </c>
      <c r="BO378" s="64">
        <f>IFERROR(1/J378*(X378/H378),"0")</f>
        <v>0.42948717948717946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8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19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90">
        <f>IFERROR(W376/H376,"0")+IFERROR(W377/H377,"0")+IFERROR(W378/H378,"0")+IFERROR(W379/H379,"0")</f>
        <v>258.97435897435901</v>
      </c>
      <c r="X380" s="390">
        <f>IFERROR(X376/H376,"0")+IFERROR(X377/H377,"0")+IFERROR(X378/H378,"0")+IFERROR(X379/H379,"0")</f>
        <v>260</v>
      </c>
      <c r="Y380" s="390">
        <f>IFERROR(IF(Y376="",0,Y376),"0")+IFERROR(IF(Y377="",0,Y377),"0")+IFERROR(IF(Y378="",0,Y378),"0")+IFERROR(IF(Y379="",0,Y379),"0")</f>
        <v>4.7022599999999999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19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90">
        <f>IFERROR(SUM(W376:W379),"0")</f>
        <v>1660</v>
      </c>
      <c r="X381" s="390">
        <f>IFERROR(SUM(X376:X379),"0")</f>
        <v>1666.1999999999998</v>
      </c>
      <c r="Y381" s="37"/>
      <c r="Z381" s="391"/>
      <c r="AA381" s="391"/>
    </row>
    <row r="382" spans="1:67" ht="14.25" hidden="1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18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19"/>
      <c r="O384" s="413" t="s">
        <v>70</v>
      </c>
      <c r="P384" s="414"/>
      <c r="Q384" s="414"/>
      <c r="R384" s="414"/>
      <c r="S384" s="414"/>
      <c r="T384" s="414"/>
      <c r="U384" s="415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19"/>
      <c r="O385" s="413" t="s">
        <v>70</v>
      </c>
      <c r="P385" s="414"/>
      <c r="Q385" s="414"/>
      <c r="R385" s="414"/>
      <c r="S385" s="414"/>
      <c r="T385" s="414"/>
      <c r="U385" s="415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40" t="s">
        <v>544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48"/>
      <c r="AA386" s="48"/>
    </row>
    <row r="387" spans="1:67" ht="16.5" hidden="1" customHeight="1" x14ac:dyDescent="0.25">
      <c r="A387" s="420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hidden="1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hidden="1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idden="1" x14ac:dyDescent="0.2">
      <c r="A391" s="418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19"/>
      <c r="O391" s="413" t="s">
        <v>70</v>
      </c>
      <c r="P391" s="414"/>
      <c r="Q391" s="414"/>
      <c r="R391" s="414"/>
      <c r="S391" s="414"/>
      <c r="T391" s="414"/>
      <c r="U391" s="415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hidden="1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19"/>
      <c r="O392" s="413" t="s">
        <v>70</v>
      </c>
      <c r="P392" s="414"/>
      <c r="Q392" s="414"/>
      <c r="R392" s="414"/>
      <c r="S392" s="414"/>
      <c r="T392" s="414"/>
      <c r="U392" s="415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hidden="1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hidden="1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hidden="1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17.5</v>
      </c>
      <c r="X399" s="389">
        <f t="shared" si="76"/>
        <v>18.900000000000002</v>
      </c>
      <c r="Y399" s="36">
        <f t="shared" si="81"/>
        <v>4.5179999999999998E-2</v>
      </c>
      <c r="Z399" s="56"/>
      <c r="AA399" s="57"/>
      <c r="AE399" s="64"/>
      <c r="BB399" s="294" t="s">
        <v>1</v>
      </c>
      <c r="BL399" s="64">
        <f t="shared" si="77"/>
        <v>18.583333333333332</v>
      </c>
      <c r="BM399" s="64">
        <f t="shared" si="78"/>
        <v>20.07</v>
      </c>
      <c r="BN399" s="64">
        <f t="shared" si="79"/>
        <v>3.5612535612535613E-2</v>
      </c>
      <c r="BO399" s="64">
        <f t="shared" si="80"/>
        <v>3.8461538461538464E-2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hidden="1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69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18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19"/>
      <c r="O407" s="413" t="s">
        <v>70</v>
      </c>
      <c r="P407" s="414"/>
      <c r="Q407" s="414"/>
      <c r="R407" s="414"/>
      <c r="S407" s="414"/>
      <c r="T407" s="414"/>
      <c r="U407" s="415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8.3333333333333321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9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4.5179999999999998E-2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19"/>
      <c r="O408" s="413" t="s">
        <v>70</v>
      </c>
      <c r="P408" s="414"/>
      <c r="Q408" s="414"/>
      <c r="R408" s="414"/>
      <c r="S408" s="414"/>
      <c r="T408" s="414"/>
      <c r="U408" s="415"/>
      <c r="V408" s="37" t="s">
        <v>66</v>
      </c>
      <c r="W408" s="390">
        <f>IFERROR(SUM(W394:W406),"0")</f>
        <v>17.5</v>
      </c>
      <c r="X408" s="390">
        <f>IFERROR(SUM(X394:X406),"0")</f>
        <v>18.900000000000002</v>
      </c>
      <c r="Y408" s="37"/>
      <c r="Z408" s="391"/>
      <c r="AA408" s="391"/>
    </row>
    <row r="409" spans="1:67" ht="14.25" hidden="1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19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19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18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19"/>
      <c r="O417" s="413" t="s">
        <v>70</v>
      </c>
      <c r="P417" s="414"/>
      <c r="Q417" s="414"/>
      <c r="R417" s="414"/>
      <c r="S417" s="414"/>
      <c r="T417" s="414"/>
      <c r="U417" s="415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19"/>
      <c r="O418" s="413" t="s">
        <v>70</v>
      </c>
      <c r="P418" s="414"/>
      <c r="Q418" s="414"/>
      <c r="R418" s="414"/>
      <c r="S418" s="414"/>
      <c r="T418" s="414"/>
      <c r="U418" s="415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hidden="1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18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19"/>
      <c r="O423" s="413" t="s">
        <v>70</v>
      </c>
      <c r="P423" s="414"/>
      <c r="Q423" s="414"/>
      <c r="R423" s="414"/>
      <c r="S423" s="414"/>
      <c r="T423" s="414"/>
      <c r="U423" s="415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19"/>
      <c r="O424" s="413" t="s">
        <v>70</v>
      </c>
      <c r="P424" s="414"/>
      <c r="Q424" s="414"/>
      <c r="R424" s="414"/>
      <c r="S424" s="414"/>
      <c r="T424" s="414"/>
      <c r="U424" s="415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hidden="1" customHeight="1" x14ac:dyDescent="0.25">
      <c r="A425" s="420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hidden="1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4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18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19"/>
      <c r="O429" s="413" t="s">
        <v>70</v>
      </c>
      <c r="P429" s="414"/>
      <c r="Q429" s="414"/>
      <c r="R429" s="414"/>
      <c r="S429" s="414"/>
      <c r="T429" s="414"/>
      <c r="U429" s="415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19"/>
      <c r="O430" s="413" t="s">
        <v>70</v>
      </c>
      <c r="P430" s="414"/>
      <c r="Q430" s="414"/>
      <c r="R430" s="414"/>
      <c r="S430" s="414"/>
      <c r="T430" s="414"/>
      <c r="U430" s="415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hidden="1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54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hidden="1" x14ac:dyDescent="0.2">
      <c r="A438" s="418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19"/>
      <c r="O438" s="413" t="s">
        <v>70</v>
      </c>
      <c r="P438" s="414"/>
      <c r="Q438" s="414"/>
      <c r="R438" s="414"/>
      <c r="S438" s="414"/>
      <c r="T438" s="414"/>
      <c r="U438" s="415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hidden="1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19"/>
      <c r="O439" s="413" t="s">
        <v>70</v>
      </c>
      <c r="P439" s="414"/>
      <c r="Q439" s="414"/>
      <c r="R439" s="414"/>
      <c r="S439" s="414"/>
      <c r="T439" s="414"/>
      <c r="U439" s="415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hidden="1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8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19"/>
      <c r="O443" s="413" t="s">
        <v>70</v>
      </c>
      <c r="P443" s="414"/>
      <c r="Q443" s="414"/>
      <c r="R443" s="414"/>
      <c r="S443" s="414"/>
      <c r="T443" s="414"/>
      <c r="U443" s="415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19"/>
      <c r="O444" s="413" t="s">
        <v>70</v>
      </c>
      <c r="P444" s="414"/>
      <c r="Q444" s="414"/>
      <c r="R444" s="414"/>
      <c r="S444" s="414"/>
      <c r="T444" s="414"/>
      <c r="U444" s="415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18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19"/>
      <c r="O447" s="413" t="s">
        <v>70</v>
      </c>
      <c r="P447" s="414"/>
      <c r="Q447" s="414"/>
      <c r="R447" s="414"/>
      <c r="S447" s="414"/>
      <c r="T447" s="414"/>
      <c r="U447" s="415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19"/>
      <c r="O448" s="413" t="s">
        <v>70</v>
      </c>
      <c r="P448" s="414"/>
      <c r="Q448" s="414"/>
      <c r="R448" s="414"/>
      <c r="S448" s="414"/>
      <c r="T448" s="414"/>
      <c r="U448" s="415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hidden="1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0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19"/>
      <c r="O451" s="413" t="s">
        <v>70</v>
      </c>
      <c r="P451" s="414"/>
      <c r="Q451" s="414"/>
      <c r="R451" s="414"/>
      <c r="S451" s="414"/>
      <c r="T451" s="414"/>
      <c r="U451" s="415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hidden="1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19"/>
      <c r="O452" s="413" t="s">
        <v>70</v>
      </c>
      <c r="P452" s="414"/>
      <c r="Q452" s="414"/>
      <c r="R452" s="414"/>
      <c r="S452" s="414"/>
      <c r="T452" s="414"/>
      <c r="U452" s="415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hidden="1" customHeight="1" x14ac:dyDescent="0.25">
      <c r="A453" s="420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hidden="1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18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19"/>
      <c r="O458" s="413" t="s">
        <v>70</v>
      </c>
      <c r="P458" s="414"/>
      <c r="Q458" s="414"/>
      <c r="R458" s="414"/>
      <c r="S458" s="414"/>
      <c r="T458" s="414"/>
      <c r="U458" s="415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19"/>
      <c r="O459" s="413" t="s">
        <v>70</v>
      </c>
      <c r="P459" s="414"/>
      <c r="Q459" s="414"/>
      <c r="R459" s="414"/>
      <c r="S459" s="414"/>
      <c r="T459" s="414"/>
      <c r="U459" s="415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hidden="1" customHeight="1" x14ac:dyDescent="0.25">
      <c r="A460" s="420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18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19"/>
      <c r="O463" s="413" t="s">
        <v>70</v>
      </c>
      <c r="P463" s="414"/>
      <c r="Q463" s="414"/>
      <c r="R463" s="414"/>
      <c r="S463" s="414"/>
      <c r="T463" s="414"/>
      <c r="U463" s="415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19"/>
      <c r="O464" s="413" t="s">
        <v>70</v>
      </c>
      <c r="P464" s="414"/>
      <c r="Q464" s="414"/>
      <c r="R464" s="414"/>
      <c r="S464" s="414"/>
      <c r="T464" s="414"/>
      <c r="U464" s="415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56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18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19"/>
      <c r="O467" s="413" t="s">
        <v>70</v>
      </c>
      <c r="P467" s="414"/>
      <c r="Q467" s="414"/>
      <c r="R467" s="414"/>
      <c r="S467" s="414"/>
      <c r="T467" s="414"/>
      <c r="U467" s="415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19"/>
      <c r="O468" s="413" t="s">
        <v>70</v>
      </c>
      <c r="P468" s="414"/>
      <c r="Q468" s="414"/>
      <c r="R468" s="414"/>
      <c r="S468" s="414"/>
      <c r="T468" s="414"/>
      <c r="U468" s="415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40" t="s">
        <v>632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48"/>
      <c r="AA469" s="48"/>
    </row>
    <row r="470" spans="1:67" ht="16.5" hidden="1" customHeight="1" x14ac:dyDescent="0.25">
      <c r="A470" s="420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hidden="1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100</v>
      </c>
      <c r="X472" s="389">
        <f t="shared" ref="X472:X483" si="87">IFERROR(IF(W472="",0,CEILING((W472/$H472),1)*$H472),"")</f>
        <v>100.32000000000001</v>
      </c>
      <c r="Y472" s="36">
        <f t="shared" ref="Y472:Y478" si="88">IFERROR(IF(X472=0,"",ROUNDUP(X472/H472,0)*0.01196),"")</f>
        <v>0.22724</v>
      </c>
      <c r="Z472" s="56"/>
      <c r="AA472" s="57"/>
      <c r="AE472" s="64"/>
      <c r="BB472" s="326" t="s">
        <v>1</v>
      </c>
      <c r="BL472" s="64">
        <f t="shared" ref="BL472:BL483" si="89">IFERROR(W472*I472/H472,"0")</f>
        <v>106.81818181818181</v>
      </c>
      <c r="BM472" s="64">
        <f t="shared" ref="BM472:BM483" si="90">IFERROR(X472*I472/H472,"0")</f>
        <v>107.16</v>
      </c>
      <c r="BN472" s="64">
        <f t="shared" ref="BN472:BN483" si="91">IFERROR(1/J472*(W472/H472),"0")</f>
        <v>0.18210955710955709</v>
      </c>
      <c r="BO472" s="64">
        <f t="shared" ref="BO472:BO483" si="92">IFERROR(1/J472*(X472/H472),"0")</f>
        <v>0.18269230769230771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0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4000</v>
      </c>
      <c r="X474" s="389">
        <f t="shared" si="87"/>
        <v>4002.2400000000002</v>
      </c>
      <c r="Y474" s="36">
        <f t="shared" si="88"/>
        <v>9.0656800000000004</v>
      </c>
      <c r="Z474" s="56"/>
      <c r="AA474" s="57"/>
      <c r="AE474" s="64"/>
      <c r="BB474" s="328" t="s">
        <v>1</v>
      </c>
      <c r="BL474" s="64">
        <f t="shared" si="89"/>
        <v>4272.727272727273</v>
      </c>
      <c r="BM474" s="64">
        <f t="shared" si="90"/>
        <v>4275.12</v>
      </c>
      <c r="BN474" s="64">
        <f t="shared" si="91"/>
        <v>7.2843822843822839</v>
      </c>
      <c r="BO474" s="64">
        <f t="shared" si="92"/>
        <v>7.2884615384615392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350</v>
      </c>
      <c r="X475" s="389">
        <f t="shared" si="87"/>
        <v>353.76</v>
      </c>
      <c r="Y475" s="36">
        <f t="shared" si="88"/>
        <v>0.80132000000000003</v>
      </c>
      <c r="Z475" s="56"/>
      <c r="AA475" s="57"/>
      <c r="AE475" s="64"/>
      <c r="BB475" s="329" t="s">
        <v>1</v>
      </c>
      <c r="BL475" s="64">
        <f t="shared" si="89"/>
        <v>373.86363636363637</v>
      </c>
      <c r="BM475" s="64">
        <f t="shared" si="90"/>
        <v>377.87999999999994</v>
      </c>
      <c r="BN475" s="64">
        <f t="shared" si="91"/>
        <v>0.63738344988344986</v>
      </c>
      <c r="BO475" s="64">
        <f t="shared" si="92"/>
        <v>0.64423076923076927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hidden="1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18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19"/>
      <c r="O484" s="413" t="s">
        <v>70</v>
      </c>
      <c r="P484" s="414"/>
      <c r="Q484" s="414"/>
      <c r="R484" s="414"/>
      <c r="S484" s="414"/>
      <c r="T484" s="414"/>
      <c r="U484" s="415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842.80303030303025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844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10.094240000000001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19"/>
      <c r="O485" s="413" t="s">
        <v>70</v>
      </c>
      <c r="P485" s="414"/>
      <c r="Q485" s="414"/>
      <c r="R485" s="414"/>
      <c r="S485" s="414"/>
      <c r="T485" s="414"/>
      <c r="U485" s="415"/>
      <c r="V485" s="37" t="s">
        <v>66</v>
      </c>
      <c r="W485" s="390">
        <f>IFERROR(SUM(W472:W483),"0")</f>
        <v>4450</v>
      </c>
      <c r="X485" s="390">
        <f>IFERROR(SUM(X472:X483),"0")</f>
        <v>4456.3200000000006</v>
      </c>
      <c r="Y485" s="37"/>
      <c r="Z485" s="391"/>
      <c r="AA485" s="391"/>
    </row>
    <row r="486" spans="1:67" ht="14.25" hidden="1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hidden="1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idden="1" x14ac:dyDescent="0.2">
      <c r="A489" s="418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19"/>
      <c r="O489" s="413" t="s">
        <v>70</v>
      </c>
      <c r="P489" s="414"/>
      <c r="Q489" s="414"/>
      <c r="R489" s="414"/>
      <c r="S489" s="414"/>
      <c r="T489" s="414"/>
      <c r="U489" s="415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hidden="1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19"/>
      <c r="O490" s="413" t="s">
        <v>70</v>
      </c>
      <c r="P490" s="414"/>
      <c r="Q490" s="414"/>
      <c r="R490" s="414"/>
      <c r="S490" s="414"/>
      <c r="T490" s="414"/>
      <c r="U490" s="415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hidden="1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100</v>
      </c>
      <c r="X492" s="389">
        <f t="shared" ref="X492:X497" si="93">IFERROR(IF(W492="",0,CEILING((W492/$H492),1)*$H492),"")</f>
        <v>100.32000000000001</v>
      </c>
      <c r="Y492" s="36">
        <f>IFERROR(IF(X492=0,"",ROUNDUP(X492/H492,0)*0.01196),"")</f>
        <v>0.22724</v>
      </c>
      <c r="Z492" s="56"/>
      <c r="AA492" s="57"/>
      <c r="AE492" s="64"/>
      <c r="BB492" s="340" t="s">
        <v>1</v>
      </c>
      <c r="BL492" s="64">
        <f t="shared" ref="BL492:BL497" si="94">IFERROR(W492*I492/H492,"0")</f>
        <v>106.81818181818181</v>
      </c>
      <c r="BM492" s="64">
        <f t="shared" ref="BM492:BM497" si="95">IFERROR(X492*I492/H492,"0")</f>
        <v>107.16</v>
      </c>
      <c r="BN492" s="64">
        <f t="shared" ref="BN492:BN497" si="96">IFERROR(1/J492*(W492/H492),"0")</f>
        <v>0.18210955710955709</v>
      </c>
      <c r="BO492" s="64">
        <f t="shared" ref="BO492:BO497" si="97">IFERROR(1/J492*(X492/H492),"0")</f>
        <v>0.18269230769230771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100</v>
      </c>
      <c r="X493" s="389">
        <f t="shared" si="93"/>
        <v>100.32000000000001</v>
      </c>
      <c r="Y493" s="36">
        <f>IFERROR(IF(X493=0,"",ROUNDUP(X493/H493,0)*0.01196),"")</f>
        <v>0.22724</v>
      </c>
      <c r="Z493" s="56"/>
      <c r="AA493" s="57"/>
      <c r="AE493" s="64"/>
      <c r="BB493" s="341" t="s">
        <v>1</v>
      </c>
      <c r="BL493" s="64">
        <f t="shared" si="94"/>
        <v>106.81818181818181</v>
      </c>
      <c r="BM493" s="64">
        <f t="shared" si="95"/>
        <v>107.16</v>
      </c>
      <c r="BN493" s="64">
        <f t="shared" si="96"/>
        <v>0.18210955710955709</v>
      </c>
      <c r="BO493" s="64">
        <f t="shared" si="97"/>
        <v>0.18269230769230771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18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19"/>
      <c r="O498" s="413" t="s">
        <v>70</v>
      </c>
      <c r="P498" s="414"/>
      <c r="Q498" s="414"/>
      <c r="R498" s="414"/>
      <c r="S498" s="414"/>
      <c r="T498" s="414"/>
      <c r="U498" s="415"/>
      <c r="V498" s="37" t="s">
        <v>71</v>
      </c>
      <c r="W498" s="390">
        <f>IFERROR(W492/H492,"0")+IFERROR(W493/H493,"0")+IFERROR(W494/H494,"0")+IFERROR(W495/H495,"0")+IFERROR(W496/H496,"0")+IFERROR(W497/H497,"0")</f>
        <v>37.878787878787875</v>
      </c>
      <c r="X498" s="390">
        <f>IFERROR(X492/H492,"0")+IFERROR(X493/H493,"0")+IFERROR(X494/H494,"0")+IFERROR(X495/H495,"0")+IFERROR(X496/H496,"0")+IFERROR(X497/H497,"0")</f>
        <v>38</v>
      </c>
      <c r="Y498" s="390">
        <f>IFERROR(IF(Y492="",0,Y492),"0")+IFERROR(IF(Y493="",0,Y493),"0")+IFERROR(IF(Y494="",0,Y494),"0")+IFERROR(IF(Y495="",0,Y495),"0")+IFERROR(IF(Y496="",0,Y496),"0")+IFERROR(IF(Y497="",0,Y497),"0")</f>
        <v>0.45448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19"/>
      <c r="O499" s="413" t="s">
        <v>70</v>
      </c>
      <c r="P499" s="414"/>
      <c r="Q499" s="414"/>
      <c r="R499" s="414"/>
      <c r="S499" s="414"/>
      <c r="T499" s="414"/>
      <c r="U499" s="415"/>
      <c r="V499" s="37" t="s">
        <v>66</v>
      </c>
      <c r="W499" s="390">
        <f>IFERROR(SUM(W492:W497),"0")</f>
        <v>200</v>
      </c>
      <c r="X499" s="390">
        <f>IFERROR(SUM(X492:X497),"0")</f>
        <v>200.64000000000001</v>
      </c>
      <c r="Y499" s="37"/>
      <c r="Z499" s="391"/>
      <c r="AA499" s="391"/>
    </row>
    <row r="500" spans="1:67" ht="14.25" hidden="1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18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19"/>
      <c r="O504" s="413" t="s">
        <v>70</v>
      </c>
      <c r="P504" s="414"/>
      <c r="Q504" s="414"/>
      <c r="R504" s="414"/>
      <c r="S504" s="414"/>
      <c r="T504" s="414"/>
      <c r="U504" s="415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19"/>
      <c r="O505" s="413" t="s">
        <v>70</v>
      </c>
      <c r="P505" s="414"/>
      <c r="Q505" s="414"/>
      <c r="R505" s="414"/>
      <c r="S505" s="414"/>
      <c r="T505" s="414"/>
      <c r="U505" s="415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18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19"/>
      <c r="O508" s="413" t="s">
        <v>70</v>
      </c>
      <c r="P508" s="414"/>
      <c r="Q508" s="414"/>
      <c r="R508" s="414"/>
      <c r="S508" s="414"/>
      <c r="T508" s="414"/>
      <c r="U508" s="415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19"/>
      <c r="O509" s="413" t="s">
        <v>70</v>
      </c>
      <c r="P509" s="414"/>
      <c r="Q509" s="414"/>
      <c r="R509" s="414"/>
      <c r="S509" s="414"/>
      <c r="T509" s="414"/>
      <c r="U509" s="415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40" t="s">
        <v>681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48"/>
      <c r="AA510" s="48"/>
    </row>
    <row r="511" spans="1:67" ht="16.5" hidden="1" customHeight="1" x14ac:dyDescent="0.25">
      <c r="A511" s="420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hidden="1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05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30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80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8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97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700</v>
      </c>
      <c r="X517" s="389">
        <f t="shared" si="98"/>
        <v>708</v>
      </c>
      <c r="Y517" s="36">
        <f t="shared" si="99"/>
        <v>1.28325</v>
      </c>
      <c r="Z517" s="56"/>
      <c r="AA517" s="57"/>
      <c r="AE517" s="64"/>
      <c r="BB517" s="354" t="s">
        <v>1</v>
      </c>
      <c r="BL517" s="64">
        <f t="shared" si="100"/>
        <v>728</v>
      </c>
      <c r="BM517" s="64">
        <f t="shared" si="101"/>
        <v>736.32</v>
      </c>
      <c r="BN517" s="64">
        <f t="shared" si="102"/>
        <v>1.0416666666666667</v>
      </c>
      <c r="BO517" s="64">
        <f t="shared" si="103"/>
        <v>1.0535714285714286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29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37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77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84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18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19"/>
      <c r="O522" s="413" t="s">
        <v>70</v>
      </c>
      <c r="P522" s="414"/>
      <c r="Q522" s="414"/>
      <c r="R522" s="414"/>
      <c r="S522" s="414"/>
      <c r="T522" s="414"/>
      <c r="U522" s="415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58.333333333333336</v>
      </c>
      <c r="X522" s="390">
        <f>IFERROR(X513/H513,"0")+IFERROR(X514/H514,"0")+IFERROR(X515/H515,"0")+IFERROR(X516/H516,"0")+IFERROR(X517/H517,"0")+IFERROR(X518/H518,"0")+IFERROR(X519/H519,"0")+IFERROR(X520/H520,"0")+IFERROR(X521/H521,"0")</f>
        <v>59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1.28325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19"/>
      <c r="O523" s="413" t="s">
        <v>70</v>
      </c>
      <c r="P523" s="414"/>
      <c r="Q523" s="414"/>
      <c r="R523" s="414"/>
      <c r="S523" s="414"/>
      <c r="T523" s="414"/>
      <c r="U523" s="415"/>
      <c r="V523" s="37" t="s">
        <v>66</v>
      </c>
      <c r="W523" s="390">
        <f>IFERROR(SUM(W513:W521),"0")</f>
        <v>700</v>
      </c>
      <c r="X523" s="390">
        <f>IFERROR(SUM(X513:X521),"0")</f>
        <v>708</v>
      </c>
      <c r="Y523" s="37"/>
      <c r="Z523" s="391"/>
      <c r="AA523" s="391"/>
    </row>
    <row r="524" spans="1:67" ht="14.25" hidden="1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20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1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2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5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18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19"/>
      <c r="O530" s="413" t="s">
        <v>70</v>
      </c>
      <c r="P530" s="414"/>
      <c r="Q530" s="414"/>
      <c r="R530" s="414"/>
      <c r="S530" s="414"/>
      <c r="T530" s="414"/>
      <c r="U530" s="415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19"/>
      <c r="O531" s="413" t="s">
        <v>70</v>
      </c>
      <c r="P531" s="414"/>
      <c r="Q531" s="414"/>
      <c r="R531" s="414"/>
      <c r="S531" s="414"/>
      <c r="T531" s="414"/>
      <c r="U531" s="415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hidden="1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7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2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87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701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2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hidden="1" x14ac:dyDescent="0.2">
      <c r="A539" s="418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19"/>
      <c r="O539" s="413" t="s">
        <v>70</v>
      </c>
      <c r="P539" s="414"/>
      <c r="Q539" s="414"/>
      <c r="R539" s="414"/>
      <c r="S539" s="414"/>
      <c r="T539" s="414"/>
      <c r="U539" s="415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19"/>
      <c r="O540" s="413" t="s">
        <v>70</v>
      </c>
      <c r="P540" s="414"/>
      <c r="Q540" s="414"/>
      <c r="R540" s="414"/>
      <c r="S540" s="414"/>
      <c r="T540" s="414"/>
      <c r="U540" s="415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hidden="1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hidden="1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95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1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487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0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4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8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19"/>
      <c r="O547" s="413" t="s">
        <v>70</v>
      </c>
      <c r="P547" s="414"/>
      <c r="Q547" s="414"/>
      <c r="R547" s="414"/>
      <c r="S547" s="414"/>
      <c r="T547" s="414"/>
      <c r="U547" s="41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19"/>
      <c r="O548" s="413" t="s">
        <v>70</v>
      </c>
      <c r="P548" s="414"/>
      <c r="Q548" s="414"/>
      <c r="R548" s="414"/>
      <c r="S548" s="414"/>
      <c r="T548" s="414"/>
      <c r="U548" s="41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hidden="1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7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0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18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19"/>
      <c r="O554" s="413" t="s">
        <v>70</v>
      </c>
      <c r="P554" s="414"/>
      <c r="Q554" s="414"/>
      <c r="R554" s="414"/>
      <c r="S554" s="414"/>
      <c r="T554" s="414"/>
      <c r="U554" s="41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19"/>
      <c r="O555" s="413" t="s">
        <v>70</v>
      </c>
      <c r="P555" s="414"/>
      <c r="Q555" s="414"/>
      <c r="R555" s="414"/>
      <c r="S555" s="414"/>
      <c r="T555" s="414"/>
      <c r="U555" s="41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0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4"/>
      <c r="O556" s="488" t="s">
        <v>767</v>
      </c>
      <c r="P556" s="489"/>
      <c r="Q556" s="489"/>
      <c r="R556" s="489"/>
      <c r="S556" s="489"/>
      <c r="T556" s="489"/>
      <c r="U556" s="490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17843.5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17910.66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4"/>
      <c r="O557" s="488" t="s">
        <v>768</v>
      </c>
      <c r="P557" s="489"/>
      <c r="Q557" s="489"/>
      <c r="R557" s="489"/>
      <c r="S557" s="489"/>
      <c r="T557" s="489"/>
      <c r="U557" s="490"/>
      <c r="V557" s="37" t="s">
        <v>66</v>
      </c>
      <c r="W557" s="390">
        <f>IFERROR(SUM(BL22:BL553),"0")</f>
        <v>18763.313303899165</v>
      </c>
      <c r="X557" s="390">
        <f>IFERROR(SUM(BM22:BM553),"0")</f>
        <v>18834.126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4"/>
      <c r="O558" s="488" t="s">
        <v>769</v>
      </c>
      <c r="P558" s="489"/>
      <c r="Q558" s="489"/>
      <c r="R558" s="489"/>
      <c r="S558" s="489"/>
      <c r="T558" s="489"/>
      <c r="U558" s="490"/>
      <c r="V558" s="37" t="s">
        <v>770</v>
      </c>
      <c r="W558" s="38">
        <f>ROUNDUP(SUM(BN22:BN553),0)</f>
        <v>31</v>
      </c>
      <c r="X558" s="38">
        <f>ROUNDUP(SUM(BO22:BO553),0)</f>
        <v>31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4"/>
      <c r="O559" s="488" t="s">
        <v>771</v>
      </c>
      <c r="P559" s="489"/>
      <c r="Q559" s="489"/>
      <c r="R559" s="489"/>
      <c r="S559" s="489"/>
      <c r="T559" s="489"/>
      <c r="U559" s="490"/>
      <c r="V559" s="37" t="s">
        <v>66</v>
      </c>
      <c r="W559" s="390">
        <f>GrossWeightTotal+PalletQtyTotal*25</f>
        <v>19538.313303899165</v>
      </c>
      <c r="X559" s="390">
        <f>GrossWeightTotalR+PalletQtyTotalR*25</f>
        <v>19609.126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4"/>
      <c r="O560" s="488" t="s">
        <v>772</v>
      </c>
      <c r="P560" s="489"/>
      <c r="Q560" s="489"/>
      <c r="R560" s="489"/>
      <c r="S560" s="489"/>
      <c r="T560" s="489"/>
      <c r="U560" s="490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2226.7981220567431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2236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4"/>
      <c r="O561" s="488" t="s">
        <v>773</v>
      </c>
      <c r="P561" s="489"/>
      <c r="Q561" s="489"/>
      <c r="R561" s="489"/>
      <c r="S561" s="489"/>
      <c r="T561" s="489"/>
      <c r="U561" s="490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35.325689999999994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88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89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507.6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1961.1</v>
      </c>
      <c r="F566" s="46">
        <f>IFERROR(X131*1,"0")+IFERROR(X132*1,"0")+IFERROR(X133*1,"0")+IFERROR(X134*1,"0")+IFERROR(X135*1,"0")</f>
        <v>146.70000000000002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341.7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136.5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136.5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252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7515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1666.1999999999998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18.900000000000002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4656.96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708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200,00"/>
        <filter val="1 500,00"/>
        <filter val="1 660,00"/>
        <filter val="100,00"/>
        <filter val="107,14"/>
        <filter val="120,00"/>
        <filter val="13,33"/>
        <filter val="133,33"/>
        <filter val="145,00"/>
        <filter val="160,00"/>
        <filter val="17 843,50"/>
        <filter val="17,50"/>
        <filter val="18 763,31"/>
        <filter val="19 538,31"/>
        <filter val="2 000,00"/>
        <filter val="2 226,80"/>
        <filter val="200,00"/>
        <filter val="210,00"/>
        <filter val="23,81"/>
        <filter val="252,00"/>
        <filter val="258,97"/>
        <filter val="28,57"/>
        <filter val="31"/>
        <filter val="34,00"/>
        <filter val="340,00"/>
        <filter val="350,00"/>
        <filter val="366,67"/>
        <filter val="37,88"/>
        <filter val="4 000,00"/>
        <filter val="4 450,00"/>
        <filter val="40,00"/>
        <filter val="42,00"/>
        <filter val="45,00"/>
        <filter val="46,30"/>
        <filter val="5 500,00"/>
        <filter val="50,00"/>
        <filter val="500,00"/>
        <filter val="58,33"/>
        <filter val="60,00"/>
        <filter val="700,00"/>
        <filter val="745,00"/>
        <filter val="8,33"/>
        <filter val="81,32"/>
        <filter val="842,80"/>
      </filters>
    </filterColumn>
  </autoFilter>
  <mergeCells count="1015"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P5:Q5"/>
    <mergeCell ref="O199:S199"/>
    <mergeCell ref="J9:L9"/>
    <mergeCell ref="D483:E483"/>
    <mergeCell ref="O435:S435"/>
    <mergeCell ref="D271:E271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394:E394"/>
    <mergeCell ref="D450:E450"/>
    <mergeCell ref="D223:E223"/>
    <mergeCell ref="O384:U384"/>
    <mergeCell ref="D191:E191"/>
    <mergeCell ref="D433:E433"/>
    <mergeCell ref="D553:E553"/>
    <mergeCell ref="O355:U355"/>
    <mergeCell ref="O552:S552"/>
    <mergeCell ref="D192:E192"/>
    <mergeCell ref="D336:E336"/>
    <mergeCell ref="O183:S183"/>
    <mergeCell ref="D114:E114"/>
    <mergeCell ref="O213:S213"/>
    <mergeCell ref="O188:S188"/>
    <mergeCell ref="O126:S126"/>
    <mergeCell ref="D157:E15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D152:E152"/>
    <mergeCell ref="O42:U42"/>
    <mergeCell ref="A136:N137"/>
    <mergeCell ref="O169:U169"/>
    <mergeCell ref="A49:N50"/>
    <mergeCell ref="O110:S110"/>
    <mergeCell ref="D121:E121"/>
    <mergeCell ref="A138:Y138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O530:U530"/>
    <mergeCell ref="A530:N531"/>
    <mergeCell ref="O332:S332"/>
    <mergeCell ref="D176:E176"/>
    <mergeCell ref="D412:E412"/>
    <mergeCell ref="O163:S163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D6:L6"/>
    <mergeCell ref="O302:U302"/>
    <mergeCell ref="O111:S111"/>
    <mergeCell ref="O58:U58"/>
    <mergeCell ref="D389:E389"/>
    <mergeCell ref="O86:S86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153:S153"/>
    <mergeCell ref="A393:Y393"/>
    <mergeCell ref="O367:S367"/>
    <mergeCell ref="A160:Y160"/>
    <mergeCell ref="O96:S96"/>
    <mergeCell ref="O462:S462"/>
    <mergeCell ref="O297:S297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P12:Q1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O423:U423"/>
    <mergeCell ref="O411:S411"/>
    <mergeCell ref="O240:S240"/>
    <mergeCell ref="O406:S406"/>
    <mergeCell ref="A272:N273"/>
    <mergeCell ref="D190:E190"/>
    <mergeCell ref="D246:E246"/>
    <mergeCell ref="O48:S48"/>
    <mergeCell ref="O107:S107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2024-06-13T11:11:10Z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