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FDD493F-31A9-48E4-9153-34BBF0338E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X553" i="1"/>
  <c r="W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Y553" i="1" s="1"/>
  <c r="X549" i="1"/>
  <c r="X554" i="1" s="1"/>
  <c r="W547" i="1"/>
  <c r="W546" i="1"/>
  <c r="BN545" i="1"/>
  <c r="BL545" i="1"/>
  <c r="X545" i="1"/>
  <c r="BO545" i="1" s="1"/>
  <c r="BN544" i="1"/>
  <c r="BL544" i="1"/>
  <c r="X544" i="1"/>
  <c r="BO544" i="1" s="1"/>
  <c r="BN543" i="1"/>
  <c r="BL543" i="1"/>
  <c r="X543" i="1"/>
  <c r="BO543" i="1" s="1"/>
  <c r="BN542" i="1"/>
  <c r="BL542" i="1"/>
  <c r="X542" i="1"/>
  <c r="BO542" i="1" s="1"/>
  <c r="BN541" i="1"/>
  <c r="BL541" i="1"/>
  <c r="X541" i="1"/>
  <c r="X546" i="1" s="1"/>
  <c r="W539" i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BN533" i="1"/>
  <c r="BL533" i="1"/>
  <c r="X533" i="1"/>
  <c r="O533" i="1"/>
  <c r="BN532" i="1"/>
  <c r="BL532" i="1"/>
  <c r="X532" i="1"/>
  <c r="W530" i="1"/>
  <c r="W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W522" i="1"/>
  <c r="W521" i="1"/>
  <c r="BN520" i="1"/>
  <c r="BL520" i="1"/>
  <c r="X520" i="1"/>
  <c r="BO520" i="1" s="1"/>
  <c r="BN519" i="1"/>
  <c r="BL519" i="1"/>
  <c r="X519" i="1"/>
  <c r="BO519" i="1" s="1"/>
  <c r="BN518" i="1"/>
  <c r="BL518" i="1"/>
  <c r="X518" i="1"/>
  <c r="BO518" i="1" s="1"/>
  <c r="BN517" i="1"/>
  <c r="BL517" i="1"/>
  <c r="X517" i="1"/>
  <c r="BO517" i="1" s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W507" i="1"/>
  <c r="BN506" i="1"/>
  <c r="BL506" i="1"/>
  <c r="X506" i="1"/>
  <c r="O506" i="1"/>
  <c r="W504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N500" i="1"/>
  <c r="BL500" i="1"/>
  <c r="X500" i="1"/>
  <c r="O500" i="1"/>
  <c r="W498" i="1"/>
  <c r="W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M491" i="1"/>
  <c r="BL491" i="1"/>
  <c r="Y491" i="1"/>
  <c r="X491" i="1"/>
  <c r="O491" i="1"/>
  <c r="W489" i="1"/>
  <c r="W488" i="1"/>
  <c r="BN487" i="1"/>
  <c r="BL487" i="1"/>
  <c r="X487" i="1"/>
  <c r="O487" i="1"/>
  <c r="BN486" i="1"/>
  <c r="BL486" i="1"/>
  <c r="X486" i="1"/>
  <c r="X488" i="1" s="1"/>
  <c r="O486" i="1"/>
  <c r="W484" i="1"/>
  <c r="W483" i="1"/>
  <c r="BN482" i="1"/>
  <c r="BL482" i="1"/>
  <c r="X482" i="1"/>
  <c r="BO482" i="1" s="1"/>
  <c r="O482" i="1"/>
  <c r="BN481" i="1"/>
  <c r="BL481" i="1"/>
  <c r="X481" i="1"/>
  <c r="O481" i="1"/>
  <c r="BN480" i="1"/>
  <c r="BL480" i="1"/>
  <c r="X480" i="1"/>
  <c r="BO480" i="1" s="1"/>
  <c r="O480" i="1"/>
  <c r="BN479" i="1"/>
  <c r="BL479" i="1"/>
  <c r="X479" i="1"/>
  <c r="O479" i="1"/>
  <c r="BN478" i="1"/>
  <c r="BL478" i="1"/>
  <c r="X478" i="1"/>
  <c r="BO478" i="1" s="1"/>
  <c r="O478" i="1"/>
  <c r="BO477" i="1"/>
  <c r="BN477" i="1"/>
  <c r="BM477" i="1"/>
  <c r="BL477" i="1"/>
  <c r="Y477" i="1"/>
  <c r="X477" i="1"/>
  <c r="O477" i="1"/>
  <c r="BN476" i="1"/>
  <c r="BL476" i="1"/>
  <c r="X476" i="1"/>
  <c r="BO476" i="1" s="1"/>
  <c r="O476" i="1"/>
  <c r="BN475" i="1"/>
  <c r="BL475" i="1"/>
  <c r="X475" i="1"/>
  <c r="O475" i="1"/>
  <c r="BN474" i="1"/>
  <c r="BL474" i="1"/>
  <c r="X474" i="1"/>
  <c r="BO474" i="1" s="1"/>
  <c r="O474" i="1"/>
  <c r="BN473" i="1"/>
  <c r="BL473" i="1"/>
  <c r="X473" i="1"/>
  <c r="O473" i="1"/>
  <c r="BN472" i="1"/>
  <c r="BL472" i="1"/>
  <c r="X472" i="1"/>
  <c r="BO472" i="1" s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W458" i="1"/>
  <c r="W457" i="1"/>
  <c r="BN456" i="1"/>
  <c r="BL456" i="1"/>
  <c r="X456" i="1"/>
  <c r="BO456" i="1" s="1"/>
  <c r="O456" i="1"/>
  <c r="BN455" i="1"/>
  <c r="BL455" i="1"/>
  <c r="X455" i="1"/>
  <c r="O455" i="1"/>
  <c r="BN454" i="1"/>
  <c r="BL454" i="1"/>
  <c r="X454" i="1"/>
  <c r="U565" i="1" s="1"/>
  <c r="O454" i="1"/>
  <c r="W451" i="1"/>
  <c r="W450" i="1"/>
  <c r="BN449" i="1"/>
  <c r="BL449" i="1"/>
  <c r="X449" i="1"/>
  <c r="X451" i="1" s="1"/>
  <c r="O449" i="1"/>
  <c r="W447" i="1"/>
  <c r="W446" i="1"/>
  <c r="BN445" i="1"/>
  <c r="BL445" i="1"/>
  <c r="X445" i="1"/>
  <c r="X447" i="1" s="1"/>
  <c r="O445" i="1"/>
  <c r="W443" i="1"/>
  <c r="W442" i="1"/>
  <c r="BN441" i="1"/>
  <c r="BL441" i="1"/>
  <c r="X441" i="1"/>
  <c r="O441" i="1"/>
  <c r="BN440" i="1"/>
  <c r="BL440" i="1"/>
  <c r="X440" i="1"/>
  <c r="O440" i="1"/>
  <c r="W438" i="1"/>
  <c r="W437" i="1"/>
  <c r="BN436" i="1"/>
  <c r="BL436" i="1"/>
  <c r="X436" i="1"/>
  <c r="O436" i="1"/>
  <c r="BN435" i="1"/>
  <c r="BL435" i="1"/>
  <c r="X435" i="1"/>
  <c r="BO435" i="1" s="1"/>
  <c r="O435" i="1"/>
  <c r="BO434" i="1"/>
  <c r="BN434" i="1"/>
  <c r="BM434" i="1"/>
  <c r="BL434" i="1"/>
  <c r="Y434" i="1"/>
  <c r="X434" i="1"/>
  <c r="O434" i="1"/>
  <c r="BN433" i="1"/>
  <c r="BL433" i="1"/>
  <c r="X433" i="1"/>
  <c r="BO433" i="1" s="1"/>
  <c r="O433" i="1"/>
  <c r="BN432" i="1"/>
  <c r="BL432" i="1"/>
  <c r="X432" i="1"/>
  <c r="O432" i="1"/>
  <c r="BN431" i="1"/>
  <c r="BL431" i="1"/>
  <c r="X431" i="1"/>
  <c r="O431" i="1"/>
  <c r="W429" i="1"/>
  <c r="W428" i="1"/>
  <c r="BN427" i="1"/>
  <c r="BL427" i="1"/>
  <c r="X427" i="1"/>
  <c r="O427" i="1"/>
  <c r="BN426" i="1"/>
  <c r="BL426" i="1"/>
  <c r="X426" i="1"/>
  <c r="O426" i="1"/>
  <c r="W423" i="1"/>
  <c r="W422" i="1"/>
  <c r="BN421" i="1"/>
  <c r="BL421" i="1"/>
  <c r="X421" i="1"/>
  <c r="O421" i="1"/>
  <c r="BN420" i="1"/>
  <c r="BL420" i="1"/>
  <c r="X420" i="1"/>
  <c r="BO420" i="1" s="1"/>
  <c r="O420" i="1"/>
  <c r="BO419" i="1"/>
  <c r="BN419" i="1"/>
  <c r="BM419" i="1"/>
  <c r="BL419" i="1"/>
  <c r="Y419" i="1"/>
  <c r="X419" i="1"/>
  <c r="O419" i="1"/>
  <c r="W417" i="1"/>
  <c r="X416" i="1"/>
  <c r="W416" i="1"/>
  <c r="BO415" i="1"/>
  <c r="BN415" i="1"/>
  <c r="BM415" i="1"/>
  <c r="BL415" i="1"/>
  <c r="Y415" i="1"/>
  <c r="Y416" i="1" s="1"/>
  <c r="X415" i="1"/>
  <c r="X417" i="1" s="1"/>
  <c r="O415" i="1"/>
  <c r="W413" i="1"/>
  <c r="W412" i="1"/>
  <c r="BN411" i="1"/>
  <c r="BL411" i="1"/>
  <c r="X411" i="1"/>
  <c r="O411" i="1"/>
  <c r="BN410" i="1"/>
  <c r="BL410" i="1"/>
  <c r="X410" i="1"/>
  <c r="BO410" i="1" s="1"/>
  <c r="O410" i="1"/>
  <c r="BN409" i="1"/>
  <c r="BL409" i="1"/>
  <c r="X409" i="1"/>
  <c r="O409" i="1"/>
  <c r="W407" i="1"/>
  <c r="W406" i="1"/>
  <c r="BN405" i="1"/>
  <c r="BL405" i="1"/>
  <c r="X405" i="1"/>
  <c r="O405" i="1"/>
  <c r="BN404" i="1"/>
  <c r="BL404" i="1"/>
  <c r="X404" i="1"/>
  <c r="O404" i="1"/>
  <c r="BN403" i="1"/>
  <c r="BL403" i="1"/>
  <c r="X403" i="1"/>
  <c r="BO403" i="1" s="1"/>
  <c r="O403" i="1"/>
  <c r="BO402" i="1"/>
  <c r="BN402" i="1"/>
  <c r="BM402" i="1"/>
  <c r="BL402" i="1"/>
  <c r="Y402" i="1"/>
  <c r="X402" i="1"/>
  <c r="O402" i="1"/>
  <c r="BN401" i="1"/>
  <c r="BL401" i="1"/>
  <c r="X401" i="1"/>
  <c r="BO401" i="1" s="1"/>
  <c r="O401" i="1"/>
  <c r="BN400" i="1"/>
  <c r="BL400" i="1"/>
  <c r="X400" i="1"/>
  <c r="O400" i="1"/>
  <c r="BN399" i="1"/>
  <c r="BL399" i="1"/>
  <c r="X399" i="1"/>
  <c r="BO399" i="1" s="1"/>
  <c r="O399" i="1"/>
  <c r="BN398" i="1"/>
  <c r="BL398" i="1"/>
  <c r="X398" i="1"/>
  <c r="O398" i="1"/>
  <c r="BN397" i="1"/>
  <c r="BL397" i="1"/>
  <c r="X397" i="1"/>
  <c r="BO397" i="1" s="1"/>
  <c r="O397" i="1"/>
  <c r="BN396" i="1"/>
  <c r="BL396" i="1"/>
  <c r="X396" i="1"/>
  <c r="O396" i="1"/>
  <c r="BN395" i="1"/>
  <c r="BL395" i="1"/>
  <c r="X395" i="1"/>
  <c r="BO395" i="1" s="1"/>
  <c r="O395" i="1"/>
  <c r="BO394" i="1"/>
  <c r="BN394" i="1"/>
  <c r="BM394" i="1"/>
  <c r="BL394" i="1"/>
  <c r="Y394" i="1"/>
  <c r="X394" i="1"/>
  <c r="O394" i="1"/>
  <c r="BN393" i="1"/>
  <c r="BL393" i="1"/>
  <c r="X393" i="1"/>
  <c r="BO393" i="1" s="1"/>
  <c r="O393" i="1"/>
  <c r="W391" i="1"/>
  <c r="W390" i="1"/>
  <c r="BN389" i="1"/>
  <c r="BL389" i="1"/>
  <c r="X389" i="1"/>
  <c r="BO389" i="1" s="1"/>
  <c r="O389" i="1"/>
  <c r="BN388" i="1"/>
  <c r="BL388" i="1"/>
  <c r="X388" i="1"/>
  <c r="O388" i="1"/>
  <c r="W384" i="1"/>
  <c r="W383" i="1"/>
  <c r="BN382" i="1"/>
  <c r="BL382" i="1"/>
  <c r="X382" i="1"/>
  <c r="O382" i="1"/>
  <c r="W380" i="1"/>
  <c r="W379" i="1"/>
  <c r="BN378" i="1"/>
  <c r="BL378" i="1"/>
  <c r="X378" i="1"/>
  <c r="O378" i="1"/>
  <c r="BN377" i="1"/>
  <c r="BL377" i="1"/>
  <c r="X377" i="1"/>
  <c r="BO377" i="1" s="1"/>
  <c r="O377" i="1"/>
  <c r="BN376" i="1"/>
  <c r="BL376" i="1"/>
  <c r="X376" i="1"/>
  <c r="O376" i="1"/>
  <c r="BN375" i="1"/>
  <c r="BL375" i="1"/>
  <c r="X375" i="1"/>
  <c r="X379" i="1" s="1"/>
  <c r="O375" i="1"/>
  <c r="W373" i="1"/>
  <c r="W372" i="1"/>
  <c r="BN371" i="1"/>
  <c r="BL371" i="1"/>
  <c r="X371" i="1"/>
  <c r="BO371" i="1" s="1"/>
  <c r="O371" i="1"/>
  <c r="BO370" i="1"/>
  <c r="BN370" i="1"/>
  <c r="BM370" i="1"/>
  <c r="BL370" i="1"/>
  <c r="Y370" i="1"/>
  <c r="X370" i="1"/>
  <c r="O370" i="1"/>
  <c r="W368" i="1"/>
  <c r="W367" i="1"/>
  <c r="BN366" i="1"/>
  <c r="BL366" i="1"/>
  <c r="X366" i="1"/>
  <c r="O366" i="1"/>
  <c r="BN365" i="1"/>
  <c r="BL365" i="1"/>
  <c r="X365" i="1"/>
  <c r="BO365" i="1" s="1"/>
  <c r="O365" i="1"/>
  <c r="BN364" i="1"/>
  <c r="BL364" i="1"/>
  <c r="X364" i="1"/>
  <c r="O364" i="1"/>
  <c r="BN363" i="1"/>
  <c r="BL363" i="1"/>
  <c r="X363" i="1"/>
  <c r="BO363" i="1" s="1"/>
  <c r="O363" i="1"/>
  <c r="BN362" i="1"/>
  <c r="BL362" i="1"/>
  <c r="X362" i="1"/>
  <c r="O362" i="1"/>
  <c r="W359" i="1"/>
  <c r="W358" i="1"/>
  <c r="BN357" i="1"/>
  <c r="BL357" i="1"/>
  <c r="X357" i="1"/>
  <c r="X358" i="1" s="1"/>
  <c r="O357" i="1"/>
  <c r="W355" i="1"/>
  <c r="W354" i="1"/>
  <c r="BN353" i="1"/>
  <c r="BL353" i="1"/>
  <c r="X353" i="1"/>
  <c r="BO353" i="1" s="1"/>
  <c r="O353" i="1"/>
  <c r="BN352" i="1"/>
  <c r="BL352" i="1"/>
  <c r="X352" i="1"/>
  <c r="BN351" i="1"/>
  <c r="BL351" i="1"/>
  <c r="X351" i="1"/>
  <c r="O351" i="1"/>
  <c r="W349" i="1"/>
  <c r="W348" i="1"/>
  <c r="BN347" i="1"/>
  <c r="BL347" i="1"/>
  <c r="X347" i="1"/>
  <c r="BO347" i="1" s="1"/>
  <c r="O347" i="1"/>
  <c r="BN346" i="1"/>
  <c r="BL346" i="1"/>
  <c r="X346" i="1"/>
  <c r="BO346" i="1" s="1"/>
  <c r="O346" i="1"/>
  <c r="BN345" i="1"/>
  <c r="BL345" i="1"/>
  <c r="X345" i="1"/>
  <c r="BO345" i="1" s="1"/>
  <c r="O345" i="1"/>
  <c r="BN344" i="1"/>
  <c r="BL344" i="1"/>
  <c r="X344" i="1"/>
  <c r="X349" i="1" s="1"/>
  <c r="O344" i="1"/>
  <c r="W342" i="1"/>
  <c r="W341" i="1"/>
  <c r="BN340" i="1"/>
  <c r="BL340" i="1"/>
  <c r="X340" i="1"/>
  <c r="BO340" i="1" s="1"/>
  <c r="O340" i="1"/>
  <c r="BN339" i="1"/>
  <c r="BL339" i="1"/>
  <c r="X339" i="1"/>
  <c r="BN338" i="1"/>
  <c r="BL338" i="1"/>
  <c r="X338" i="1"/>
  <c r="O338" i="1"/>
  <c r="BN337" i="1"/>
  <c r="BL337" i="1"/>
  <c r="X337" i="1"/>
  <c r="BO337" i="1" s="1"/>
  <c r="BN336" i="1"/>
  <c r="BL336" i="1"/>
  <c r="X336" i="1"/>
  <c r="BO336" i="1" s="1"/>
  <c r="O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O332" i="1" s="1"/>
  <c r="BN331" i="1"/>
  <c r="BL331" i="1"/>
  <c r="X331" i="1"/>
  <c r="BO331" i="1" s="1"/>
  <c r="BN330" i="1"/>
  <c r="BL330" i="1"/>
  <c r="X330" i="1"/>
  <c r="W326" i="1"/>
  <c r="W325" i="1"/>
  <c r="BN324" i="1"/>
  <c r="BL324" i="1"/>
  <c r="X324" i="1"/>
  <c r="O324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BN315" i="1"/>
  <c r="BL315" i="1"/>
  <c r="X315" i="1"/>
  <c r="BO315" i="1" s="1"/>
  <c r="O315" i="1"/>
  <c r="BO314" i="1"/>
  <c r="BN314" i="1"/>
  <c r="BM314" i="1"/>
  <c r="BL314" i="1"/>
  <c r="Y314" i="1"/>
  <c r="X314" i="1"/>
  <c r="O314" i="1"/>
  <c r="W312" i="1"/>
  <c r="X311" i="1"/>
  <c r="W311" i="1"/>
  <c r="BO310" i="1"/>
  <c r="BN310" i="1"/>
  <c r="BM310" i="1"/>
  <c r="BL310" i="1"/>
  <c r="Y310" i="1"/>
  <c r="Y311" i="1" s="1"/>
  <c r="X310" i="1"/>
  <c r="O310" i="1"/>
  <c r="W307" i="1"/>
  <c r="W306" i="1"/>
  <c r="BN305" i="1"/>
  <c r="BL305" i="1"/>
  <c r="X305" i="1"/>
  <c r="O305" i="1"/>
  <c r="BN304" i="1"/>
  <c r="BL304" i="1"/>
  <c r="X304" i="1"/>
  <c r="X307" i="1" s="1"/>
  <c r="O304" i="1"/>
  <c r="W302" i="1"/>
  <c r="W301" i="1"/>
  <c r="BN300" i="1"/>
  <c r="BL300" i="1"/>
  <c r="X300" i="1"/>
  <c r="BO300" i="1" s="1"/>
  <c r="O300" i="1"/>
  <c r="BN299" i="1"/>
  <c r="BL299" i="1"/>
  <c r="X299" i="1"/>
  <c r="O299" i="1"/>
  <c r="BN298" i="1"/>
  <c r="BL298" i="1"/>
  <c r="X298" i="1"/>
  <c r="BO298" i="1" s="1"/>
  <c r="O298" i="1"/>
  <c r="BN297" i="1"/>
  <c r="BL297" i="1"/>
  <c r="X297" i="1"/>
  <c r="O297" i="1"/>
  <c r="BN296" i="1"/>
  <c r="BL296" i="1"/>
  <c r="X296" i="1"/>
  <c r="BO296" i="1" s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W291" i="1"/>
  <c r="W290" i="1"/>
  <c r="BN289" i="1"/>
  <c r="BL289" i="1"/>
  <c r="X289" i="1"/>
  <c r="BO289" i="1" s="1"/>
  <c r="O289" i="1"/>
  <c r="BN288" i="1"/>
  <c r="BL288" i="1"/>
  <c r="X288" i="1"/>
  <c r="O288" i="1"/>
  <c r="BN287" i="1"/>
  <c r="BL287" i="1"/>
  <c r="X287" i="1"/>
  <c r="X290" i="1" s="1"/>
  <c r="O287" i="1"/>
  <c r="W285" i="1"/>
  <c r="W284" i="1"/>
  <c r="BN283" i="1"/>
  <c r="BL283" i="1"/>
  <c r="X283" i="1"/>
  <c r="BO283" i="1" s="1"/>
  <c r="O283" i="1"/>
  <c r="BN282" i="1"/>
  <c r="BL282" i="1"/>
  <c r="X282" i="1"/>
  <c r="BN281" i="1"/>
  <c r="BL281" i="1"/>
  <c r="X281" i="1"/>
  <c r="W279" i="1"/>
  <c r="W278" i="1"/>
  <c r="BN277" i="1"/>
  <c r="BL277" i="1"/>
  <c r="X277" i="1"/>
  <c r="BO277" i="1" s="1"/>
  <c r="O277" i="1"/>
  <c r="BN276" i="1"/>
  <c r="BL276" i="1"/>
  <c r="X276" i="1"/>
  <c r="O276" i="1"/>
  <c r="BN275" i="1"/>
  <c r="BL275" i="1"/>
  <c r="X275" i="1"/>
  <c r="BO275" i="1" s="1"/>
  <c r="O275" i="1"/>
  <c r="BN274" i="1"/>
  <c r="BL274" i="1"/>
  <c r="X274" i="1"/>
  <c r="W272" i="1"/>
  <c r="W271" i="1"/>
  <c r="BN270" i="1"/>
  <c r="BL270" i="1"/>
  <c r="X270" i="1"/>
  <c r="BO270" i="1" s="1"/>
  <c r="O270" i="1"/>
  <c r="BN269" i="1"/>
  <c r="BL269" i="1"/>
  <c r="X269" i="1"/>
  <c r="O269" i="1"/>
  <c r="BN268" i="1"/>
  <c r="BL268" i="1"/>
  <c r="X268" i="1"/>
  <c r="BO268" i="1" s="1"/>
  <c r="O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N257" i="1"/>
  <c r="BL257" i="1"/>
  <c r="X257" i="1"/>
  <c r="O257" i="1"/>
  <c r="BN256" i="1"/>
  <c r="BL256" i="1"/>
  <c r="X256" i="1"/>
  <c r="BO256" i="1" s="1"/>
  <c r="O256" i="1"/>
  <c r="BN255" i="1"/>
  <c r="BL255" i="1"/>
  <c r="X255" i="1"/>
  <c r="O255" i="1"/>
  <c r="W253" i="1"/>
  <c r="W252" i="1"/>
  <c r="BN251" i="1"/>
  <c r="BL251" i="1"/>
  <c r="X251" i="1"/>
  <c r="O251" i="1"/>
  <c r="BN250" i="1"/>
  <c r="BL250" i="1"/>
  <c r="X250" i="1"/>
  <c r="BO250" i="1" s="1"/>
  <c r="O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N247" i="1"/>
  <c r="BL247" i="1"/>
  <c r="X247" i="1"/>
  <c r="O247" i="1"/>
  <c r="BN246" i="1"/>
  <c r="BL246" i="1"/>
  <c r="X246" i="1"/>
  <c r="BO246" i="1" s="1"/>
  <c r="O246" i="1"/>
  <c r="BN245" i="1"/>
  <c r="BL245" i="1"/>
  <c r="X245" i="1"/>
  <c r="O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N239" i="1"/>
  <c r="BL239" i="1"/>
  <c r="X239" i="1"/>
  <c r="O239" i="1"/>
  <c r="W236" i="1"/>
  <c r="W235" i="1"/>
  <c r="BN234" i="1"/>
  <c r="BL234" i="1"/>
  <c r="X234" i="1"/>
  <c r="O234" i="1"/>
  <c r="BN233" i="1"/>
  <c r="BL233" i="1"/>
  <c r="X233" i="1"/>
  <c r="BO233" i="1" s="1"/>
  <c r="O233" i="1"/>
  <c r="BN232" i="1"/>
  <c r="BL232" i="1"/>
  <c r="X232" i="1"/>
  <c r="O232" i="1"/>
  <c r="BN231" i="1"/>
  <c r="BL231" i="1"/>
  <c r="X231" i="1"/>
  <c r="BO231" i="1" s="1"/>
  <c r="O231" i="1"/>
  <c r="BN230" i="1"/>
  <c r="BL230" i="1"/>
  <c r="X230" i="1"/>
  <c r="BO230" i="1" s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BN222" i="1"/>
  <c r="BL222" i="1"/>
  <c r="X222" i="1"/>
  <c r="O222" i="1"/>
  <c r="W220" i="1"/>
  <c r="W219" i="1"/>
  <c r="BN218" i="1"/>
  <c r="BL218" i="1"/>
  <c r="X218" i="1"/>
  <c r="BO218" i="1" s="1"/>
  <c r="O218" i="1"/>
  <c r="BN217" i="1"/>
  <c r="BL217" i="1"/>
  <c r="X217" i="1"/>
  <c r="O217" i="1"/>
  <c r="BN216" i="1"/>
  <c r="BL216" i="1"/>
  <c r="X216" i="1"/>
  <c r="O216" i="1"/>
  <c r="BN215" i="1"/>
  <c r="BL215" i="1"/>
  <c r="X215" i="1"/>
  <c r="O215" i="1"/>
  <c r="BO214" i="1"/>
  <c r="BN214" i="1"/>
  <c r="BM214" i="1"/>
  <c r="BL214" i="1"/>
  <c r="Y214" i="1"/>
  <c r="X214" i="1"/>
  <c r="O214" i="1"/>
  <c r="BN213" i="1"/>
  <c r="BL213" i="1"/>
  <c r="X213" i="1"/>
  <c r="O213" i="1"/>
  <c r="BN212" i="1"/>
  <c r="BL212" i="1"/>
  <c r="X212" i="1"/>
  <c r="O212" i="1"/>
  <c r="W209" i="1"/>
  <c r="W208" i="1"/>
  <c r="BN207" i="1"/>
  <c r="BL207" i="1"/>
  <c r="X207" i="1"/>
  <c r="BO207" i="1" s="1"/>
  <c r="BN206" i="1"/>
  <c r="BL206" i="1"/>
  <c r="X206" i="1"/>
  <c r="BO206" i="1" s="1"/>
  <c r="BN205" i="1"/>
  <c r="BL205" i="1"/>
  <c r="X205" i="1"/>
  <c r="BO205" i="1" s="1"/>
  <c r="O205" i="1"/>
  <c r="BN204" i="1"/>
  <c r="BL204" i="1"/>
  <c r="X204" i="1"/>
  <c r="X208" i="1" s="1"/>
  <c r="O204" i="1"/>
  <c r="W202" i="1"/>
  <c r="W201" i="1"/>
  <c r="BN200" i="1"/>
  <c r="BL200" i="1"/>
  <c r="X200" i="1"/>
  <c r="O200" i="1"/>
  <c r="BN199" i="1"/>
  <c r="BL199" i="1"/>
  <c r="X199" i="1"/>
  <c r="BN198" i="1"/>
  <c r="BL198" i="1"/>
  <c r="X198" i="1"/>
  <c r="BN197" i="1"/>
  <c r="BL197" i="1"/>
  <c r="X197" i="1"/>
  <c r="O197" i="1"/>
  <c r="BN196" i="1"/>
  <c r="BL196" i="1"/>
  <c r="X196" i="1"/>
  <c r="BO196" i="1" s="1"/>
  <c r="BN195" i="1"/>
  <c r="BL195" i="1"/>
  <c r="X195" i="1"/>
  <c r="BO195" i="1" s="1"/>
  <c r="O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BN188" i="1"/>
  <c r="BL188" i="1"/>
  <c r="X188" i="1"/>
  <c r="BO188" i="1" s="1"/>
  <c r="O188" i="1"/>
  <c r="BN187" i="1"/>
  <c r="BL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N184" i="1"/>
  <c r="BL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W180" i="1"/>
  <c r="W179" i="1"/>
  <c r="BN178" i="1"/>
  <c r="BL178" i="1"/>
  <c r="X178" i="1"/>
  <c r="O178" i="1"/>
  <c r="BN177" i="1"/>
  <c r="BL177" i="1"/>
  <c r="X177" i="1"/>
  <c r="BO177" i="1" s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BO174" i="1" s="1"/>
  <c r="O174" i="1"/>
  <c r="BO173" i="1"/>
  <c r="BN173" i="1"/>
  <c r="BM173" i="1"/>
  <c r="BL173" i="1"/>
  <c r="Y173" i="1"/>
  <c r="X173" i="1"/>
  <c r="O173" i="1"/>
  <c r="BN172" i="1"/>
  <c r="BL172" i="1"/>
  <c r="X172" i="1"/>
  <c r="BO172" i="1" s="1"/>
  <c r="BN171" i="1"/>
  <c r="BL171" i="1"/>
  <c r="X171" i="1"/>
  <c r="X179" i="1" s="1"/>
  <c r="W169" i="1"/>
  <c r="W168" i="1"/>
  <c r="BN167" i="1"/>
  <c r="BL167" i="1"/>
  <c r="X167" i="1"/>
  <c r="O167" i="1"/>
  <c r="BN166" i="1"/>
  <c r="BL166" i="1"/>
  <c r="X166" i="1"/>
  <c r="X168" i="1" s="1"/>
  <c r="O166" i="1"/>
  <c r="W164" i="1"/>
  <c r="W163" i="1"/>
  <c r="BN162" i="1"/>
  <c r="BL162" i="1"/>
  <c r="X162" i="1"/>
  <c r="O162" i="1"/>
  <c r="BN161" i="1"/>
  <c r="BL161" i="1"/>
  <c r="X161" i="1"/>
  <c r="BO161" i="1" s="1"/>
  <c r="O161" i="1"/>
  <c r="W158" i="1"/>
  <c r="W157" i="1"/>
  <c r="BN156" i="1"/>
  <c r="BL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BO151" i="1" s="1"/>
  <c r="O151" i="1"/>
  <c r="BN150" i="1"/>
  <c r="BL150" i="1"/>
  <c r="X150" i="1"/>
  <c r="BO150" i="1" s="1"/>
  <c r="O150" i="1"/>
  <c r="BN149" i="1"/>
  <c r="BL149" i="1"/>
  <c r="X149" i="1"/>
  <c r="BO149" i="1" s="1"/>
  <c r="O149" i="1"/>
  <c r="BN148" i="1"/>
  <c r="BL148" i="1"/>
  <c r="X148" i="1"/>
  <c r="O148" i="1"/>
  <c r="W145" i="1"/>
  <c r="W144" i="1"/>
  <c r="BO143" i="1"/>
  <c r="BN143" i="1"/>
  <c r="BM143" i="1"/>
  <c r="BL143" i="1"/>
  <c r="Y143" i="1"/>
  <c r="X143" i="1"/>
  <c r="O143" i="1"/>
  <c r="BN142" i="1"/>
  <c r="BL142" i="1"/>
  <c r="X142" i="1"/>
  <c r="O142" i="1"/>
  <c r="BN141" i="1"/>
  <c r="BL141" i="1"/>
  <c r="X141" i="1"/>
  <c r="BN140" i="1"/>
  <c r="BL140" i="1"/>
  <c r="X140" i="1"/>
  <c r="O140" i="1"/>
  <c r="W136" i="1"/>
  <c r="W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N132" i="1"/>
  <c r="BL132" i="1"/>
  <c r="X132" i="1"/>
  <c r="O132" i="1"/>
  <c r="BN131" i="1"/>
  <c r="BL131" i="1"/>
  <c r="X131" i="1"/>
  <c r="BO131" i="1" s="1"/>
  <c r="O131" i="1"/>
  <c r="BN130" i="1"/>
  <c r="BL130" i="1"/>
  <c r="X130" i="1"/>
  <c r="BO130" i="1" s="1"/>
  <c r="O130" i="1"/>
  <c r="W127" i="1"/>
  <c r="W126" i="1"/>
  <c r="BN125" i="1"/>
  <c r="BL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N121" i="1"/>
  <c r="BL121" i="1"/>
  <c r="X121" i="1"/>
  <c r="O121" i="1"/>
  <c r="BN120" i="1"/>
  <c r="BL120" i="1"/>
  <c r="X120" i="1"/>
  <c r="BO120" i="1" s="1"/>
  <c r="O120" i="1"/>
  <c r="BN119" i="1"/>
  <c r="BL119" i="1"/>
  <c r="X119" i="1"/>
  <c r="BO119" i="1" s="1"/>
  <c r="O119" i="1"/>
  <c r="W117" i="1"/>
  <c r="W116" i="1"/>
  <c r="BN115" i="1"/>
  <c r="BL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N111" i="1"/>
  <c r="BL111" i="1"/>
  <c r="X111" i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N103" i="1"/>
  <c r="BL103" i="1"/>
  <c r="X103" i="1"/>
  <c r="O103" i="1"/>
  <c r="BN102" i="1"/>
  <c r="BL102" i="1"/>
  <c r="X102" i="1"/>
  <c r="O102" i="1"/>
  <c r="BN101" i="1"/>
  <c r="BL101" i="1"/>
  <c r="X101" i="1"/>
  <c r="BO101" i="1" s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O91" i="1"/>
  <c r="W89" i="1"/>
  <c r="W88" i="1"/>
  <c r="BN87" i="1"/>
  <c r="BL87" i="1"/>
  <c r="X87" i="1"/>
  <c r="O87" i="1"/>
  <c r="BN86" i="1"/>
  <c r="BL86" i="1"/>
  <c r="X86" i="1"/>
  <c r="O86" i="1"/>
  <c r="BN85" i="1"/>
  <c r="BL85" i="1"/>
  <c r="X85" i="1"/>
  <c r="O85" i="1"/>
  <c r="BN84" i="1"/>
  <c r="BL84" i="1"/>
  <c r="X84" i="1"/>
  <c r="BO84" i="1" s="1"/>
  <c r="O84" i="1"/>
  <c r="W82" i="1"/>
  <c r="W81" i="1"/>
  <c r="BN80" i="1"/>
  <c r="BL80" i="1"/>
  <c r="X80" i="1"/>
  <c r="O80" i="1"/>
  <c r="BN79" i="1"/>
  <c r="BL79" i="1"/>
  <c r="X79" i="1"/>
  <c r="O79" i="1"/>
  <c r="BO78" i="1"/>
  <c r="BN78" i="1"/>
  <c r="BM78" i="1"/>
  <c r="BL78" i="1"/>
  <c r="Y78" i="1"/>
  <c r="X78" i="1"/>
  <c r="O78" i="1"/>
  <c r="BN77" i="1"/>
  <c r="BL77" i="1"/>
  <c r="X77" i="1"/>
  <c r="O77" i="1"/>
  <c r="BN76" i="1"/>
  <c r="BL76" i="1"/>
  <c r="X76" i="1"/>
  <c r="O76" i="1"/>
  <c r="BN75" i="1"/>
  <c r="BL75" i="1"/>
  <c r="X75" i="1"/>
  <c r="O75" i="1"/>
  <c r="BN74" i="1"/>
  <c r="BL74" i="1"/>
  <c r="X74" i="1"/>
  <c r="BO74" i="1" s="1"/>
  <c r="O74" i="1"/>
  <c r="BN73" i="1"/>
  <c r="BL73" i="1"/>
  <c r="X73" i="1"/>
  <c r="O73" i="1"/>
  <c r="BN72" i="1"/>
  <c r="BL72" i="1"/>
  <c r="X72" i="1"/>
  <c r="O72" i="1"/>
  <c r="BN71" i="1"/>
  <c r="BL71" i="1"/>
  <c r="X71" i="1"/>
  <c r="O71" i="1"/>
  <c r="BO70" i="1"/>
  <c r="BN70" i="1"/>
  <c r="BM70" i="1"/>
  <c r="BL70" i="1"/>
  <c r="Y70" i="1"/>
  <c r="X70" i="1"/>
  <c r="O70" i="1"/>
  <c r="BN69" i="1"/>
  <c r="BL69" i="1"/>
  <c r="X69" i="1"/>
  <c r="O69" i="1"/>
  <c r="BN68" i="1"/>
  <c r="BL68" i="1"/>
  <c r="X68" i="1"/>
  <c r="O68" i="1"/>
  <c r="BN67" i="1"/>
  <c r="BL67" i="1"/>
  <c r="X67" i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O53" i="1"/>
  <c r="W50" i="1"/>
  <c r="W49" i="1"/>
  <c r="BN48" i="1"/>
  <c r="BL48" i="1"/>
  <c r="X48" i="1"/>
  <c r="O48" i="1"/>
  <c r="BN47" i="1"/>
  <c r="BM47" i="1"/>
  <c r="BL47" i="1"/>
  <c r="Y47" i="1"/>
  <c r="X47" i="1"/>
  <c r="BO47" i="1" s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X34" i="1" s="1"/>
  <c r="O28" i="1"/>
  <c r="BO27" i="1"/>
  <c r="BN27" i="1"/>
  <c r="BM27" i="1"/>
  <c r="BL27" i="1"/>
  <c r="Y27" i="1"/>
  <c r="X27" i="1"/>
  <c r="O27" i="1"/>
  <c r="W25" i="1"/>
  <c r="W24" i="1"/>
  <c r="W559" i="1" s="1"/>
  <c r="BN23" i="1"/>
  <c r="BL23" i="1"/>
  <c r="X23" i="1"/>
  <c r="BO23" i="1" s="1"/>
  <c r="O23" i="1"/>
  <c r="BN22" i="1"/>
  <c r="BL22" i="1"/>
  <c r="X22" i="1"/>
  <c r="O22" i="1"/>
  <c r="H10" i="1"/>
  <c r="A9" i="1"/>
  <c r="A10" i="1" s="1"/>
  <c r="D7" i="1"/>
  <c r="P6" i="1"/>
  <c r="O2" i="1"/>
  <c r="BO245" i="1" l="1"/>
  <c r="BM245" i="1"/>
  <c r="Y245" i="1"/>
  <c r="BO267" i="1"/>
  <c r="BM267" i="1"/>
  <c r="Y267" i="1"/>
  <c r="BO281" i="1"/>
  <c r="BM281" i="1"/>
  <c r="Y281" i="1"/>
  <c r="BO299" i="1"/>
  <c r="BM299" i="1"/>
  <c r="Y299" i="1"/>
  <c r="BO378" i="1"/>
  <c r="BM378" i="1"/>
  <c r="Y378" i="1"/>
  <c r="BO409" i="1"/>
  <c r="BM409" i="1"/>
  <c r="Y409" i="1"/>
  <c r="BO440" i="1"/>
  <c r="BM440" i="1"/>
  <c r="Y440" i="1"/>
  <c r="BO481" i="1"/>
  <c r="BM481" i="1"/>
  <c r="Y481" i="1"/>
  <c r="X508" i="1"/>
  <c r="X507" i="1"/>
  <c r="BO506" i="1"/>
  <c r="BM506" i="1"/>
  <c r="Y506" i="1"/>
  <c r="Y507" i="1" s="1"/>
  <c r="X530" i="1"/>
  <c r="X529" i="1"/>
  <c r="BO524" i="1"/>
  <c r="BM524" i="1"/>
  <c r="Y524" i="1"/>
  <c r="BO526" i="1"/>
  <c r="BM526" i="1"/>
  <c r="Y526" i="1"/>
  <c r="BO528" i="1"/>
  <c r="BM528" i="1"/>
  <c r="Y528" i="1"/>
  <c r="B565" i="1"/>
  <c r="W557" i="1"/>
  <c r="W555" i="1"/>
  <c r="Y31" i="1"/>
  <c r="BM31" i="1"/>
  <c r="Y66" i="1"/>
  <c r="BM66" i="1"/>
  <c r="Y74" i="1"/>
  <c r="BM74" i="1"/>
  <c r="Y84" i="1"/>
  <c r="BM84" i="1"/>
  <c r="Y96" i="1"/>
  <c r="BM96" i="1"/>
  <c r="Y101" i="1"/>
  <c r="BM101" i="1"/>
  <c r="Y109" i="1"/>
  <c r="BM109" i="1"/>
  <c r="Y119" i="1"/>
  <c r="BM119" i="1"/>
  <c r="Y130" i="1"/>
  <c r="BM130" i="1"/>
  <c r="Y150" i="1"/>
  <c r="BM150" i="1"/>
  <c r="Y161" i="1"/>
  <c r="BM161" i="1"/>
  <c r="X164" i="1"/>
  <c r="Y192" i="1"/>
  <c r="BM192" i="1"/>
  <c r="Y205" i="1"/>
  <c r="BM205" i="1"/>
  <c r="Y206" i="1"/>
  <c r="BM206" i="1"/>
  <c r="Y207" i="1"/>
  <c r="BM207" i="1"/>
  <c r="Y218" i="1"/>
  <c r="BM218" i="1"/>
  <c r="Y230" i="1"/>
  <c r="BM230" i="1"/>
  <c r="BO234" i="1"/>
  <c r="BM234" i="1"/>
  <c r="Y234" i="1"/>
  <c r="BO255" i="1"/>
  <c r="BM255" i="1"/>
  <c r="Y255" i="1"/>
  <c r="BO276" i="1"/>
  <c r="BM276" i="1"/>
  <c r="Y276" i="1"/>
  <c r="BO282" i="1"/>
  <c r="BM282" i="1"/>
  <c r="Y282" i="1"/>
  <c r="X322" i="1"/>
  <c r="X321" i="1"/>
  <c r="BO320" i="1"/>
  <c r="BM320" i="1"/>
  <c r="Y320" i="1"/>
  <c r="Y321" i="1" s="1"/>
  <c r="X326" i="1"/>
  <c r="X325" i="1"/>
  <c r="BO324" i="1"/>
  <c r="BM324" i="1"/>
  <c r="Y324" i="1"/>
  <c r="Y325" i="1" s="1"/>
  <c r="BM362" i="1"/>
  <c r="Y362" i="1"/>
  <c r="BO364" i="1"/>
  <c r="BM364" i="1"/>
  <c r="Y364" i="1"/>
  <c r="BO398" i="1"/>
  <c r="BM398" i="1"/>
  <c r="Y398" i="1"/>
  <c r="BO426" i="1"/>
  <c r="BM426" i="1"/>
  <c r="Y426" i="1"/>
  <c r="BO473" i="1"/>
  <c r="BM473" i="1"/>
  <c r="Y473" i="1"/>
  <c r="BO496" i="1"/>
  <c r="BM496" i="1"/>
  <c r="Y496" i="1"/>
  <c r="BO525" i="1"/>
  <c r="BM525" i="1"/>
  <c r="Y525" i="1"/>
  <c r="BO527" i="1"/>
  <c r="BM527" i="1"/>
  <c r="Y527" i="1"/>
  <c r="Q565" i="1"/>
  <c r="X429" i="1"/>
  <c r="X437" i="1"/>
  <c r="X443" i="1"/>
  <c r="W556" i="1"/>
  <c r="W558" i="1" s="1"/>
  <c r="Y23" i="1"/>
  <c r="BM23" i="1"/>
  <c r="X35" i="1"/>
  <c r="Y29" i="1"/>
  <c r="BM29" i="1"/>
  <c r="Y33" i="1"/>
  <c r="BM33" i="1"/>
  <c r="BO68" i="1"/>
  <c r="BM68" i="1"/>
  <c r="Y68" i="1"/>
  <c r="BO76" i="1"/>
  <c r="BM76" i="1"/>
  <c r="Y76" i="1"/>
  <c r="BO86" i="1"/>
  <c r="BM86" i="1"/>
  <c r="Y86" i="1"/>
  <c r="X116" i="1"/>
  <c r="BO103" i="1"/>
  <c r="BM103" i="1"/>
  <c r="Y103" i="1"/>
  <c r="BO111" i="1"/>
  <c r="BM111" i="1"/>
  <c r="Y111" i="1"/>
  <c r="BO121" i="1"/>
  <c r="BM121" i="1"/>
  <c r="Y121" i="1"/>
  <c r="BO132" i="1"/>
  <c r="BM132" i="1"/>
  <c r="Y132" i="1"/>
  <c r="BO141" i="1"/>
  <c r="BM141" i="1"/>
  <c r="Y141" i="1"/>
  <c r="BO152" i="1"/>
  <c r="BM152" i="1"/>
  <c r="Y152" i="1"/>
  <c r="BO167" i="1"/>
  <c r="BM167" i="1"/>
  <c r="Y167" i="1"/>
  <c r="BO178" i="1"/>
  <c r="BM178" i="1"/>
  <c r="Y178" i="1"/>
  <c r="BO187" i="1"/>
  <c r="BM187" i="1"/>
  <c r="Y187" i="1"/>
  <c r="BO194" i="1"/>
  <c r="BM194" i="1"/>
  <c r="Y194" i="1"/>
  <c r="BO198" i="1"/>
  <c r="BM198" i="1"/>
  <c r="Y198" i="1"/>
  <c r="BO212" i="1"/>
  <c r="BM212" i="1"/>
  <c r="Y212" i="1"/>
  <c r="BO222" i="1"/>
  <c r="BM222" i="1"/>
  <c r="Y222" i="1"/>
  <c r="BO232" i="1"/>
  <c r="BM232" i="1"/>
  <c r="Y232" i="1"/>
  <c r="BO243" i="1"/>
  <c r="BM243" i="1"/>
  <c r="Y243" i="1"/>
  <c r="BO251" i="1"/>
  <c r="BM251" i="1"/>
  <c r="Y251" i="1"/>
  <c r="BO265" i="1"/>
  <c r="BM265" i="1"/>
  <c r="Y265" i="1"/>
  <c r="X278" i="1"/>
  <c r="BO274" i="1"/>
  <c r="BM274" i="1"/>
  <c r="Y274" i="1"/>
  <c r="BO297" i="1"/>
  <c r="BM297" i="1"/>
  <c r="Y297" i="1"/>
  <c r="BO316" i="1"/>
  <c r="BM316" i="1"/>
  <c r="Y316" i="1"/>
  <c r="BO334" i="1"/>
  <c r="BM334" i="1"/>
  <c r="Y334" i="1"/>
  <c r="BO338" i="1"/>
  <c r="BM338" i="1"/>
  <c r="Y338" i="1"/>
  <c r="BO64" i="1"/>
  <c r="BM64" i="1"/>
  <c r="Y64" i="1"/>
  <c r="BO72" i="1"/>
  <c r="BM72" i="1"/>
  <c r="Y72" i="1"/>
  <c r="BO80" i="1"/>
  <c r="BM80" i="1"/>
  <c r="Y80" i="1"/>
  <c r="BO94" i="1"/>
  <c r="BM94" i="1"/>
  <c r="Y94" i="1"/>
  <c r="BO107" i="1"/>
  <c r="BM107" i="1"/>
  <c r="Y107" i="1"/>
  <c r="BO115" i="1"/>
  <c r="BM115" i="1"/>
  <c r="Y115" i="1"/>
  <c r="BO125" i="1"/>
  <c r="BM125" i="1"/>
  <c r="Y125" i="1"/>
  <c r="BO140" i="1"/>
  <c r="BM140" i="1"/>
  <c r="Y140" i="1"/>
  <c r="BO148" i="1"/>
  <c r="BM148" i="1"/>
  <c r="Y148" i="1"/>
  <c r="BO156" i="1"/>
  <c r="BM156" i="1"/>
  <c r="Y156" i="1"/>
  <c r="BO175" i="1"/>
  <c r="BM175" i="1"/>
  <c r="Y175" i="1"/>
  <c r="BO184" i="1"/>
  <c r="BM184" i="1"/>
  <c r="Y184" i="1"/>
  <c r="BO190" i="1"/>
  <c r="BM190" i="1"/>
  <c r="Y190" i="1"/>
  <c r="BO197" i="1"/>
  <c r="BM197" i="1"/>
  <c r="Y197" i="1"/>
  <c r="BO199" i="1"/>
  <c r="BM199" i="1"/>
  <c r="Y199" i="1"/>
  <c r="BO216" i="1"/>
  <c r="BM216" i="1"/>
  <c r="Y216" i="1"/>
  <c r="BO223" i="1"/>
  <c r="BM223" i="1"/>
  <c r="Y223" i="1"/>
  <c r="BO239" i="1"/>
  <c r="BM239" i="1"/>
  <c r="Y239" i="1"/>
  <c r="BO247" i="1"/>
  <c r="BM247" i="1"/>
  <c r="Y247" i="1"/>
  <c r="BO257" i="1"/>
  <c r="BM257" i="1"/>
  <c r="Y257" i="1"/>
  <c r="BO269" i="1"/>
  <c r="BM269" i="1"/>
  <c r="Y269" i="1"/>
  <c r="BO288" i="1"/>
  <c r="BM288" i="1"/>
  <c r="Y288" i="1"/>
  <c r="BO305" i="1"/>
  <c r="BM305" i="1"/>
  <c r="Y305" i="1"/>
  <c r="BO333" i="1"/>
  <c r="BM333" i="1"/>
  <c r="Y333" i="1"/>
  <c r="BO335" i="1"/>
  <c r="BM335" i="1"/>
  <c r="Y335" i="1"/>
  <c r="BO339" i="1"/>
  <c r="BM339" i="1"/>
  <c r="Y339" i="1"/>
  <c r="BO366" i="1"/>
  <c r="BM366" i="1"/>
  <c r="Y366" i="1"/>
  <c r="X384" i="1"/>
  <c r="X383" i="1"/>
  <c r="BO382" i="1"/>
  <c r="BM382" i="1"/>
  <c r="Y382" i="1"/>
  <c r="Y383" i="1" s="1"/>
  <c r="BO388" i="1"/>
  <c r="BM388" i="1"/>
  <c r="Y388" i="1"/>
  <c r="BO400" i="1"/>
  <c r="BM400" i="1"/>
  <c r="Y400" i="1"/>
  <c r="BO411" i="1"/>
  <c r="BM411" i="1"/>
  <c r="Y411" i="1"/>
  <c r="BO432" i="1"/>
  <c r="BM432" i="1"/>
  <c r="Y432" i="1"/>
  <c r="BO455" i="1"/>
  <c r="BM455" i="1"/>
  <c r="Y455" i="1"/>
  <c r="BO475" i="1"/>
  <c r="BM475" i="1"/>
  <c r="Y475" i="1"/>
  <c r="BO487" i="1"/>
  <c r="BM487" i="1"/>
  <c r="Y487" i="1"/>
  <c r="X504" i="1"/>
  <c r="BO500" i="1"/>
  <c r="BM500" i="1"/>
  <c r="Y500" i="1"/>
  <c r="BO534" i="1"/>
  <c r="BM534" i="1"/>
  <c r="Y534" i="1"/>
  <c r="BO536" i="1"/>
  <c r="BM536" i="1"/>
  <c r="Y536" i="1"/>
  <c r="X50" i="1"/>
  <c r="D565" i="1"/>
  <c r="X81" i="1"/>
  <c r="X88" i="1"/>
  <c r="X117" i="1"/>
  <c r="X126" i="1"/>
  <c r="X144" i="1"/>
  <c r="X236" i="1"/>
  <c r="X259" i="1"/>
  <c r="X271" i="1"/>
  <c r="X284" i="1"/>
  <c r="O565" i="1"/>
  <c r="X318" i="1"/>
  <c r="BO352" i="1"/>
  <c r="Y352" i="1"/>
  <c r="BO376" i="1"/>
  <c r="BM376" i="1"/>
  <c r="Y376" i="1"/>
  <c r="BO396" i="1"/>
  <c r="BM396" i="1"/>
  <c r="Y396" i="1"/>
  <c r="BO405" i="1"/>
  <c r="BM405" i="1"/>
  <c r="Y405" i="1"/>
  <c r="BO421" i="1"/>
  <c r="BM421" i="1"/>
  <c r="Y421" i="1"/>
  <c r="BO436" i="1"/>
  <c r="BM436" i="1"/>
  <c r="Y436" i="1"/>
  <c r="X467" i="1"/>
  <c r="X466" i="1"/>
  <c r="BO465" i="1"/>
  <c r="BM465" i="1"/>
  <c r="Y465" i="1"/>
  <c r="Y466" i="1" s="1"/>
  <c r="BO471" i="1"/>
  <c r="BM471" i="1"/>
  <c r="Y471" i="1"/>
  <c r="BO479" i="1"/>
  <c r="BM479" i="1"/>
  <c r="Y479" i="1"/>
  <c r="BO494" i="1"/>
  <c r="BM494" i="1"/>
  <c r="Y494" i="1"/>
  <c r="X503" i="1"/>
  <c r="X539" i="1"/>
  <c r="BO533" i="1"/>
  <c r="BM533" i="1"/>
  <c r="Y533" i="1"/>
  <c r="BO535" i="1"/>
  <c r="BM535" i="1"/>
  <c r="Y535" i="1"/>
  <c r="BO537" i="1"/>
  <c r="BM537" i="1"/>
  <c r="Y537" i="1"/>
  <c r="X354" i="1"/>
  <c r="R565" i="1"/>
  <c r="X373" i="1"/>
  <c r="X412" i="1"/>
  <c r="X422" i="1"/>
  <c r="X442" i="1"/>
  <c r="V565" i="1"/>
  <c r="F9" i="1"/>
  <c r="J9" i="1"/>
  <c r="F10" i="1"/>
  <c r="Y22" i="1"/>
  <c r="Y24" i="1" s="1"/>
  <c r="BM22" i="1"/>
  <c r="BO22" i="1"/>
  <c r="X25" i="1"/>
  <c r="Y28" i="1"/>
  <c r="BM28" i="1"/>
  <c r="BO28" i="1"/>
  <c r="Y30" i="1"/>
  <c r="BM30" i="1"/>
  <c r="Y32" i="1"/>
  <c r="BM32" i="1"/>
  <c r="C565" i="1"/>
  <c r="Y48" i="1"/>
  <c r="Y49" i="1" s="1"/>
  <c r="BM48" i="1"/>
  <c r="BO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BO69" i="1"/>
  <c r="BM69" i="1"/>
  <c r="Y69" i="1"/>
  <c r="BO73" i="1"/>
  <c r="BM73" i="1"/>
  <c r="Y73" i="1"/>
  <c r="BO77" i="1"/>
  <c r="BM77" i="1"/>
  <c r="Y77" i="1"/>
  <c r="BO85" i="1"/>
  <c r="BM85" i="1"/>
  <c r="Y85" i="1"/>
  <c r="H9" i="1"/>
  <c r="X24" i="1"/>
  <c r="X58" i="1"/>
  <c r="E565" i="1"/>
  <c r="X82" i="1"/>
  <c r="BO67" i="1"/>
  <c r="BM67" i="1"/>
  <c r="Y67" i="1"/>
  <c r="BO71" i="1"/>
  <c r="BM71" i="1"/>
  <c r="Y71" i="1"/>
  <c r="BO75" i="1"/>
  <c r="BM75" i="1"/>
  <c r="Y75" i="1"/>
  <c r="BO79" i="1"/>
  <c r="BM79" i="1"/>
  <c r="Y79" i="1"/>
  <c r="BO87" i="1"/>
  <c r="BM87" i="1"/>
  <c r="Y87" i="1"/>
  <c r="X89" i="1"/>
  <c r="X99" i="1"/>
  <c r="X98" i="1"/>
  <c r="BO91" i="1"/>
  <c r="BM91" i="1"/>
  <c r="Y91" i="1"/>
  <c r="Y93" i="1"/>
  <c r="BM93" i="1"/>
  <c r="Y95" i="1"/>
  <c r="BM95" i="1"/>
  <c r="Y97" i="1"/>
  <c r="BM97" i="1"/>
  <c r="Y102" i="1"/>
  <c r="Y116" i="1" s="1"/>
  <c r="BM102" i="1"/>
  <c r="BO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20" i="1"/>
  <c r="BM120" i="1"/>
  <c r="Y122" i="1"/>
  <c r="BM122" i="1"/>
  <c r="Y124" i="1"/>
  <c r="BM124" i="1"/>
  <c r="X127" i="1"/>
  <c r="F565" i="1"/>
  <c r="Y131" i="1"/>
  <c r="BM131" i="1"/>
  <c r="Y133" i="1"/>
  <c r="BM133" i="1"/>
  <c r="X136" i="1"/>
  <c r="G565" i="1"/>
  <c r="Y142" i="1"/>
  <c r="BM142" i="1"/>
  <c r="BO142" i="1"/>
  <c r="X145" i="1"/>
  <c r="H565" i="1"/>
  <c r="Y149" i="1"/>
  <c r="BM149" i="1"/>
  <c r="Y151" i="1"/>
  <c r="BM151" i="1"/>
  <c r="Y153" i="1"/>
  <c r="BM153" i="1"/>
  <c r="Y155" i="1"/>
  <c r="BM155" i="1"/>
  <c r="X158" i="1"/>
  <c r="I565" i="1"/>
  <c r="Y162" i="1"/>
  <c r="Y163" i="1" s="1"/>
  <c r="BM162" i="1"/>
  <c r="BO162" i="1"/>
  <c r="X163" i="1"/>
  <c r="Y166" i="1"/>
  <c r="Y168" i="1" s="1"/>
  <c r="BM166" i="1"/>
  <c r="BO166" i="1"/>
  <c r="X169" i="1"/>
  <c r="Y171" i="1"/>
  <c r="Y179" i="1" s="1"/>
  <c r="BM171" i="1"/>
  <c r="BO171" i="1"/>
  <c r="Y172" i="1"/>
  <c r="BM172" i="1"/>
  <c r="Y174" i="1"/>
  <c r="BM174" i="1"/>
  <c r="Y176" i="1"/>
  <c r="BM176" i="1"/>
  <c r="Y177" i="1"/>
  <c r="BM177" i="1"/>
  <c r="X180" i="1"/>
  <c r="X201" i="1"/>
  <c r="Y183" i="1"/>
  <c r="BM183" i="1"/>
  <c r="Y185" i="1"/>
  <c r="BM185" i="1"/>
  <c r="Y186" i="1"/>
  <c r="BM186" i="1"/>
  <c r="Y188" i="1"/>
  <c r="BM188" i="1"/>
  <c r="Y189" i="1"/>
  <c r="BM189" i="1"/>
  <c r="Y191" i="1"/>
  <c r="BM191" i="1"/>
  <c r="Y193" i="1"/>
  <c r="BM193" i="1"/>
  <c r="Y195" i="1"/>
  <c r="BM195" i="1"/>
  <c r="Y196" i="1"/>
  <c r="BM196" i="1"/>
  <c r="BO213" i="1"/>
  <c r="BM213" i="1"/>
  <c r="Y213" i="1"/>
  <c r="BO217" i="1"/>
  <c r="BM217" i="1"/>
  <c r="Y217" i="1"/>
  <c r="X225" i="1"/>
  <c r="X135" i="1"/>
  <c r="X157" i="1"/>
  <c r="BO200" i="1"/>
  <c r="BM200" i="1"/>
  <c r="Y200" i="1"/>
  <c r="X202" i="1"/>
  <c r="X209" i="1"/>
  <c r="BO204" i="1"/>
  <c r="BM204" i="1"/>
  <c r="Y204" i="1"/>
  <c r="Y208" i="1" s="1"/>
  <c r="BO215" i="1"/>
  <c r="BM215" i="1"/>
  <c r="Y215" i="1"/>
  <c r="X219" i="1"/>
  <c r="BO224" i="1"/>
  <c r="BM224" i="1"/>
  <c r="Y224" i="1"/>
  <c r="Y225" i="1" s="1"/>
  <c r="X226" i="1"/>
  <c r="X235" i="1"/>
  <c r="X252" i="1"/>
  <c r="X260" i="1"/>
  <c r="X272" i="1"/>
  <c r="X279" i="1"/>
  <c r="X285" i="1"/>
  <c r="X291" i="1"/>
  <c r="X302" i="1"/>
  <c r="X306" i="1"/>
  <c r="X317" i="1"/>
  <c r="X342" i="1"/>
  <c r="Y345" i="1"/>
  <c r="BM345" i="1"/>
  <c r="Y347" i="1"/>
  <c r="BM347" i="1"/>
  <c r="X348" i="1"/>
  <c r="Y351" i="1"/>
  <c r="BM351" i="1"/>
  <c r="BO351" i="1"/>
  <c r="BM352" i="1"/>
  <c r="X355" i="1"/>
  <c r="X359" i="1"/>
  <c r="Y363" i="1"/>
  <c r="BM363" i="1"/>
  <c r="Y365" i="1"/>
  <c r="BM365" i="1"/>
  <c r="X368" i="1"/>
  <c r="Y371" i="1"/>
  <c r="Y372" i="1" s="1"/>
  <c r="BM371" i="1"/>
  <c r="X372" i="1"/>
  <c r="Y375" i="1"/>
  <c r="BM375" i="1"/>
  <c r="BO375" i="1"/>
  <c r="Y377" i="1"/>
  <c r="BM377" i="1"/>
  <c r="X380" i="1"/>
  <c r="S565" i="1"/>
  <c r="Y389" i="1"/>
  <c r="Y390" i="1" s="1"/>
  <c r="BM389" i="1"/>
  <c r="X390" i="1"/>
  <c r="Y393" i="1"/>
  <c r="BM393" i="1"/>
  <c r="Y395" i="1"/>
  <c r="BM395" i="1"/>
  <c r="Y397" i="1"/>
  <c r="BM397" i="1"/>
  <c r="Y399" i="1"/>
  <c r="BM399" i="1"/>
  <c r="Y401" i="1"/>
  <c r="BM401" i="1"/>
  <c r="Y403" i="1"/>
  <c r="BM403" i="1"/>
  <c r="BO404" i="1"/>
  <c r="BM404" i="1"/>
  <c r="Y404" i="1"/>
  <c r="J565" i="1"/>
  <c r="X220" i="1"/>
  <c r="Y229" i="1"/>
  <c r="BM229" i="1"/>
  <c r="BO229" i="1"/>
  <c r="Y231" i="1"/>
  <c r="BM231" i="1"/>
  <c r="Y233" i="1"/>
  <c r="BM233" i="1"/>
  <c r="N565" i="1"/>
  <c r="L565" i="1"/>
  <c r="Y240" i="1"/>
  <c r="BM240" i="1"/>
  <c r="Y242" i="1"/>
  <c r="BM242" i="1"/>
  <c r="Y244" i="1"/>
  <c r="BM244" i="1"/>
  <c r="Y246" i="1"/>
  <c r="BM246" i="1"/>
  <c r="Y248" i="1"/>
  <c r="BM248" i="1"/>
  <c r="Y250" i="1"/>
  <c r="BM250" i="1"/>
  <c r="X253" i="1"/>
  <c r="Y256" i="1"/>
  <c r="BM256" i="1"/>
  <c r="Y258" i="1"/>
  <c r="BM258" i="1"/>
  <c r="Y262" i="1"/>
  <c r="BM262" i="1"/>
  <c r="BO262" i="1"/>
  <c r="Y264" i="1"/>
  <c r="BM264" i="1"/>
  <c r="Y266" i="1"/>
  <c r="BM266" i="1"/>
  <c r="Y268" i="1"/>
  <c r="BM268" i="1"/>
  <c r="Y270" i="1"/>
  <c r="BM270" i="1"/>
  <c r="Y275" i="1"/>
  <c r="BM275" i="1"/>
  <c r="Y277" i="1"/>
  <c r="BM277" i="1"/>
  <c r="Y283" i="1"/>
  <c r="Y284" i="1" s="1"/>
  <c r="BM283" i="1"/>
  <c r="Y287" i="1"/>
  <c r="BM287" i="1"/>
  <c r="BO287" i="1"/>
  <c r="Y289" i="1"/>
  <c r="BM289" i="1"/>
  <c r="Y294" i="1"/>
  <c r="BM294" i="1"/>
  <c r="BO294" i="1"/>
  <c r="Y296" i="1"/>
  <c r="BM296" i="1"/>
  <c r="Y298" i="1"/>
  <c r="BM298" i="1"/>
  <c r="Y300" i="1"/>
  <c r="BM300" i="1"/>
  <c r="X301" i="1"/>
  <c r="Y304" i="1"/>
  <c r="Y306" i="1" s="1"/>
  <c r="BM304" i="1"/>
  <c r="BO304" i="1"/>
  <c r="P565" i="1"/>
  <c r="X312" i="1"/>
  <c r="Y315" i="1"/>
  <c r="Y317" i="1" s="1"/>
  <c r="BM315" i="1"/>
  <c r="Y330" i="1"/>
  <c r="BM330" i="1"/>
  <c r="BO330" i="1"/>
  <c r="Y331" i="1"/>
  <c r="BM331" i="1"/>
  <c r="Y332" i="1"/>
  <c r="BM332" i="1"/>
  <c r="Y336" i="1"/>
  <c r="BM336" i="1"/>
  <c r="Y337" i="1"/>
  <c r="BM337" i="1"/>
  <c r="Y340" i="1"/>
  <c r="BM340" i="1"/>
  <c r="X341" i="1"/>
  <c r="Y344" i="1"/>
  <c r="BM344" i="1"/>
  <c r="BO344" i="1"/>
  <c r="Y346" i="1"/>
  <c r="BM346" i="1"/>
  <c r="Y353" i="1"/>
  <c r="BM353" i="1"/>
  <c r="Y357" i="1"/>
  <c r="Y358" i="1" s="1"/>
  <c r="BM357" i="1"/>
  <c r="BO357" i="1"/>
  <c r="BO362" i="1"/>
  <c r="X367" i="1"/>
  <c r="X391" i="1"/>
  <c r="X406" i="1"/>
  <c r="X407" i="1"/>
  <c r="Y410" i="1"/>
  <c r="BM410" i="1"/>
  <c r="X413" i="1"/>
  <c r="Y420" i="1"/>
  <c r="Y422" i="1" s="1"/>
  <c r="BM420" i="1"/>
  <c r="X423" i="1"/>
  <c r="T565" i="1"/>
  <c r="Y427" i="1"/>
  <c r="Y428" i="1" s="1"/>
  <c r="BM427" i="1"/>
  <c r="BO427" i="1"/>
  <c r="X428" i="1"/>
  <c r="Y431" i="1"/>
  <c r="Y437" i="1" s="1"/>
  <c r="BM431" i="1"/>
  <c r="BO431" i="1"/>
  <c r="Y433" i="1"/>
  <c r="BM433" i="1"/>
  <c r="Y435" i="1"/>
  <c r="BM435" i="1"/>
  <c r="X438" i="1"/>
  <c r="Y441" i="1"/>
  <c r="Y442" i="1" s="1"/>
  <c r="BM441" i="1"/>
  <c r="BO441" i="1"/>
  <c r="Y445" i="1"/>
  <c r="Y446" i="1" s="1"/>
  <c r="BM445" i="1"/>
  <c r="BO445" i="1"/>
  <c r="X446" i="1"/>
  <c r="Y449" i="1"/>
  <c r="Y450" i="1" s="1"/>
  <c r="BM449" i="1"/>
  <c r="BO449" i="1"/>
  <c r="X450" i="1"/>
  <c r="Y454" i="1"/>
  <c r="BM454" i="1"/>
  <c r="BO454" i="1"/>
  <c r="Y456" i="1"/>
  <c r="BM456" i="1"/>
  <c r="X457" i="1"/>
  <c r="Y461" i="1"/>
  <c r="Y462" i="1" s="1"/>
  <c r="BM461" i="1"/>
  <c r="BO461" i="1"/>
  <c r="X462" i="1"/>
  <c r="W565" i="1"/>
  <c r="Y472" i="1"/>
  <c r="BM472" i="1"/>
  <c r="Y474" i="1"/>
  <c r="BM474" i="1"/>
  <c r="Y476" i="1"/>
  <c r="BM476" i="1"/>
  <c r="Y478" i="1"/>
  <c r="BM478" i="1"/>
  <c r="Y480" i="1"/>
  <c r="BM480" i="1"/>
  <c r="Y482" i="1"/>
  <c r="BM482" i="1"/>
  <c r="X483" i="1"/>
  <c r="Y486" i="1"/>
  <c r="Y488" i="1" s="1"/>
  <c r="BM486" i="1"/>
  <c r="BO486" i="1"/>
  <c r="X489" i="1"/>
  <c r="X498" i="1"/>
  <c r="BO491" i="1"/>
  <c r="BO495" i="1"/>
  <c r="BM495" i="1"/>
  <c r="Y495" i="1"/>
  <c r="X565" i="1"/>
  <c r="X521" i="1"/>
  <c r="BO512" i="1"/>
  <c r="BM512" i="1"/>
  <c r="Y512" i="1"/>
  <c r="X522" i="1"/>
  <c r="BO514" i="1"/>
  <c r="BM514" i="1"/>
  <c r="Y514" i="1"/>
  <c r="BO516" i="1"/>
  <c r="BM516" i="1"/>
  <c r="Y516" i="1"/>
  <c r="X458" i="1"/>
  <c r="X463" i="1"/>
  <c r="X484" i="1"/>
  <c r="BO493" i="1"/>
  <c r="BM493" i="1"/>
  <c r="Y493" i="1"/>
  <c r="Y497" i="1" s="1"/>
  <c r="X497" i="1"/>
  <c r="BO501" i="1"/>
  <c r="BM501" i="1"/>
  <c r="Y501" i="1"/>
  <c r="Y503" i="1" s="1"/>
  <c r="BO513" i="1"/>
  <c r="BM513" i="1"/>
  <c r="Y513" i="1"/>
  <c r="BO515" i="1"/>
  <c r="BM515" i="1"/>
  <c r="Y515" i="1"/>
  <c r="X538" i="1"/>
  <c r="X547" i="1"/>
  <c r="Y517" i="1"/>
  <c r="BM517" i="1"/>
  <c r="Y518" i="1"/>
  <c r="BM518" i="1"/>
  <c r="Y519" i="1"/>
  <c r="BM519" i="1"/>
  <c r="Y520" i="1"/>
  <c r="BM520" i="1"/>
  <c r="Y532" i="1"/>
  <c r="Y538" i="1" s="1"/>
  <c r="BM532" i="1"/>
  <c r="BO532" i="1"/>
  <c r="Y541" i="1"/>
  <c r="BM541" i="1"/>
  <c r="BO541" i="1"/>
  <c r="Y542" i="1"/>
  <c r="BM542" i="1"/>
  <c r="Y543" i="1"/>
  <c r="BM543" i="1"/>
  <c r="Y544" i="1"/>
  <c r="BM544" i="1"/>
  <c r="Y545" i="1"/>
  <c r="BM545" i="1"/>
  <c r="Y529" i="1" l="1"/>
  <c r="Y412" i="1"/>
  <c r="Y144" i="1"/>
  <c r="Y301" i="1"/>
  <c r="Y271" i="1"/>
  <c r="Y259" i="1"/>
  <c r="Y235" i="1"/>
  <c r="Y219" i="1"/>
  <c r="Y201" i="1"/>
  <c r="Y135" i="1"/>
  <c r="Y126" i="1"/>
  <c r="Y34" i="1"/>
  <c r="Y483" i="1"/>
  <c r="Y278" i="1"/>
  <c r="Y252" i="1"/>
  <c r="Y367" i="1"/>
  <c r="Y157" i="1"/>
  <c r="Y521" i="1"/>
  <c r="Y546" i="1"/>
  <c r="Y457" i="1"/>
  <c r="Y348" i="1"/>
  <c r="Y341" i="1"/>
  <c r="Y290" i="1"/>
  <c r="Y406" i="1"/>
  <c r="Y379" i="1"/>
  <c r="Y354" i="1"/>
  <c r="Y88" i="1"/>
  <c r="Y81" i="1"/>
  <c r="Y57" i="1"/>
  <c r="X557" i="1"/>
  <c r="Y98" i="1"/>
  <c r="X559" i="1"/>
  <c r="X555" i="1"/>
  <c r="X556" i="1"/>
  <c r="Y560" i="1" l="1"/>
  <c r="X558" i="1"/>
</calcChain>
</file>

<file path=xl/sharedStrings.xml><?xml version="1.0" encoding="utf-8"?>
<sst xmlns="http://schemas.openxmlformats.org/spreadsheetml/2006/main" count="2434" uniqueCount="809">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</sst>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2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5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6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43" t="s">
        <v>8</v>
      </c>
      <c r="B5" s="544"/>
      <c r="C5" s="545"/>
      <c r="D5" s="436"/>
      <c r="E5" s="438"/>
      <c r="F5" s="730" t="s">
        <v>9</v>
      </c>
      <c r="G5" s="545"/>
      <c r="H5" s="436" t="s">
        <v>808</v>
      </c>
      <c r="I5" s="437"/>
      <c r="J5" s="437"/>
      <c r="K5" s="437"/>
      <c r="L5" s="438"/>
      <c r="M5" s="58"/>
      <c r="O5" s="24" t="s">
        <v>10</v>
      </c>
      <c r="P5" s="773">
        <v>45458</v>
      </c>
      <c r="Q5" s="560"/>
      <c r="S5" s="633" t="s">
        <v>11</v>
      </c>
      <c r="T5" s="452"/>
      <c r="U5" s="634" t="s">
        <v>12</v>
      </c>
      <c r="V5" s="560"/>
      <c r="AA5" s="51"/>
      <c r="AB5" s="51"/>
      <c r="AC5" s="51"/>
    </row>
    <row r="6" spans="1:30" s="380" customFormat="1" ht="24" customHeight="1" x14ac:dyDescent="0.2">
      <c r="A6" s="543" t="s">
        <v>13</v>
      </c>
      <c r="B6" s="544"/>
      <c r="C6" s="545"/>
      <c r="D6" s="699" t="s">
        <v>14</v>
      </c>
      <c r="E6" s="700"/>
      <c r="F6" s="700"/>
      <c r="G6" s="700"/>
      <c r="H6" s="700"/>
      <c r="I6" s="700"/>
      <c r="J6" s="700"/>
      <c r="K6" s="700"/>
      <c r="L6" s="560"/>
      <c r="M6" s="59"/>
      <c r="O6" s="24" t="s">
        <v>15</v>
      </c>
      <c r="P6" s="421" t="str">
        <f>IF(P5=0," ",CHOOSE(WEEKDAY(P5,2),"Понедельник","Вторник","Среда","Четверг","Пятница","Суббота","Воскресенье"))</f>
        <v>Суббота</v>
      </c>
      <c r="Q6" s="392"/>
      <c r="S6" s="451" t="s">
        <v>16</v>
      </c>
      <c r="T6" s="452"/>
      <c r="U6" s="693" t="s">
        <v>17</v>
      </c>
      <c r="V6" s="464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589"/>
      <c r="M7" s="60"/>
      <c r="O7" s="24"/>
      <c r="P7" s="42"/>
      <c r="Q7" s="42"/>
      <c r="S7" s="399"/>
      <c r="T7" s="452"/>
      <c r="U7" s="694"/>
      <c r="V7" s="695"/>
      <c r="AA7" s="51"/>
      <c r="AB7" s="51"/>
      <c r="AC7" s="51"/>
    </row>
    <row r="8" spans="1:30" s="380" customFormat="1" ht="25.5" customHeight="1" x14ac:dyDescent="0.2">
      <c r="A8" s="779" t="s">
        <v>18</v>
      </c>
      <c r="B8" s="412"/>
      <c r="C8" s="413"/>
      <c r="D8" s="505"/>
      <c r="E8" s="506"/>
      <c r="F8" s="506"/>
      <c r="G8" s="506"/>
      <c r="H8" s="506"/>
      <c r="I8" s="506"/>
      <c r="J8" s="506"/>
      <c r="K8" s="506"/>
      <c r="L8" s="507"/>
      <c r="M8" s="61"/>
      <c r="O8" s="24" t="s">
        <v>19</v>
      </c>
      <c r="P8" s="588">
        <v>0.375</v>
      </c>
      <c r="Q8" s="589"/>
      <c r="S8" s="399"/>
      <c r="T8" s="452"/>
      <c r="U8" s="694"/>
      <c r="V8" s="695"/>
      <c r="AA8" s="51"/>
      <c r="AB8" s="51"/>
      <c r="AC8" s="51"/>
    </row>
    <row r="9" spans="1:30" s="380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5"/>
      <c r="E9" s="416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15" t="str">
        <f>IF(AND($A$9="Тип доверенности/получателя при получении в адресе перегруза:",$D$9="Разовая доверенность"),"Введите ФИО","")</f>
        <v/>
      </c>
      <c r="I9" s="416"/>
      <c r="J9" s="4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6"/>
      <c r="L9" s="416"/>
      <c r="M9" s="378"/>
      <c r="O9" s="26" t="s">
        <v>20</v>
      </c>
      <c r="P9" s="550"/>
      <c r="Q9" s="551"/>
      <c r="S9" s="399"/>
      <c r="T9" s="452"/>
      <c r="U9" s="696"/>
      <c r="V9" s="697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5"/>
      <c r="E10" s="416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77" t="str">
        <f>IFERROR(VLOOKUP($D$10,Proxy,2,FALSE),"")</f>
        <v/>
      </c>
      <c r="I10" s="399"/>
      <c r="J10" s="399"/>
      <c r="K10" s="399"/>
      <c r="L10" s="399"/>
      <c r="M10" s="379"/>
      <c r="O10" s="26" t="s">
        <v>21</v>
      </c>
      <c r="P10" s="649"/>
      <c r="Q10" s="650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30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4" t="s">
        <v>28</v>
      </c>
      <c r="B12" s="544"/>
      <c r="C12" s="544"/>
      <c r="D12" s="544"/>
      <c r="E12" s="544"/>
      <c r="F12" s="544"/>
      <c r="G12" s="544"/>
      <c r="H12" s="544"/>
      <c r="I12" s="544"/>
      <c r="J12" s="544"/>
      <c r="K12" s="544"/>
      <c r="L12" s="545"/>
      <c r="M12" s="62"/>
      <c r="O12" s="24" t="s">
        <v>29</v>
      </c>
      <c r="P12" s="588"/>
      <c r="Q12" s="589"/>
      <c r="R12" s="23"/>
      <c r="T12" s="24"/>
      <c r="U12" s="510"/>
      <c r="V12" s="399"/>
      <c r="AA12" s="51"/>
      <c r="AB12" s="51"/>
      <c r="AC12" s="51"/>
    </row>
    <row r="13" spans="1:30" s="380" customFormat="1" ht="23.25" customHeight="1" x14ac:dyDescent="0.2">
      <c r="A13" s="724" t="s">
        <v>30</v>
      </c>
      <c r="B13" s="544"/>
      <c r="C13" s="544"/>
      <c r="D13" s="544"/>
      <c r="E13" s="544"/>
      <c r="F13" s="544"/>
      <c r="G13" s="544"/>
      <c r="H13" s="544"/>
      <c r="I13" s="544"/>
      <c r="J13" s="544"/>
      <c r="K13" s="544"/>
      <c r="L13" s="545"/>
      <c r="M13" s="62"/>
      <c r="N13" s="26"/>
      <c r="O13" s="26" t="s">
        <v>31</v>
      </c>
      <c r="P13" s="630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4" t="s">
        <v>32</v>
      </c>
      <c r="B14" s="544"/>
      <c r="C14" s="544"/>
      <c r="D14" s="544"/>
      <c r="E14" s="544"/>
      <c r="F14" s="544"/>
      <c r="G14" s="544"/>
      <c r="H14" s="544"/>
      <c r="I14" s="544"/>
      <c r="J14" s="544"/>
      <c r="K14" s="544"/>
      <c r="L14" s="545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5" t="s">
        <v>33</v>
      </c>
      <c r="B15" s="544"/>
      <c r="C15" s="544"/>
      <c r="D15" s="544"/>
      <c r="E15" s="544"/>
      <c r="F15" s="544"/>
      <c r="G15" s="544"/>
      <c r="H15" s="544"/>
      <c r="I15" s="544"/>
      <c r="J15" s="544"/>
      <c r="K15" s="544"/>
      <c r="L15" s="545"/>
      <c r="M15" s="63"/>
      <c r="O15" s="538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9"/>
      <c r="P16" s="539"/>
      <c r="Q16" s="539"/>
      <c r="R16" s="539"/>
      <c r="S16" s="53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2" t="s">
        <v>35</v>
      </c>
      <c r="B17" s="442" t="s">
        <v>36</v>
      </c>
      <c r="C17" s="564" t="s">
        <v>37</v>
      </c>
      <c r="D17" s="442" t="s">
        <v>38</v>
      </c>
      <c r="E17" s="476"/>
      <c r="F17" s="442" t="s">
        <v>39</v>
      </c>
      <c r="G17" s="442" t="s">
        <v>40</v>
      </c>
      <c r="H17" s="442" t="s">
        <v>41</v>
      </c>
      <c r="I17" s="442" t="s">
        <v>42</v>
      </c>
      <c r="J17" s="442" t="s">
        <v>43</v>
      </c>
      <c r="K17" s="442" t="s">
        <v>44</v>
      </c>
      <c r="L17" s="442" t="s">
        <v>45</v>
      </c>
      <c r="M17" s="442" t="s">
        <v>46</v>
      </c>
      <c r="N17" s="442" t="s">
        <v>47</v>
      </c>
      <c r="O17" s="442" t="s">
        <v>48</v>
      </c>
      <c r="P17" s="475"/>
      <c r="Q17" s="475"/>
      <c r="R17" s="475"/>
      <c r="S17" s="476"/>
      <c r="T17" s="763" t="s">
        <v>49</v>
      </c>
      <c r="U17" s="545"/>
      <c r="V17" s="442" t="s">
        <v>50</v>
      </c>
      <c r="W17" s="442" t="s">
        <v>51</v>
      </c>
      <c r="X17" s="789" t="s">
        <v>52</v>
      </c>
      <c r="Y17" s="442" t="s">
        <v>53</v>
      </c>
      <c r="Z17" s="486" t="s">
        <v>54</v>
      </c>
      <c r="AA17" s="486" t="s">
        <v>55</v>
      </c>
      <c r="AB17" s="486" t="s">
        <v>56</v>
      </c>
      <c r="AC17" s="487"/>
      <c r="AD17" s="488"/>
      <c r="AE17" s="501"/>
      <c r="BB17" s="762" t="s">
        <v>57</v>
      </c>
    </row>
    <row r="18" spans="1:67" ht="14.25" customHeight="1" x14ac:dyDescent="0.2">
      <c r="A18" s="443"/>
      <c r="B18" s="443"/>
      <c r="C18" s="443"/>
      <c r="D18" s="477"/>
      <c r="E18" s="479"/>
      <c r="F18" s="443"/>
      <c r="G18" s="443"/>
      <c r="H18" s="443"/>
      <c r="I18" s="443"/>
      <c r="J18" s="443"/>
      <c r="K18" s="443"/>
      <c r="L18" s="443"/>
      <c r="M18" s="443"/>
      <c r="N18" s="443"/>
      <c r="O18" s="477"/>
      <c r="P18" s="478"/>
      <c r="Q18" s="478"/>
      <c r="R18" s="478"/>
      <c r="S18" s="479"/>
      <c r="T18" s="381" t="s">
        <v>58</v>
      </c>
      <c r="U18" s="381" t="s">
        <v>59</v>
      </c>
      <c r="V18" s="443"/>
      <c r="W18" s="443"/>
      <c r="X18" s="790"/>
      <c r="Y18" s="443"/>
      <c r="Z18" s="655"/>
      <c r="AA18" s="655"/>
      <c r="AB18" s="489"/>
      <c r="AC18" s="490"/>
      <c r="AD18" s="491"/>
      <c r="AE18" s="502"/>
      <c r="BB18" s="399"/>
    </row>
    <row r="19" spans="1:67" ht="27.75" hidden="1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hidden="1" customHeight="1" x14ac:dyDescent="0.25">
      <c r="A20" s="410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2"/>
      <c r="AA20" s="382"/>
    </row>
    <row r="21" spans="1:67" ht="14.25" hidden="1" customHeight="1" x14ac:dyDescent="0.25">
      <c r="A21" s="401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1">
        <v>4607091389258</v>
      </c>
      <c r="E22" s="392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7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4"/>
      <c r="Q22" s="394"/>
      <c r="R22" s="394"/>
      <c r="S22" s="392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1">
        <v>4680115885004</v>
      </c>
      <c r="E23" s="392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4"/>
      <c r="Q23" s="394"/>
      <c r="R23" s="394"/>
      <c r="S23" s="392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hidden="1" customHeight="1" x14ac:dyDescent="0.25">
      <c r="A26" s="401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1">
        <v>4607091383881</v>
      </c>
      <c r="E27" s="392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4"/>
      <c r="Q27" s="394"/>
      <c r="R27" s="394"/>
      <c r="S27" s="392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1">
        <v>4607091388237</v>
      </c>
      <c r="E28" s="392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4"/>
      <c r="Q28" s="394"/>
      <c r="R28" s="394"/>
      <c r="S28" s="392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1">
        <v>4607091383935</v>
      </c>
      <c r="E29" s="392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4"/>
      <c r="Q29" s="394"/>
      <c r="R29" s="394"/>
      <c r="S29" s="392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1">
        <v>4607091383935</v>
      </c>
      <c r="E30" s="392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4"/>
      <c r="Q30" s="394"/>
      <c r="R30" s="394"/>
      <c r="S30" s="392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1">
        <v>4680115881853</v>
      </c>
      <c r="E31" s="392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4"/>
      <c r="Q31" s="394"/>
      <c r="R31" s="394"/>
      <c r="S31" s="392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1">
        <v>4607091383911</v>
      </c>
      <c r="E32" s="392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4"/>
      <c r="Q32" s="394"/>
      <c r="R32" s="394"/>
      <c r="S32" s="392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1">
        <v>4607091388244</v>
      </c>
      <c r="E33" s="392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4"/>
      <c r="Q33" s="394"/>
      <c r="R33" s="394"/>
      <c r="S33" s="392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hidden="1" customHeight="1" x14ac:dyDescent="0.25">
      <c r="A36" s="401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1">
        <v>4607091388503</v>
      </c>
      <c r="E37" s="392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4"/>
      <c r="Q37" s="394"/>
      <c r="R37" s="394"/>
      <c r="S37" s="392"/>
      <c r="T37" s="34"/>
      <c r="U37" s="34"/>
      <c r="V37" s="35" t="s">
        <v>66</v>
      </c>
      <c r="W37" s="387">
        <v>0</v>
      </c>
      <c r="X37" s="38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9">
        <f>IFERROR(W37/H37,"0")</f>
        <v>0</v>
      </c>
      <c r="X38" s="389">
        <f>IFERROR(X37/H37,"0")</f>
        <v>0</v>
      </c>
      <c r="Y38" s="389">
        <f>IFERROR(IF(Y37="",0,Y37),"0")</f>
        <v>0</v>
      </c>
      <c r="Z38" s="390"/>
      <c r="AA38" s="390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9">
        <f>IFERROR(SUM(W37:W37),"0")</f>
        <v>0</v>
      </c>
      <c r="X39" s="389">
        <f>IFERROR(SUM(X37:X37),"0")</f>
        <v>0</v>
      </c>
      <c r="Y39" s="37"/>
      <c r="Z39" s="390"/>
      <c r="AA39" s="390"/>
    </row>
    <row r="40" spans="1:67" ht="14.25" hidden="1" customHeight="1" x14ac:dyDescent="0.25">
      <c r="A40" s="401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1">
        <v>4607091388282</v>
      </c>
      <c r="E41" s="392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4"/>
      <c r="Q41" s="394"/>
      <c r="R41" s="394"/>
      <c r="S41" s="392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hidden="1" customHeight="1" x14ac:dyDescent="0.2">
      <c r="A44" s="470" t="s">
        <v>95</v>
      </c>
      <c r="B44" s="471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8"/>
      <c r="AA44" s="48"/>
    </row>
    <row r="45" spans="1:67" ht="16.5" hidden="1" customHeight="1" x14ac:dyDescent="0.25">
      <c r="A45" s="410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2"/>
      <c r="AA45" s="382"/>
    </row>
    <row r="46" spans="1:67" ht="14.25" hidden="1" customHeight="1" x14ac:dyDescent="0.25">
      <c r="A46" s="401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1">
        <v>4680115881440</v>
      </c>
      <c r="E47" s="392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4"/>
      <c r="Q47" s="394"/>
      <c r="R47" s="394"/>
      <c r="S47" s="392"/>
      <c r="T47" s="34"/>
      <c r="U47" s="34"/>
      <c r="V47" s="35" t="s">
        <v>66</v>
      </c>
      <c r="W47" s="387">
        <v>63</v>
      </c>
      <c r="X47" s="388">
        <f>IFERROR(IF(W47="",0,CEILING((W47/$H47),1)*$H47),"")</f>
        <v>64.800000000000011</v>
      </c>
      <c r="Y47" s="36">
        <f>IFERROR(IF(X47=0,"",ROUNDUP(X47/H47,0)*0.02175),"")</f>
        <v>0.1305</v>
      </c>
      <c r="Z47" s="56"/>
      <c r="AA47" s="57"/>
      <c r="AE47" s="64"/>
      <c r="BB47" s="76" t="s">
        <v>1</v>
      </c>
      <c r="BL47" s="64">
        <f>IFERROR(W47*I47/H47,"0")</f>
        <v>65.8</v>
      </c>
      <c r="BM47" s="64">
        <f>IFERROR(X47*I47/H47,"0")</f>
        <v>67.680000000000007</v>
      </c>
      <c r="BN47" s="64">
        <f>IFERROR(1/J47*(W47/H47),"0")</f>
        <v>0.10416666666666666</v>
      </c>
      <c r="BO47" s="64">
        <f>IFERROR(1/J47*(X47/H47),"0")</f>
        <v>0.10714285714285715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1">
        <v>4680115881433</v>
      </c>
      <c r="E48" s="392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4"/>
      <c r="Q48" s="394"/>
      <c r="R48" s="394"/>
      <c r="S48" s="392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39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11" t="s">
        <v>70</v>
      </c>
      <c r="P49" s="412"/>
      <c r="Q49" s="412"/>
      <c r="R49" s="412"/>
      <c r="S49" s="412"/>
      <c r="T49" s="412"/>
      <c r="U49" s="413"/>
      <c r="V49" s="37" t="s">
        <v>71</v>
      </c>
      <c r="W49" s="389">
        <f>IFERROR(W47/H47,"0")+IFERROR(W48/H48,"0")</f>
        <v>5.833333333333333</v>
      </c>
      <c r="X49" s="389">
        <f>IFERROR(X47/H47,"0")+IFERROR(X48/H48,"0")</f>
        <v>6.0000000000000009</v>
      </c>
      <c r="Y49" s="389">
        <f>IFERROR(IF(Y47="",0,Y47),"0")+IFERROR(IF(Y48="",0,Y48),"0")</f>
        <v>0.1305</v>
      </c>
      <c r="Z49" s="390"/>
      <c r="AA49" s="390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11" t="s">
        <v>70</v>
      </c>
      <c r="P50" s="412"/>
      <c r="Q50" s="412"/>
      <c r="R50" s="412"/>
      <c r="S50" s="412"/>
      <c r="T50" s="412"/>
      <c r="U50" s="413"/>
      <c r="V50" s="37" t="s">
        <v>66</v>
      </c>
      <c r="W50" s="389">
        <f>IFERROR(SUM(W47:W48),"0")</f>
        <v>63</v>
      </c>
      <c r="X50" s="389">
        <f>IFERROR(SUM(X47:X48),"0")</f>
        <v>64.800000000000011</v>
      </c>
      <c r="Y50" s="37"/>
      <c r="Z50" s="390"/>
      <c r="AA50" s="390"/>
    </row>
    <row r="51" spans="1:67" ht="16.5" hidden="1" customHeight="1" x14ac:dyDescent="0.25">
      <c r="A51" s="410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2"/>
      <c r="AA51" s="382"/>
    </row>
    <row r="52" spans="1:67" ht="14.25" hidden="1" customHeight="1" x14ac:dyDescent="0.25">
      <c r="A52" s="401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1">
        <v>4680115881426</v>
      </c>
      <c r="E53" s="392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4"/>
      <c r="Q53" s="394"/>
      <c r="R53" s="394"/>
      <c r="S53" s="392"/>
      <c r="T53" s="34"/>
      <c r="U53" s="34"/>
      <c r="V53" s="35" t="s">
        <v>66</v>
      </c>
      <c r="W53" s="387">
        <v>248</v>
      </c>
      <c r="X53" s="388">
        <f>IFERROR(IF(W53="",0,CEILING((W53/$H53),1)*$H53),"")</f>
        <v>248.4</v>
      </c>
      <c r="Y53" s="36">
        <f>IFERROR(IF(X53=0,"",ROUNDUP(X53/H53,0)*0.02175),"")</f>
        <v>0.50024999999999997</v>
      </c>
      <c r="Z53" s="56"/>
      <c r="AA53" s="57"/>
      <c r="AE53" s="64"/>
      <c r="BB53" s="78" t="s">
        <v>1</v>
      </c>
      <c r="BL53" s="64">
        <f>IFERROR(W53*I53/H53,"0")</f>
        <v>259.02222222222218</v>
      </c>
      <c r="BM53" s="64">
        <f>IFERROR(X53*I53/H53,"0")</f>
        <v>259.43999999999994</v>
      </c>
      <c r="BN53" s="64">
        <f>IFERROR(1/J53*(W53/H53),"0")</f>
        <v>0.41005291005291</v>
      </c>
      <c r="BO53" s="64">
        <f>IFERROR(1/J53*(X53/H53),"0")</f>
        <v>0.4107142857142857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1">
        <v>4680115881426</v>
      </c>
      <c r="E54" s="392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4"/>
      <c r="Q54" s="394"/>
      <c r="R54" s="394"/>
      <c r="S54" s="392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1">
        <v>4680115881419</v>
      </c>
      <c r="E55" s="392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4"/>
      <c r="Q55" s="394"/>
      <c r="R55" s="394"/>
      <c r="S55" s="392"/>
      <c r="T55" s="34"/>
      <c r="U55" s="34"/>
      <c r="V55" s="35" t="s">
        <v>66</v>
      </c>
      <c r="W55" s="387">
        <v>0</v>
      </c>
      <c r="X55" s="388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1">
        <v>4680115881525</v>
      </c>
      <c r="E56" s="392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0" t="s">
        <v>114</v>
      </c>
      <c r="P56" s="394"/>
      <c r="Q56" s="394"/>
      <c r="R56" s="394"/>
      <c r="S56" s="392"/>
      <c r="T56" s="34"/>
      <c r="U56" s="34"/>
      <c r="V56" s="35" t="s">
        <v>66</v>
      </c>
      <c r="W56" s="387">
        <v>4</v>
      </c>
      <c r="X56" s="388">
        <f>IFERROR(IF(W56="",0,CEILING((W56/$H56),1)*$H56),"")</f>
        <v>4</v>
      </c>
      <c r="Y56" s="36">
        <f>IFERROR(IF(X56=0,"",ROUNDUP(X56/H56,0)*0.00937),"")</f>
        <v>9.3699999999999999E-3</v>
      </c>
      <c r="Z56" s="56"/>
      <c r="AA56" s="57"/>
      <c r="AE56" s="64"/>
      <c r="BB56" s="81" t="s">
        <v>1</v>
      </c>
      <c r="BL56" s="64">
        <f>IFERROR(W56*I56/H56,"0")</f>
        <v>4.24</v>
      </c>
      <c r="BM56" s="64">
        <f>IFERROR(X56*I56/H56,"0")</f>
        <v>4.24</v>
      </c>
      <c r="BN56" s="64">
        <f>IFERROR(1/J56*(W56/H56),"0")</f>
        <v>8.3333333333333332E-3</v>
      </c>
      <c r="BO56" s="64">
        <f>IFERROR(1/J56*(X56/H56),"0")</f>
        <v>8.3333333333333332E-3</v>
      </c>
    </row>
    <row r="57" spans="1:67" x14ac:dyDescent="0.2">
      <c r="A57" s="39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11" t="s">
        <v>70</v>
      </c>
      <c r="P57" s="412"/>
      <c r="Q57" s="412"/>
      <c r="R57" s="412"/>
      <c r="S57" s="412"/>
      <c r="T57" s="412"/>
      <c r="U57" s="413"/>
      <c r="V57" s="37" t="s">
        <v>71</v>
      </c>
      <c r="W57" s="389">
        <f>IFERROR(W53/H53,"0")+IFERROR(W54/H54,"0")+IFERROR(W55/H55,"0")+IFERROR(W56/H56,"0")</f>
        <v>23.962962962962962</v>
      </c>
      <c r="X57" s="389">
        <f>IFERROR(X53/H53,"0")+IFERROR(X54/H54,"0")+IFERROR(X55/H55,"0")+IFERROR(X56/H56,"0")</f>
        <v>24</v>
      </c>
      <c r="Y57" s="389">
        <f>IFERROR(IF(Y53="",0,Y53),"0")+IFERROR(IF(Y54="",0,Y54),"0")+IFERROR(IF(Y55="",0,Y55),"0")+IFERROR(IF(Y56="",0,Y56),"0")</f>
        <v>0.50961999999999996</v>
      </c>
      <c r="Z57" s="390"/>
      <c r="AA57" s="390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11" t="s">
        <v>70</v>
      </c>
      <c r="P58" s="412"/>
      <c r="Q58" s="412"/>
      <c r="R58" s="412"/>
      <c r="S58" s="412"/>
      <c r="T58" s="412"/>
      <c r="U58" s="413"/>
      <c r="V58" s="37" t="s">
        <v>66</v>
      </c>
      <c r="W58" s="389">
        <f>IFERROR(SUM(W53:W56),"0")</f>
        <v>252</v>
      </c>
      <c r="X58" s="389">
        <f>IFERROR(SUM(X53:X56),"0")</f>
        <v>252.4</v>
      </c>
      <c r="Y58" s="37"/>
      <c r="Z58" s="390"/>
      <c r="AA58" s="390"/>
    </row>
    <row r="59" spans="1:67" ht="16.5" hidden="1" customHeight="1" x14ac:dyDescent="0.25">
      <c r="A59" s="410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2"/>
      <c r="AA59" s="382"/>
    </row>
    <row r="60" spans="1:67" ht="14.25" hidden="1" customHeight="1" x14ac:dyDescent="0.25">
      <c r="A60" s="401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1">
        <v>4607091382945</v>
      </c>
      <c r="E61" s="392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4"/>
      <c r="Q61" s="394"/>
      <c r="R61" s="394"/>
      <c r="S61" s="392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1">
        <v>4607091385670</v>
      </c>
      <c r="E62" s="392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4"/>
      <c r="Q62" s="394"/>
      <c r="R62" s="394"/>
      <c r="S62" s="392"/>
      <c r="T62" s="34"/>
      <c r="U62" s="34"/>
      <c r="V62" s="35" t="s">
        <v>66</v>
      </c>
      <c r="W62" s="387">
        <v>0</v>
      </c>
      <c r="X62" s="388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1">
        <v>4607091385670</v>
      </c>
      <c r="E63" s="392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4"/>
      <c r="Q63" s="394"/>
      <c r="R63" s="394"/>
      <c r="S63" s="392"/>
      <c r="T63" s="34"/>
      <c r="U63" s="34"/>
      <c r="V63" s="35" t="s">
        <v>66</v>
      </c>
      <c r="W63" s="387">
        <v>86</v>
      </c>
      <c r="X63" s="388">
        <f t="shared" si="6"/>
        <v>89.6</v>
      </c>
      <c r="Y63" s="36">
        <f t="shared" si="7"/>
        <v>0.17399999999999999</v>
      </c>
      <c r="Z63" s="56"/>
      <c r="AA63" s="57"/>
      <c r="AE63" s="64"/>
      <c r="BB63" s="84" t="s">
        <v>1</v>
      </c>
      <c r="BL63" s="64">
        <f t="shared" si="8"/>
        <v>89.685714285714297</v>
      </c>
      <c r="BM63" s="64">
        <f t="shared" si="9"/>
        <v>93.440000000000012</v>
      </c>
      <c r="BN63" s="64">
        <f t="shared" si="10"/>
        <v>0.1371173469387755</v>
      </c>
      <c r="BO63" s="64">
        <f t="shared" si="11"/>
        <v>0.14285714285714285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1">
        <v>4680115883956</v>
      </c>
      <c r="E64" s="392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4"/>
      <c r="Q64" s="394"/>
      <c r="R64" s="394"/>
      <c r="S64" s="392"/>
      <c r="T64" s="34"/>
      <c r="U64" s="34"/>
      <c r="V64" s="35" t="s">
        <v>66</v>
      </c>
      <c r="W64" s="387">
        <v>66</v>
      </c>
      <c r="X64" s="388">
        <f t="shared" si="6"/>
        <v>67.199999999999989</v>
      </c>
      <c r="Y64" s="36">
        <f t="shared" si="7"/>
        <v>0.1305</v>
      </c>
      <c r="Z64" s="56"/>
      <c r="AA64" s="57"/>
      <c r="AE64" s="64"/>
      <c r="BB64" s="85" t="s">
        <v>1</v>
      </c>
      <c r="BL64" s="64">
        <f t="shared" si="8"/>
        <v>68.828571428571436</v>
      </c>
      <c r="BM64" s="64">
        <f t="shared" si="9"/>
        <v>70.079999999999984</v>
      </c>
      <c r="BN64" s="64">
        <f t="shared" si="10"/>
        <v>0.10522959183673469</v>
      </c>
      <c r="BO64" s="64">
        <f t="shared" si="11"/>
        <v>0.10714285714285712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1">
        <v>4680115881327</v>
      </c>
      <c r="E65" s="392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4"/>
      <c r="Q65" s="394"/>
      <c r="R65" s="394"/>
      <c r="S65" s="392"/>
      <c r="T65" s="34"/>
      <c r="U65" s="34"/>
      <c r="V65" s="35" t="s">
        <v>66</v>
      </c>
      <c r="W65" s="387">
        <v>234</v>
      </c>
      <c r="X65" s="388">
        <f t="shared" si="6"/>
        <v>237.60000000000002</v>
      </c>
      <c r="Y65" s="36">
        <f t="shared" si="7"/>
        <v>0.47849999999999998</v>
      </c>
      <c r="Z65" s="56"/>
      <c r="AA65" s="57"/>
      <c r="AE65" s="64"/>
      <c r="BB65" s="86" t="s">
        <v>1</v>
      </c>
      <c r="BL65" s="64">
        <f t="shared" si="8"/>
        <v>244.39999999999998</v>
      </c>
      <c r="BM65" s="64">
        <f t="shared" si="9"/>
        <v>248.16</v>
      </c>
      <c r="BN65" s="64">
        <f t="shared" si="10"/>
        <v>0.38690476190476186</v>
      </c>
      <c r="BO65" s="64">
        <f t="shared" si="11"/>
        <v>0.39285714285714285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1">
        <v>4680115882133</v>
      </c>
      <c r="E66" s="392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4"/>
      <c r="Q66" s="394"/>
      <c r="R66" s="394"/>
      <c r="S66" s="392"/>
      <c r="T66" s="34"/>
      <c r="U66" s="34"/>
      <c r="V66" s="35" t="s">
        <v>66</v>
      </c>
      <c r="W66" s="387">
        <v>0</v>
      </c>
      <c r="X66" s="388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1">
        <v>4680115882133</v>
      </c>
      <c r="E67" s="392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4"/>
      <c r="Q67" s="394"/>
      <c r="R67" s="394"/>
      <c r="S67" s="392"/>
      <c r="T67" s="34"/>
      <c r="U67" s="34"/>
      <c r="V67" s="35" t="s">
        <v>66</v>
      </c>
      <c r="W67" s="387">
        <v>184</v>
      </c>
      <c r="X67" s="388">
        <f t="shared" si="6"/>
        <v>190.39999999999998</v>
      </c>
      <c r="Y67" s="36">
        <f t="shared" si="7"/>
        <v>0.36974999999999997</v>
      </c>
      <c r="Z67" s="56"/>
      <c r="AA67" s="57"/>
      <c r="AE67" s="64"/>
      <c r="BB67" s="88" t="s">
        <v>1</v>
      </c>
      <c r="BL67" s="64">
        <f t="shared" si="8"/>
        <v>191.8857142857143</v>
      </c>
      <c r="BM67" s="64">
        <f t="shared" si="9"/>
        <v>198.56</v>
      </c>
      <c r="BN67" s="64">
        <f t="shared" si="10"/>
        <v>0.29336734693877553</v>
      </c>
      <c r="BO67" s="64">
        <f t="shared" si="11"/>
        <v>0.30357142857142855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1">
        <v>4607091382952</v>
      </c>
      <c r="E68" s="392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4"/>
      <c r="Q68" s="394"/>
      <c r="R68" s="394"/>
      <c r="S68" s="392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1">
        <v>4607091385687</v>
      </c>
      <c r="E69" s="392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4"/>
      <c r="Q69" s="394"/>
      <c r="R69" s="394"/>
      <c r="S69" s="392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1">
        <v>4680115882539</v>
      </c>
      <c r="E70" s="392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4"/>
      <c r="Q70" s="394"/>
      <c r="R70" s="394"/>
      <c r="S70" s="392"/>
      <c r="T70" s="34"/>
      <c r="U70" s="34"/>
      <c r="V70" s="35" t="s">
        <v>66</v>
      </c>
      <c r="W70" s="387">
        <v>0</v>
      </c>
      <c r="X70" s="388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1">
        <v>4607091384604</v>
      </c>
      <c r="E71" s="392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4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4"/>
      <c r="Q71" s="394"/>
      <c r="R71" s="394"/>
      <c r="S71" s="392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1">
        <v>4680115880283</v>
      </c>
      <c r="E72" s="392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4"/>
      <c r="Q72" s="394"/>
      <c r="R72" s="394"/>
      <c r="S72" s="392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1">
        <v>4680115883949</v>
      </c>
      <c r="E73" s="392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4"/>
      <c r="Q73" s="394"/>
      <c r="R73" s="394"/>
      <c r="S73" s="392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1">
        <v>4680115881303</v>
      </c>
      <c r="E74" s="392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4"/>
      <c r="Q74" s="394"/>
      <c r="R74" s="394"/>
      <c r="S74" s="392"/>
      <c r="T74" s="34"/>
      <c r="U74" s="34"/>
      <c r="V74" s="35" t="s">
        <v>66</v>
      </c>
      <c r="W74" s="387">
        <v>18</v>
      </c>
      <c r="X74" s="388">
        <f t="shared" si="6"/>
        <v>18</v>
      </c>
      <c r="Y74" s="36">
        <f t="shared" si="12"/>
        <v>3.7479999999999999E-2</v>
      </c>
      <c r="Z74" s="56"/>
      <c r="AA74" s="57"/>
      <c r="AE74" s="64"/>
      <c r="BB74" s="95" t="s">
        <v>1</v>
      </c>
      <c r="BL74" s="64">
        <f t="shared" si="8"/>
        <v>18.84</v>
      </c>
      <c r="BM74" s="64">
        <f t="shared" si="9"/>
        <v>18.84</v>
      </c>
      <c r="BN74" s="64">
        <f t="shared" si="10"/>
        <v>3.3333333333333333E-2</v>
      </c>
      <c r="BO74" s="64">
        <f t="shared" si="11"/>
        <v>3.3333333333333333E-2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391">
        <v>4680115882577</v>
      </c>
      <c r="E75" s="392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4"/>
      <c r="Q75" s="394"/>
      <c r="R75" s="394"/>
      <c r="S75" s="392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391">
        <v>4680115882577</v>
      </c>
      <c r="E76" s="392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4"/>
      <c r="Q76" s="394"/>
      <c r="R76" s="394"/>
      <c r="S76" s="392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91">
        <v>4680115882720</v>
      </c>
      <c r="E77" s="392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4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4"/>
      <c r="Q77" s="394"/>
      <c r="R77" s="394"/>
      <c r="S77" s="392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91">
        <v>4680115880269</v>
      </c>
      <c r="E78" s="392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4"/>
      <c r="Q78" s="394"/>
      <c r="R78" s="394"/>
      <c r="S78" s="392"/>
      <c r="T78" s="34"/>
      <c r="U78" s="34"/>
      <c r="V78" s="35" t="s">
        <v>66</v>
      </c>
      <c r="W78" s="387">
        <v>0</v>
      </c>
      <c r="X78" s="388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hidden="1" customHeight="1" x14ac:dyDescent="0.25">
      <c r="A79" s="54" t="s">
        <v>150</v>
      </c>
      <c r="B79" s="54" t="s">
        <v>151</v>
      </c>
      <c r="C79" s="31">
        <v>4301011415</v>
      </c>
      <c r="D79" s="391">
        <v>4680115880429</v>
      </c>
      <c r="E79" s="392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4"/>
      <c r="Q79" s="394"/>
      <c r="R79" s="394"/>
      <c r="S79" s="392"/>
      <c r="T79" s="34"/>
      <c r="U79" s="34"/>
      <c r="V79" s="35" t="s">
        <v>66</v>
      </c>
      <c r="W79" s="387">
        <v>0</v>
      </c>
      <c r="X79" s="388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91">
        <v>4680115881457</v>
      </c>
      <c r="E80" s="392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4"/>
      <c r="Q80" s="394"/>
      <c r="R80" s="394"/>
      <c r="S80" s="392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8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11" t="s">
        <v>70</v>
      </c>
      <c r="P81" s="412"/>
      <c r="Q81" s="412"/>
      <c r="R81" s="412"/>
      <c r="S81" s="412"/>
      <c r="T81" s="412"/>
      <c r="U81" s="413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55.666666666666671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57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1.1902299999999999</v>
      </c>
      <c r="Z81" s="390"/>
      <c r="AA81" s="390"/>
    </row>
    <row r="82" spans="1:67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11" t="s">
        <v>70</v>
      </c>
      <c r="P82" s="412"/>
      <c r="Q82" s="412"/>
      <c r="R82" s="412"/>
      <c r="S82" s="412"/>
      <c r="T82" s="412"/>
      <c r="U82" s="413"/>
      <c r="V82" s="37" t="s">
        <v>66</v>
      </c>
      <c r="W82" s="389">
        <f>IFERROR(SUM(W61:W80),"0")</f>
        <v>588</v>
      </c>
      <c r="X82" s="389">
        <f>IFERROR(SUM(X61:X80),"0")</f>
        <v>602.79999999999995</v>
      </c>
      <c r="Y82" s="37"/>
      <c r="Z82" s="390"/>
      <c r="AA82" s="390"/>
    </row>
    <row r="83" spans="1:67" ht="14.25" hidden="1" customHeight="1" x14ac:dyDescent="0.25">
      <c r="A83" s="401" t="s">
        <v>97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83"/>
      <c r="AA83" s="383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391">
        <v>4680115881488</v>
      </c>
      <c r="E84" s="392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4"/>
      <c r="Q84" s="394"/>
      <c r="R84" s="394"/>
      <c r="S84" s="392"/>
      <c r="T84" s="34"/>
      <c r="U84" s="34"/>
      <c r="V84" s="35" t="s">
        <v>66</v>
      </c>
      <c r="W84" s="387">
        <v>0</v>
      </c>
      <c r="X84" s="388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91">
        <v>4680115882751</v>
      </c>
      <c r="E85" s="392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4"/>
      <c r="Q85" s="394"/>
      <c r="R85" s="394"/>
      <c r="S85" s="392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91">
        <v>4680115882775</v>
      </c>
      <c r="E86" s="392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4"/>
      <c r="Q86" s="394"/>
      <c r="R86" s="394"/>
      <c r="S86" s="392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391">
        <v>4680115880658</v>
      </c>
      <c r="E87" s="392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4"/>
      <c r="Q87" s="394"/>
      <c r="R87" s="394"/>
      <c r="S87" s="392"/>
      <c r="T87" s="34"/>
      <c r="U87" s="34"/>
      <c r="V87" s="35" t="s">
        <v>66</v>
      </c>
      <c r="W87" s="387">
        <v>0</v>
      </c>
      <c r="X87" s="388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idden="1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11" t="s">
        <v>70</v>
      </c>
      <c r="P88" s="412"/>
      <c r="Q88" s="412"/>
      <c r="R88" s="412"/>
      <c r="S88" s="412"/>
      <c r="T88" s="412"/>
      <c r="U88" s="413"/>
      <c r="V88" s="37" t="s">
        <v>71</v>
      </c>
      <c r="W88" s="389">
        <f>IFERROR(W84/H84,"0")+IFERROR(W85/H85,"0")+IFERROR(W86/H86,"0")+IFERROR(W87/H87,"0")</f>
        <v>0</v>
      </c>
      <c r="X88" s="389">
        <f>IFERROR(X84/H84,"0")+IFERROR(X85/H85,"0")+IFERROR(X86/H86,"0")+IFERROR(X87/H87,"0")</f>
        <v>0</v>
      </c>
      <c r="Y88" s="389">
        <f>IFERROR(IF(Y84="",0,Y84),"0")+IFERROR(IF(Y85="",0,Y85),"0")+IFERROR(IF(Y86="",0,Y86),"0")+IFERROR(IF(Y87="",0,Y87),"0")</f>
        <v>0</v>
      </c>
      <c r="Z88" s="390"/>
      <c r="AA88" s="390"/>
    </row>
    <row r="89" spans="1:67" hidden="1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11" t="s">
        <v>70</v>
      </c>
      <c r="P89" s="412"/>
      <c r="Q89" s="412"/>
      <c r="R89" s="412"/>
      <c r="S89" s="412"/>
      <c r="T89" s="412"/>
      <c r="U89" s="413"/>
      <c r="V89" s="37" t="s">
        <v>66</v>
      </c>
      <c r="W89" s="389">
        <f>IFERROR(SUM(W84:W87),"0")</f>
        <v>0</v>
      </c>
      <c r="X89" s="389">
        <f>IFERROR(SUM(X84:X87),"0")</f>
        <v>0</v>
      </c>
      <c r="Y89" s="37"/>
      <c r="Z89" s="390"/>
      <c r="AA89" s="390"/>
    </row>
    <row r="90" spans="1:67" ht="14.25" hidden="1" customHeight="1" x14ac:dyDescent="0.25">
      <c r="A90" s="401" t="s">
        <v>61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83"/>
      <c r="AA90" s="383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91">
        <v>4607091387667</v>
      </c>
      <c r="E91" s="392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4"/>
      <c r="Q91" s="394"/>
      <c r="R91" s="394"/>
      <c r="S91" s="392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91">
        <v>4607091387636</v>
      </c>
      <c r="E92" s="392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4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4"/>
      <c r="Q92" s="394"/>
      <c r="R92" s="394"/>
      <c r="S92" s="392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91">
        <v>4607091382426</v>
      </c>
      <c r="E93" s="392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4"/>
      <c r="Q93" s="394"/>
      <c r="R93" s="394"/>
      <c r="S93" s="392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91">
        <v>4607091386547</v>
      </c>
      <c r="E94" s="392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4"/>
      <c r="Q94" s="394"/>
      <c r="R94" s="394"/>
      <c r="S94" s="392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91">
        <v>4607091382464</v>
      </c>
      <c r="E95" s="392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4"/>
      <c r="Q95" s="394"/>
      <c r="R95" s="394"/>
      <c r="S95" s="392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4301031234</v>
      </c>
      <c r="D96" s="391">
        <v>4680115883444</v>
      </c>
      <c r="E96" s="392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4"/>
      <c r="Q96" s="394"/>
      <c r="R96" s="394"/>
      <c r="S96" s="392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4301031235</v>
      </c>
      <c r="D97" s="391">
        <v>4680115883444</v>
      </c>
      <c r="E97" s="392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4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4"/>
      <c r="Q97" s="394"/>
      <c r="R97" s="394"/>
      <c r="S97" s="392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398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11" t="s">
        <v>70</v>
      </c>
      <c r="P98" s="412"/>
      <c r="Q98" s="412"/>
      <c r="R98" s="412"/>
      <c r="S98" s="412"/>
      <c r="T98" s="412"/>
      <c r="U98" s="413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11" t="s">
        <v>70</v>
      </c>
      <c r="P99" s="412"/>
      <c r="Q99" s="412"/>
      <c r="R99" s="412"/>
      <c r="S99" s="412"/>
      <c r="T99" s="412"/>
      <c r="U99" s="413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hidden="1" customHeight="1" x14ac:dyDescent="0.25">
      <c r="A100" s="401" t="s">
        <v>72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83"/>
      <c r="AA100" s="383"/>
    </row>
    <row r="101" spans="1:67" ht="16.5" customHeight="1" x14ac:dyDescent="0.25">
      <c r="A101" s="54" t="s">
        <v>175</v>
      </c>
      <c r="B101" s="54" t="s">
        <v>176</v>
      </c>
      <c r="C101" s="31">
        <v>4301051787</v>
      </c>
      <c r="D101" s="391">
        <v>4680115885233</v>
      </c>
      <c r="E101" s="392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19" t="s">
        <v>177</v>
      </c>
      <c r="P101" s="394"/>
      <c r="Q101" s="394"/>
      <c r="R101" s="394"/>
      <c r="S101" s="392"/>
      <c r="T101" s="34"/>
      <c r="U101" s="34"/>
      <c r="V101" s="35" t="s">
        <v>66</v>
      </c>
      <c r="W101" s="387">
        <v>6</v>
      </c>
      <c r="X101" s="388">
        <f t="shared" ref="X101:X115" si="18">IFERROR(IF(W101="",0,CEILING((W101/$H101),1)*$H101),"")</f>
        <v>6</v>
      </c>
      <c r="Y101" s="36">
        <f>IFERROR(IF(X101=0,"",ROUNDUP(X101/H101,0)*0.00502),"")</f>
        <v>2.5100000000000001E-2</v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6.5000000000000009</v>
      </c>
      <c r="BM101" s="64">
        <f t="shared" ref="BM101:BM115" si="20">IFERROR(X101*I101/H101,"0")</f>
        <v>6.5000000000000009</v>
      </c>
      <c r="BN101" s="64">
        <f t="shared" ref="BN101:BN115" si="21">IFERROR(1/J101*(W101/H101),"0")</f>
        <v>2.1367521367521368E-2</v>
      </c>
      <c r="BO101" s="64">
        <f t="shared" ref="BO101:BO115" si="22">IFERROR(1/J101*(X101/H101),"0")</f>
        <v>2.1367521367521368E-2</v>
      </c>
    </row>
    <row r="102" spans="1:67" ht="27" hidden="1" customHeight="1" x14ac:dyDescent="0.25">
      <c r="A102" s="54" t="s">
        <v>179</v>
      </c>
      <c r="B102" s="54" t="s">
        <v>180</v>
      </c>
      <c r="C102" s="31">
        <v>4301051437</v>
      </c>
      <c r="D102" s="391">
        <v>4607091386967</v>
      </c>
      <c r="E102" s="392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4"/>
      <c r="Q102" s="394"/>
      <c r="R102" s="394"/>
      <c r="S102" s="392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hidden="1" customHeight="1" x14ac:dyDescent="0.25">
      <c r="A103" s="54" t="s">
        <v>179</v>
      </c>
      <c r="B103" s="54" t="s">
        <v>181</v>
      </c>
      <c r="C103" s="31">
        <v>4301051543</v>
      </c>
      <c r="D103" s="391">
        <v>4607091386967</v>
      </c>
      <c r="E103" s="392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4"/>
      <c r="Q103" s="394"/>
      <c r="R103" s="394"/>
      <c r="S103" s="392"/>
      <c r="T103" s="34"/>
      <c r="U103" s="34"/>
      <c r="V103" s="35" t="s">
        <v>66</v>
      </c>
      <c r="W103" s="387">
        <v>0</v>
      </c>
      <c r="X103" s="388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hidden="1" customHeight="1" x14ac:dyDescent="0.25">
      <c r="A104" s="54" t="s">
        <v>182</v>
      </c>
      <c r="B104" s="54" t="s">
        <v>183</v>
      </c>
      <c r="C104" s="31">
        <v>4301051611</v>
      </c>
      <c r="D104" s="391">
        <v>4607091385304</v>
      </c>
      <c r="E104" s="392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4"/>
      <c r="Q104" s="394"/>
      <c r="R104" s="394"/>
      <c r="S104" s="392"/>
      <c r="T104" s="34"/>
      <c r="U104" s="34"/>
      <c r="V104" s="35" t="s">
        <v>66</v>
      </c>
      <c r="W104" s="387">
        <v>0</v>
      </c>
      <c r="X104" s="388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4301051648</v>
      </c>
      <c r="D105" s="391">
        <v>4607091386264</v>
      </c>
      <c r="E105" s="392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4"/>
      <c r="Q105" s="394"/>
      <c r="R105" s="394"/>
      <c r="S105" s="392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4301051476</v>
      </c>
      <c r="D106" s="391">
        <v>4680115882584</v>
      </c>
      <c r="E106" s="392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4"/>
      <c r="Q106" s="394"/>
      <c r="R106" s="394"/>
      <c r="S106" s="392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186</v>
      </c>
      <c r="B107" s="54" t="s">
        <v>188</v>
      </c>
      <c r="C107" s="31">
        <v>4301051477</v>
      </c>
      <c r="D107" s="391">
        <v>4680115882584</v>
      </c>
      <c r="E107" s="392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4"/>
      <c r="Q107" s="394"/>
      <c r="R107" s="394"/>
      <c r="S107" s="392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391">
        <v>4607091385731</v>
      </c>
      <c r="E108" s="392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4"/>
      <c r="Q108" s="394"/>
      <c r="R108" s="394"/>
      <c r="S108" s="392"/>
      <c r="T108" s="34"/>
      <c r="U108" s="34"/>
      <c r="V108" s="35" t="s">
        <v>66</v>
      </c>
      <c r="W108" s="387">
        <v>180</v>
      </c>
      <c r="X108" s="388">
        <f t="shared" si="18"/>
        <v>180.9</v>
      </c>
      <c r="Y108" s="36">
        <f>IFERROR(IF(X108=0,"",ROUNDUP(X108/H108,0)*0.00753),"")</f>
        <v>0.50451000000000001</v>
      </c>
      <c r="Z108" s="56"/>
      <c r="AA108" s="57"/>
      <c r="AE108" s="64"/>
      <c r="BB108" s="120" t="s">
        <v>1</v>
      </c>
      <c r="BL108" s="64">
        <f t="shared" si="19"/>
        <v>198.13333333333333</v>
      </c>
      <c r="BM108" s="64">
        <f t="shared" si="20"/>
        <v>199.124</v>
      </c>
      <c r="BN108" s="64">
        <f t="shared" si="21"/>
        <v>0.42735042735042728</v>
      </c>
      <c r="BO108" s="64">
        <f t="shared" si="22"/>
        <v>0.42948717948717946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4301051439</v>
      </c>
      <c r="D109" s="391">
        <v>4680115880214</v>
      </c>
      <c r="E109" s="392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1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4"/>
      <c r="Q109" s="394"/>
      <c r="R109" s="394"/>
      <c r="S109" s="392"/>
      <c r="T109" s="34"/>
      <c r="U109" s="34"/>
      <c r="V109" s="35" t="s">
        <v>66</v>
      </c>
      <c r="W109" s="387">
        <v>0</v>
      </c>
      <c r="X109" s="388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4301051438</v>
      </c>
      <c r="D110" s="391">
        <v>4680115880894</v>
      </c>
      <c r="E110" s="392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4"/>
      <c r="Q110" s="394"/>
      <c r="R110" s="394"/>
      <c r="S110" s="392"/>
      <c r="T110" s="34"/>
      <c r="U110" s="34"/>
      <c r="V110" s="35" t="s">
        <v>66</v>
      </c>
      <c r="W110" s="387">
        <v>0</v>
      </c>
      <c r="X110" s="388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195</v>
      </c>
      <c r="B111" s="54" t="s">
        <v>196</v>
      </c>
      <c r="C111" s="31">
        <v>4301051693</v>
      </c>
      <c r="D111" s="391">
        <v>4680115884915</v>
      </c>
      <c r="E111" s="392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1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4"/>
      <c r="Q111" s="394"/>
      <c r="R111" s="394"/>
      <c r="S111" s="392"/>
      <c r="T111" s="34"/>
      <c r="U111" s="34"/>
      <c r="V111" s="35" t="s">
        <v>66</v>
      </c>
      <c r="W111" s="387">
        <v>3</v>
      </c>
      <c r="X111" s="388">
        <f t="shared" si="18"/>
        <v>3.6</v>
      </c>
      <c r="Y111" s="36">
        <f t="shared" si="23"/>
        <v>1.506E-2</v>
      </c>
      <c r="Z111" s="56"/>
      <c r="AA111" s="57"/>
      <c r="AE111" s="64"/>
      <c r="BB111" s="123" t="s">
        <v>1</v>
      </c>
      <c r="BL111" s="64">
        <f t="shared" si="19"/>
        <v>3.333333333333333</v>
      </c>
      <c r="BM111" s="64">
        <f t="shared" si="20"/>
        <v>4</v>
      </c>
      <c r="BN111" s="64">
        <f t="shared" si="21"/>
        <v>1.0683760683760682E-2</v>
      </c>
      <c r="BO111" s="64">
        <f t="shared" si="22"/>
        <v>1.282051282051282E-2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4301051313</v>
      </c>
      <c r="D112" s="391">
        <v>4607091385427</v>
      </c>
      <c r="E112" s="392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4"/>
      <c r="Q112" s="394"/>
      <c r="R112" s="394"/>
      <c r="S112" s="392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4301051480</v>
      </c>
      <c r="D113" s="391">
        <v>4680115882645</v>
      </c>
      <c r="E113" s="392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4"/>
      <c r="Q113" s="394"/>
      <c r="R113" s="394"/>
      <c r="S113" s="392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4301051395</v>
      </c>
      <c r="D114" s="391">
        <v>4680115884311</v>
      </c>
      <c r="E114" s="392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4"/>
      <c r="Q114" s="394"/>
      <c r="R114" s="394"/>
      <c r="S114" s="392"/>
      <c r="T114" s="34"/>
      <c r="U114" s="34"/>
      <c r="V114" s="35" t="s">
        <v>66</v>
      </c>
      <c r="W114" s="387">
        <v>3</v>
      </c>
      <c r="X114" s="388">
        <f t="shared" si="18"/>
        <v>3.6</v>
      </c>
      <c r="Y114" s="36">
        <f t="shared" si="23"/>
        <v>1.506E-2</v>
      </c>
      <c r="Z114" s="56"/>
      <c r="AA114" s="57"/>
      <c r="AE114" s="64"/>
      <c r="BB114" s="126" t="s">
        <v>1</v>
      </c>
      <c r="BL114" s="64">
        <f t="shared" si="19"/>
        <v>3.4433333333333329</v>
      </c>
      <c r="BM114" s="64">
        <f t="shared" si="20"/>
        <v>4.1319999999999997</v>
      </c>
      <c r="BN114" s="64">
        <f t="shared" si="21"/>
        <v>1.0683760683760682E-2</v>
      </c>
      <c r="BO114" s="64">
        <f t="shared" si="22"/>
        <v>1.282051282051282E-2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4301051641</v>
      </c>
      <c r="D115" s="391">
        <v>4680115884403</v>
      </c>
      <c r="E115" s="392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4"/>
      <c r="Q115" s="394"/>
      <c r="R115" s="394"/>
      <c r="S115" s="392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8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11" t="s">
        <v>70</v>
      </c>
      <c r="P116" s="412"/>
      <c r="Q116" s="412"/>
      <c r="R116" s="412"/>
      <c r="S116" s="412"/>
      <c r="T116" s="412"/>
      <c r="U116" s="413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75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76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0.55972999999999995</v>
      </c>
      <c r="Z116" s="390"/>
      <c r="AA116" s="390"/>
    </row>
    <row r="117" spans="1:67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11" t="s">
        <v>70</v>
      </c>
      <c r="P117" s="412"/>
      <c r="Q117" s="412"/>
      <c r="R117" s="412"/>
      <c r="S117" s="412"/>
      <c r="T117" s="412"/>
      <c r="U117" s="413"/>
      <c r="V117" s="37" t="s">
        <v>66</v>
      </c>
      <c r="W117" s="389">
        <f>IFERROR(SUM(W101:W115),"0")</f>
        <v>192</v>
      </c>
      <c r="X117" s="389">
        <f>IFERROR(SUM(X101:X115),"0")</f>
        <v>194.1</v>
      </c>
      <c r="Y117" s="37"/>
      <c r="Z117" s="390"/>
      <c r="AA117" s="390"/>
    </row>
    <row r="118" spans="1:67" ht="14.25" hidden="1" customHeight="1" x14ac:dyDescent="0.25">
      <c r="A118" s="401" t="s">
        <v>205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83"/>
      <c r="AA118" s="383"/>
    </row>
    <row r="119" spans="1:67" ht="27" customHeight="1" x14ac:dyDescent="0.25">
      <c r="A119" s="54" t="s">
        <v>206</v>
      </c>
      <c r="B119" s="54" t="s">
        <v>207</v>
      </c>
      <c r="C119" s="31">
        <v>4301060296</v>
      </c>
      <c r="D119" s="391">
        <v>4607091383065</v>
      </c>
      <c r="E119" s="392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4"/>
      <c r="Q119" s="394"/>
      <c r="R119" s="394"/>
      <c r="S119" s="392"/>
      <c r="T119" s="34"/>
      <c r="U119" s="34"/>
      <c r="V119" s="35" t="s">
        <v>66</v>
      </c>
      <c r="W119" s="387">
        <v>112</v>
      </c>
      <c r="X119" s="388">
        <f t="shared" ref="X119:X125" si="24">IFERROR(IF(W119="",0,CEILING((W119/$H119),1)*$H119),"")</f>
        <v>112.88</v>
      </c>
      <c r="Y119" s="36">
        <f>IFERROR(IF(X119=0,"",ROUNDUP(X119/H119,0)*0.00937),"")</f>
        <v>0.31857999999999997</v>
      </c>
      <c r="Z119" s="56"/>
      <c r="AA119" s="57"/>
      <c r="AE119" s="64"/>
      <c r="BB119" s="128" t="s">
        <v>1</v>
      </c>
      <c r="BL119" s="64">
        <f t="shared" ref="BL119:BL125" si="25">IFERROR(W119*I119/H119,"0")</f>
        <v>120.83855421686746</v>
      </c>
      <c r="BM119" s="64">
        <f t="shared" ref="BM119:BM125" si="26">IFERROR(X119*I119/H119,"0")</f>
        <v>121.788</v>
      </c>
      <c r="BN119" s="64">
        <f t="shared" ref="BN119:BN125" si="27">IFERROR(1/J119*(W119/H119),"0")</f>
        <v>0.28112449799196787</v>
      </c>
      <c r="BO119" s="64">
        <f t="shared" ref="BO119:BO125" si="28">IFERROR(1/J119*(X119/H119),"0")</f>
        <v>0.28333333333333333</v>
      </c>
    </row>
    <row r="120" spans="1:67" ht="27" hidden="1" customHeight="1" x14ac:dyDescent="0.25">
      <c r="A120" s="54" t="s">
        <v>208</v>
      </c>
      <c r="B120" s="54" t="s">
        <v>209</v>
      </c>
      <c r="C120" s="31">
        <v>4301060350</v>
      </c>
      <c r="D120" s="391">
        <v>4680115881532</v>
      </c>
      <c r="E120" s="392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50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4"/>
      <c r="Q120" s="394"/>
      <c r="R120" s="394"/>
      <c r="S120" s="392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hidden="1" customHeight="1" x14ac:dyDescent="0.25">
      <c r="A121" s="54" t="s">
        <v>208</v>
      </c>
      <c r="B121" s="54" t="s">
        <v>210</v>
      </c>
      <c r="C121" s="31">
        <v>4301060366</v>
      </c>
      <c r="D121" s="391">
        <v>4680115881532</v>
      </c>
      <c r="E121" s="392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4"/>
      <c r="Q121" s="394"/>
      <c r="R121" s="394"/>
      <c r="S121" s="392"/>
      <c r="T121" s="34"/>
      <c r="U121" s="34"/>
      <c r="V121" s="35" t="s">
        <v>66</v>
      </c>
      <c r="W121" s="387">
        <v>0</v>
      </c>
      <c r="X121" s="388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208</v>
      </c>
      <c r="B122" s="54" t="s">
        <v>211</v>
      </c>
      <c r="C122" s="31">
        <v>4301060371</v>
      </c>
      <c r="D122" s="391">
        <v>4680115881532</v>
      </c>
      <c r="E122" s="392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4"/>
      <c r="Q122" s="394"/>
      <c r="R122" s="394"/>
      <c r="S122" s="392"/>
      <c r="T122" s="34"/>
      <c r="U122" s="34"/>
      <c r="V122" s="35" t="s">
        <v>66</v>
      </c>
      <c r="W122" s="387">
        <v>50</v>
      </c>
      <c r="X122" s="388">
        <f t="shared" si="24"/>
        <v>50.400000000000006</v>
      </c>
      <c r="Y122" s="36">
        <f>IFERROR(IF(X122=0,"",ROUNDUP(X122/H122,0)*0.02175),"")</f>
        <v>0.1305</v>
      </c>
      <c r="Z122" s="56"/>
      <c r="AA122" s="57"/>
      <c r="AE122" s="64"/>
      <c r="BB122" s="131" t="s">
        <v>1</v>
      </c>
      <c r="BL122" s="64">
        <f t="shared" si="25"/>
        <v>53.357142857142861</v>
      </c>
      <c r="BM122" s="64">
        <f t="shared" si="26"/>
        <v>53.784000000000006</v>
      </c>
      <c r="BN122" s="64">
        <f t="shared" si="27"/>
        <v>0.10629251700680271</v>
      </c>
      <c r="BO122" s="64">
        <f t="shared" si="28"/>
        <v>0.10714285714285714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91">
        <v>4680115882652</v>
      </c>
      <c r="E123" s="392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6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4"/>
      <c r="Q123" s="394"/>
      <c r="R123" s="394"/>
      <c r="S123" s="392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391">
        <v>4680115880238</v>
      </c>
      <c r="E124" s="392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4"/>
      <c r="Q124" s="394"/>
      <c r="R124" s="394"/>
      <c r="S124" s="392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391">
        <v>4680115881464</v>
      </c>
      <c r="E125" s="392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3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4"/>
      <c r="Q125" s="394"/>
      <c r="R125" s="394"/>
      <c r="S125" s="392"/>
      <c r="T125" s="34"/>
      <c r="U125" s="34"/>
      <c r="V125" s="35" t="s">
        <v>66</v>
      </c>
      <c r="W125" s="387">
        <v>0</v>
      </c>
      <c r="X125" s="388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11" t="s">
        <v>70</v>
      </c>
      <c r="P126" s="412"/>
      <c r="Q126" s="412"/>
      <c r="R126" s="412"/>
      <c r="S126" s="412"/>
      <c r="T126" s="412"/>
      <c r="U126" s="413"/>
      <c r="V126" s="37" t="s">
        <v>71</v>
      </c>
      <c r="W126" s="389">
        <f>IFERROR(W119/H119,"0")+IFERROR(W120/H120,"0")+IFERROR(W121/H121,"0")+IFERROR(W122/H122,"0")+IFERROR(W123/H123,"0")+IFERROR(W124/H124,"0")+IFERROR(W125/H125,"0")</f>
        <v>39.687320711417101</v>
      </c>
      <c r="X126" s="389">
        <f>IFERROR(X119/H119,"0")+IFERROR(X120/H120,"0")+IFERROR(X121/H121,"0")+IFERROR(X122/H122,"0")+IFERROR(X123/H123,"0")+IFERROR(X124/H124,"0")+IFERROR(X125/H125,"0")</f>
        <v>40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0.44907999999999998</v>
      </c>
      <c r="Z126" s="390"/>
      <c r="AA126" s="390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411" t="s">
        <v>70</v>
      </c>
      <c r="P127" s="412"/>
      <c r="Q127" s="412"/>
      <c r="R127" s="412"/>
      <c r="S127" s="412"/>
      <c r="T127" s="412"/>
      <c r="U127" s="413"/>
      <c r="V127" s="37" t="s">
        <v>66</v>
      </c>
      <c r="W127" s="389">
        <f>IFERROR(SUM(W119:W125),"0")</f>
        <v>162</v>
      </c>
      <c r="X127" s="389">
        <f>IFERROR(SUM(X119:X125),"0")</f>
        <v>163.28</v>
      </c>
      <c r="Y127" s="37"/>
      <c r="Z127" s="390"/>
      <c r="AA127" s="390"/>
    </row>
    <row r="128" spans="1:67" ht="16.5" hidden="1" customHeight="1" x14ac:dyDescent="0.25">
      <c r="A128" s="410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2"/>
      <c r="AA128" s="382"/>
    </row>
    <row r="129" spans="1:67" ht="14.25" hidden="1" customHeight="1" x14ac:dyDescent="0.25">
      <c r="A129" s="401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391">
        <v>4607091385168</v>
      </c>
      <c r="E130" s="392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4"/>
      <c r="Q130" s="394"/>
      <c r="R130" s="394"/>
      <c r="S130" s="392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hidden="1" customHeight="1" x14ac:dyDescent="0.25">
      <c r="A131" s="54" t="s">
        <v>219</v>
      </c>
      <c r="B131" s="54" t="s">
        <v>221</v>
      </c>
      <c r="C131" s="31">
        <v>4301051612</v>
      </c>
      <c r="D131" s="391">
        <v>4607091385168</v>
      </c>
      <c r="E131" s="392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4"/>
      <c r="Q131" s="394"/>
      <c r="R131" s="394"/>
      <c r="S131" s="392"/>
      <c r="T131" s="34"/>
      <c r="U131" s="34"/>
      <c r="V131" s="35" t="s">
        <v>66</v>
      </c>
      <c r="W131" s="387">
        <v>0</v>
      </c>
      <c r="X131" s="388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91">
        <v>4607091383256</v>
      </c>
      <c r="E132" s="392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4"/>
      <c r="Q132" s="394"/>
      <c r="R132" s="394"/>
      <c r="S132" s="392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1">
        <v>4607091385748</v>
      </c>
      <c r="E133" s="392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4"/>
      <c r="Q133" s="394"/>
      <c r="R133" s="394"/>
      <c r="S133" s="392"/>
      <c r="T133" s="34"/>
      <c r="U133" s="34"/>
      <c r="V133" s="35" t="s">
        <v>66</v>
      </c>
      <c r="W133" s="387">
        <v>405</v>
      </c>
      <c r="X133" s="388">
        <f>IFERROR(IF(W133="",0,CEILING((W133/$H133),1)*$H133),"")</f>
        <v>405</v>
      </c>
      <c r="Y133" s="36">
        <f>IFERROR(IF(X133=0,"",ROUNDUP(X133/H133,0)*0.00753),"")</f>
        <v>1.1294999999999999</v>
      </c>
      <c r="Z133" s="56"/>
      <c r="AA133" s="57"/>
      <c r="AE133" s="64"/>
      <c r="BB133" s="138" t="s">
        <v>1</v>
      </c>
      <c r="BL133" s="64">
        <f>IFERROR(W133*I133/H133,"0")</f>
        <v>445.8</v>
      </c>
      <c r="BM133" s="64">
        <f>IFERROR(X133*I133/H133,"0")</f>
        <v>445.8</v>
      </c>
      <c r="BN133" s="64">
        <f>IFERROR(1/J133*(W133/H133),"0")</f>
        <v>0.96153846153846145</v>
      </c>
      <c r="BO133" s="64">
        <f>IFERROR(1/J133*(X133/H133),"0")</f>
        <v>0.96153846153846145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391">
        <v>4680115884533</v>
      </c>
      <c r="E134" s="392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0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4"/>
      <c r="Q134" s="394"/>
      <c r="R134" s="394"/>
      <c r="S134" s="392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11" t="s">
        <v>70</v>
      </c>
      <c r="P135" s="412"/>
      <c r="Q135" s="412"/>
      <c r="R135" s="412"/>
      <c r="S135" s="412"/>
      <c r="T135" s="412"/>
      <c r="U135" s="413"/>
      <c r="V135" s="37" t="s">
        <v>71</v>
      </c>
      <c r="W135" s="389">
        <f>IFERROR(W130/H130,"0")+IFERROR(W131/H131,"0")+IFERROR(W132/H132,"0")+IFERROR(W133/H133,"0")+IFERROR(W134/H134,"0")</f>
        <v>150</v>
      </c>
      <c r="X135" s="389">
        <f>IFERROR(X130/H130,"0")+IFERROR(X131/H131,"0")+IFERROR(X132/H132,"0")+IFERROR(X133/H133,"0")+IFERROR(X134/H134,"0")</f>
        <v>150</v>
      </c>
      <c r="Y135" s="389">
        <f>IFERROR(IF(Y130="",0,Y130),"0")+IFERROR(IF(Y131="",0,Y131),"0")+IFERROR(IF(Y132="",0,Y132),"0")+IFERROR(IF(Y133="",0,Y133),"0")+IFERROR(IF(Y134="",0,Y134),"0")</f>
        <v>1.1294999999999999</v>
      </c>
      <c r="Z135" s="390"/>
      <c r="AA135" s="390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411" t="s">
        <v>70</v>
      </c>
      <c r="P136" s="412"/>
      <c r="Q136" s="412"/>
      <c r="R136" s="412"/>
      <c r="S136" s="412"/>
      <c r="T136" s="412"/>
      <c r="U136" s="413"/>
      <c r="V136" s="37" t="s">
        <v>66</v>
      </c>
      <c r="W136" s="389">
        <f>IFERROR(SUM(W130:W134),"0")</f>
        <v>405</v>
      </c>
      <c r="X136" s="389">
        <f>IFERROR(SUM(X130:X134),"0")</f>
        <v>405</v>
      </c>
      <c r="Y136" s="37"/>
      <c r="Z136" s="390"/>
      <c r="AA136" s="390"/>
    </row>
    <row r="137" spans="1:67" ht="27.75" hidden="1" customHeight="1" x14ac:dyDescent="0.2">
      <c r="A137" s="470" t="s">
        <v>228</v>
      </c>
      <c r="B137" s="471"/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  <c r="Y137" s="471"/>
      <c r="Z137" s="48"/>
      <c r="AA137" s="48"/>
    </row>
    <row r="138" spans="1:67" ht="16.5" hidden="1" customHeight="1" x14ac:dyDescent="0.25">
      <c r="A138" s="410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2"/>
      <c r="AA138" s="382"/>
    </row>
    <row r="139" spans="1:67" ht="14.25" hidden="1" customHeight="1" x14ac:dyDescent="0.25">
      <c r="A139" s="401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91">
        <v>4607091383423</v>
      </c>
      <c r="E140" s="392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4"/>
      <c r="Q140" s="394"/>
      <c r="R140" s="394"/>
      <c r="S140" s="392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91">
        <v>4680115885707</v>
      </c>
      <c r="E141" s="392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2" t="s">
        <v>234</v>
      </c>
      <c r="P141" s="394"/>
      <c r="Q141" s="394"/>
      <c r="R141" s="394"/>
      <c r="S141" s="392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91">
        <v>4607091381405</v>
      </c>
      <c r="E142" s="392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4"/>
      <c r="Q142" s="394"/>
      <c r="R142" s="394"/>
      <c r="S142" s="392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237</v>
      </c>
      <c r="B143" s="54" t="s">
        <v>238</v>
      </c>
      <c r="C143" s="31">
        <v>4301011333</v>
      </c>
      <c r="D143" s="391">
        <v>4607091386516</v>
      </c>
      <c r="E143" s="392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4"/>
      <c r="Q143" s="394"/>
      <c r="R143" s="394"/>
      <c r="S143" s="392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98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411" t="s">
        <v>70</v>
      </c>
      <c r="P144" s="412"/>
      <c r="Q144" s="412"/>
      <c r="R144" s="412"/>
      <c r="S144" s="412"/>
      <c r="T144" s="412"/>
      <c r="U144" s="413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hidden="1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11" t="s">
        <v>70</v>
      </c>
      <c r="P145" s="412"/>
      <c r="Q145" s="412"/>
      <c r="R145" s="412"/>
      <c r="S145" s="412"/>
      <c r="T145" s="412"/>
      <c r="U145" s="413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hidden="1" customHeight="1" x14ac:dyDescent="0.25">
      <c r="A146" s="410" t="s">
        <v>239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82"/>
      <c r="AA146" s="382"/>
    </row>
    <row r="147" spans="1:67" ht="14.25" hidden="1" customHeight="1" x14ac:dyDescent="0.25">
      <c r="A147" s="401" t="s">
        <v>61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3"/>
      <c r="AA147" s="383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91">
        <v>4680115880993</v>
      </c>
      <c r="E148" s="392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4"/>
      <c r="Q148" s="394"/>
      <c r="R148" s="394"/>
      <c r="S148" s="392"/>
      <c r="T148" s="34"/>
      <c r="U148" s="34"/>
      <c r="V148" s="35" t="s">
        <v>66</v>
      </c>
      <c r="W148" s="387">
        <v>31</v>
      </c>
      <c r="X148" s="388">
        <f t="shared" ref="X148:X156" si="29">IFERROR(IF(W148="",0,CEILING((W148/$H148),1)*$H148),"")</f>
        <v>33.6</v>
      </c>
      <c r="Y148" s="36">
        <f>IFERROR(IF(X148=0,"",ROUNDUP(X148/H148,0)*0.00753),"")</f>
        <v>6.0240000000000002E-2</v>
      </c>
      <c r="Z148" s="56"/>
      <c r="AA148" s="57"/>
      <c r="AE148" s="64"/>
      <c r="BB148" s="144" t="s">
        <v>1</v>
      </c>
      <c r="BL148" s="64">
        <f t="shared" ref="BL148:BL156" si="30">IFERROR(W148*I148/H148,"0")</f>
        <v>32.919047619047618</v>
      </c>
      <c r="BM148" s="64">
        <f t="shared" ref="BM148:BM156" si="31">IFERROR(X148*I148/H148,"0")</f>
        <v>35.68</v>
      </c>
      <c r="BN148" s="64">
        <f t="shared" ref="BN148:BN156" si="32">IFERROR(1/J148*(W148/H148),"0")</f>
        <v>4.7313797313797312E-2</v>
      </c>
      <c r="BO148" s="64">
        <f t="shared" ref="BO148:BO156" si="33">IFERROR(1/J148*(X148/H148),"0")</f>
        <v>5.128205128205128E-2</v>
      </c>
    </row>
    <row r="149" spans="1:67" ht="27" hidden="1" customHeight="1" x14ac:dyDescent="0.25">
      <c r="A149" s="54" t="s">
        <v>242</v>
      </c>
      <c r="B149" s="54" t="s">
        <v>243</v>
      </c>
      <c r="C149" s="31">
        <v>4301031204</v>
      </c>
      <c r="D149" s="391">
        <v>4680115881761</v>
      </c>
      <c r="E149" s="392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4"/>
      <c r="Q149" s="394"/>
      <c r="R149" s="394"/>
      <c r="S149" s="392"/>
      <c r="T149" s="34"/>
      <c r="U149" s="34"/>
      <c r="V149" s="35" t="s">
        <v>66</v>
      </c>
      <c r="W149" s="387">
        <v>0</v>
      </c>
      <c r="X149" s="388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391">
        <v>4680115881563</v>
      </c>
      <c r="E150" s="392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4"/>
      <c r="Q150" s="394"/>
      <c r="R150" s="394"/>
      <c r="S150" s="392"/>
      <c r="T150" s="34"/>
      <c r="U150" s="34"/>
      <c r="V150" s="35" t="s">
        <v>66</v>
      </c>
      <c r="W150" s="387">
        <v>12</v>
      </c>
      <c r="X150" s="388">
        <f t="shared" si="29"/>
        <v>12.600000000000001</v>
      </c>
      <c r="Y150" s="36">
        <f>IFERROR(IF(X150=0,"",ROUNDUP(X150/H150,0)*0.00753),"")</f>
        <v>2.2589999999999999E-2</v>
      </c>
      <c r="Z150" s="56"/>
      <c r="AA150" s="57"/>
      <c r="AE150" s="64"/>
      <c r="BB150" s="146" t="s">
        <v>1</v>
      </c>
      <c r="BL150" s="64">
        <f t="shared" si="30"/>
        <v>12.571428571428571</v>
      </c>
      <c r="BM150" s="64">
        <f t="shared" si="31"/>
        <v>13.200000000000003</v>
      </c>
      <c r="BN150" s="64">
        <f t="shared" si="32"/>
        <v>1.8315018315018316E-2</v>
      </c>
      <c r="BO150" s="64">
        <f t="shared" si="33"/>
        <v>1.9230769230769232E-2</v>
      </c>
    </row>
    <row r="151" spans="1:67" ht="27" customHeight="1" x14ac:dyDescent="0.25">
      <c r="A151" s="54" t="s">
        <v>246</v>
      </c>
      <c r="B151" s="54" t="s">
        <v>247</v>
      </c>
      <c r="C151" s="31">
        <v>4301031199</v>
      </c>
      <c r="D151" s="391">
        <v>4680115880986</v>
      </c>
      <c r="E151" s="392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4"/>
      <c r="Q151" s="394"/>
      <c r="R151" s="394"/>
      <c r="S151" s="392"/>
      <c r="T151" s="34"/>
      <c r="U151" s="34"/>
      <c r="V151" s="35" t="s">
        <v>66</v>
      </c>
      <c r="W151" s="387">
        <v>29</v>
      </c>
      <c r="X151" s="388">
        <f t="shared" si="29"/>
        <v>29.400000000000002</v>
      </c>
      <c r="Y151" s="36">
        <f>IFERROR(IF(X151=0,"",ROUNDUP(X151/H151,0)*0.00502),"")</f>
        <v>7.0280000000000009E-2</v>
      </c>
      <c r="Z151" s="56"/>
      <c r="AA151" s="57"/>
      <c r="AE151" s="64"/>
      <c r="BB151" s="147" t="s">
        <v>1</v>
      </c>
      <c r="BL151" s="64">
        <f t="shared" si="30"/>
        <v>30.795238095238094</v>
      </c>
      <c r="BM151" s="64">
        <f t="shared" si="31"/>
        <v>31.22</v>
      </c>
      <c r="BN151" s="64">
        <f t="shared" si="32"/>
        <v>5.9015059015059018E-2</v>
      </c>
      <c r="BO151" s="64">
        <f t="shared" si="33"/>
        <v>5.9829059829059839E-2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4301031190</v>
      </c>
      <c r="D152" s="391">
        <v>4680115880207</v>
      </c>
      <c r="E152" s="392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4"/>
      <c r="Q152" s="394"/>
      <c r="R152" s="394"/>
      <c r="S152" s="392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4301031205</v>
      </c>
      <c r="D153" s="391">
        <v>4680115881785</v>
      </c>
      <c r="E153" s="392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4"/>
      <c r="Q153" s="394"/>
      <c r="R153" s="394"/>
      <c r="S153" s="392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4301031202</v>
      </c>
      <c r="D154" s="391">
        <v>4680115881679</v>
      </c>
      <c r="E154" s="392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4"/>
      <c r="Q154" s="394"/>
      <c r="R154" s="394"/>
      <c r="S154" s="392"/>
      <c r="T154" s="34"/>
      <c r="U154" s="34"/>
      <c r="V154" s="35" t="s">
        <v>66</v>
      </c>
      <c r="W154" s="387">
        <v>48</v>
      </c>
      <c r="X154" s="388">
        <f t="shared" si="29"/>
        <v>48.300000000000004</v>
      </c>
      <c r="Y154" s="36">
        <f>IFERROR(IF(X154=0,"",ROUNDUP(X154/H154,0)*0.00502),"")</f>
        <v>0.11546000000000001</v>
      </c>
      <c r="Z154" s="56"/>
      <c r="AA154" s="57"/>
      <c r="AE154" s="64"/>
      <c r="BB154" s="150" t="s">
        <v>1</v>
      </c>
      <c r="BL154" s="64">
        <f t="shared" si="30"/>
        <v>50.285714285714285</v>
      </c>
      <c r="BM154" s="64">
        <f t="shared" si="31"/>
        <v>50.600000000000009</v>
      </c>
      <c r="BN154" s="64">
        <f t="shared" si="32"/>
        <v>9.7680097680097694E-2</v>
      </c>
      <c r="BO154" s="64">
        <f t="shared" si="33"/>
        <v>9.8290598290598302E-2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4301031158</v>
      </c>
      <c r="D155" s="391">
        <v>4680115880191</v>
      </c>
      <c r="E155" s="392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4"/>
      <c r="Q155" s="394"/>
      <c r="R155" s="394"/>
      <c r="S155" s="392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hidden="1" customHeight="1" x14ac:dyDescent="0.25">
      <c r="A156" s="54" t="s">
        <v>256</v>
      </c>
      <c r="B156" s="54" t="s">
        <v>257</v>
      </c>
      <c r="C156" s="31">
        <v>4301031245</v>
      </c>
      <c r="D156" s="391">
        <v>4680115883963</v>
      </c>
      <c r="E156" s="392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4"/>
      <c r="Q156" s="394"/>
      <c r="R156" s="394"/>
      <c r="S156" s="392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411" t="s">
        <v>70</v>
      </c>
      <c r="P157" s="412"/>
      <c r="Q157" s="412"/>
      <c r="R157" s="412"/>
      <c r="S157" s="412"/>
      <c r="T157" s="412"/>
      <c r="U157" s="413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46.904761904761898</v>
      </c>
      <c r="X157" s="389">
        <f>IFERROR(X148/H148,"0")+IFERROR(X149/H149,"0")+IFERROR(X150/H150,"0")+IFERROR(X151/H151,"0")+IFERROR(X152/H152,"0")+IFERROR(X153/H153,"0")+IFERROR(X154/H154,"0")+IFERROR(X155/H155,"0")+IFERROR(X156/H156,"0")</f>
        <v>48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0.26857000000000003</v>
      </c>
      <c r="Z157" s="390"/>
      <c r="AA157" s="390"/>
    </row>
    <row r="158" spans="1:67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11" t="s">
        <v>70</v>
      </c>
      <c r="P158" s="412"/>
      <c r="Q158" s="412"/>
      <c r="R158" s="412"/>
      <c r="S158" s="412"/>
      <c r="T158" s="412"/>
      <c r="U158" s="413"/>
      <c r="V158" s="37" t="s">
        <v>66</v>
      </c>
      <c r="W158" s="389">
        <f>IFERROR(SUM(W148:W156),"0")</f>
        <v>120</v>
      </c>
      <c r="X158" s="389">
        <f>IFERROR(SUM(X148:X156),"0")</f>
        <v>123.9</v>
      </c>
      <c r="Y158" s="37"/>
      <c r="Z158" s="390"/>
      <c r="AA158" s="390"/>
    </row>
    <row r="159" spans="1:67" ht="16.5" hidden="1" customHeight="1" x14ac:dyDescent="0.25">
      <c r="A159" s="410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82"/>
      <c r="AA159" s="382"/>
    </row>
    <row r="160" spans="1:67" ht="14.25" hidden="1" customHeight="1" x14ac:dyDescent="0.25">
      <c r="A160" s="401" t="s">
        <v>105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3"/>
      <c r="AA160" s="383"/>
    </row>
    <row r="161" spans="1:67" ht="16.5" hidden="1" customHeight="1" x14ac:dyDescent="0.25">
      <c r="A161" s="54" t="s">
        <v>259</v>
      </c>
      <c r="B161" s="54" t="s">
        <v>260</v>
      </c>
      <c r="C161" s="31">
        <v>4301011450</v>
      </c>
      <c r="D161" s="391">
        <v>4680115881402</v>
      </c>
      <c r="E161" s="392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4"/>
      <c r="Q161" s="394"/>
      <c r="R161" s="394"/>
      <c r="S161" s="392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261</v>
      </c>
      <c r="B162" s="54" t="s">
        <v>262</v>
      </c>
      <c r="C162" s="31">
        <v>4301011454</v>
      </c>
      <c r="D162" s="391">
        <v>4680115881396</v>
      </c>
      <c r="E162" s="392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4"/>
      <c r="Q162" s="394"/>
      <c r="R162" s="394"/>
      <c r="S162" s="392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98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411" t="s">
        <v>70</v>
      </c>
      <c r="P163" s="412"/>
      <c r="Q163" s="412"/>
      <c r="R163" s="412"/>
      <c r="S163" s="412"/>
      <c r="T163" s="412"/>
      <c r="U163" s="413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hidden="1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11" t="s">
        <v>70</v>
      </c>
      <c r="P164" s="412"/>
      <c r="Q164" s="412"/>
      <c r="R164" s="412"/>
      <c r="S164" s="412"/>
      <c r="T164" s="412"/>
      <c r="U164" s="413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hidden="1" customHeight="1" x14ac:dyDescent="0.25">
      <c r="A165" s="401" t="s">
        <v>97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83"/>
      <c r="AA165" s="383"/>
    </row>
    <row r="166" spans="1:67" ht="16.5" hidden="1" customHeight="1" x14ac:dyDescent="0.25">
      <c r="A166" s="54" t="s">
        <v>263</v>
      </c>
      <c r="B166" s="54" t="s">
        <v>264</v>
      </c>
      <c r="C166" s="31">
        <v>4301020262</v>
      </c>
      <c r="D166" s="391">
        <v>4680115882935</v>
      </c>
      <c r="E166" s="392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4"/>
      <c r="Q166" s="394"/>
      <c r="R166" s="394"/>
      <c r="S166" s="392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265</v>
      </c>
      <c r="B167" s="54" t="s">
        <v>266</v>
      </c>
      <c r="C167" s="31">
        <v>4301020220</v>
      </c>
      <c r="D167" s="391">
        <v>4680115880764</v>
      </c>
      <c r="E167" s="392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4"/>
      <c r="Q167" s="394"/>
      <c r="R167" s="394"/>
      <c r="S167" s="392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98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411" t="s">
        <v>70</v>
      </c>
      <c r="P168" s="412"/>
      <c r="Q168" s="412"/>
      <c r="R168" s="412"/>
      <c r="S168" s="412"/>
      <c r="T168" s="412"/>
      <c r="U168" s="413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hidden="1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11" t="s">
        <v>70</v>
      </c>
      <c r="P169" s="412"/>
      <c r="Q169" s="412"/>
      <c r="R169" s="412"/>
      <c r="S169" s="412"/>
      <c r="T169" s="412"/>
      <c r="U169" s="413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hidden="1" customHeight="1" x14ac:dyDescent="0.25">
      <c r="A170" s="401" t="s">
        <v>61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83"/>
      <c r="AA170" s="383"/>
    </row>
    <row r="171" spans="1:67" ht="27" hidden="1" customHeight="1" x14ac:dyDescent="0.25">
      <c r="A171" s="54" t="s">
        <v>267</v>
      </c>
      <c r="B171" s="54" t="s">
        <v>268</v>
      </c>
      <c r="C171" s="31">
        <v>4301031223</v>
      </c>
      <c r="D171" s="391">
        <v>4680115884014</v>
      </c>
      <c r="E171" s="392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48" t="s">
        <v>269</v>
      </c>
      <c r="P171" s="394"/>
      <c r="Q171" s="394"/>
      <c r="R171" s="394"/>
      <c r="S171" s="392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hidden="1" customHeight="1" x14ac:dyDescent="0.25">
      <c r="A172" s="54" t="s">
        <v>270</v>
      </c>
      <c r="B172" s="54" t="s">
        <v>271</v>
      </c>
      <c r="C172" s="31">
        <v>4301031225</v>
      </c>
      <c r="D172" s="391">
        <v>4680115884021</v>
      </c>
      <c r="E172" s="392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3" t="s">
        <v>272</v>
      </c>
      <c r="P172" s="394"/>
      <c r="Q172" s="394"/>
      <c r="R172" s="394"/>
      <c r="S172" s="392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391">
        <v>4680115882683</v>
      </c>
      <c r="E173" s="392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4"/>
      <c r="Q173" s="394"/>
      <c r="R173" s="394"/>
      <c r="S173" s="392"/>
      <c r="T173" s="34"/>
      <c r="U173" s="34"/>
      <c r="V173" s="35" t="s">
        <v>66</v>
      </c>
      <c r="W173" s="387">
        <v>63</v>
      </c>
      <c r="X173" s="388">
        <f t="shared" si="34"/>
        <v>64.800000000000011</v>
      </c>
      <c r="Y173" s="36">
        <f>IFERROR(IF(X173=0,"",ROUNDUP(X173/H173,0)*0.00937),"")</f>
        <v>0.11244</v>
      </c>
      <c r="Z173" s="56"/>
      <c r="AA173" s="57"/>
      <c r="AE173" s="64"/>
      <c r="BB173" s="159" t="s">
        <v>1</v>
      </c>
      <c r="BL173" s="64">
        <f t="shared" si="35"/>
        <v>65.45</v>
      </c>
      <c r="BM173" s="64">
        <f t="shared" si="36"/>
        <v>67.320000000000007</v>
      </c>
      <c r="BN173" s="64">
        <f t="shared" si="37"/>
        <v>9.722222222222221E-2</v>
      </c>
      <c r="BO173" s="64">
        <f t="shared" si="38"/>
        <v>0.10000000000000002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91">
        <v>4680115882690</v>
      </c>
      <c r="E174" s="392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4"/>
      <c r="Q174" s="394"/>
      <c r="R174" s="394"/>
      <c r="S174" s="392"/>
      <c r="T174" s="34"/>
      <c r="U174" s="34"/>
      <c r="V174" s="35" t="s">
        <v>66</v>
      </c>
      <c r="W174" s="387">
        <v>41</v>
      </c>
      <c r="X174" s="388">
        <f t="shared" si="34"/>
        <v>43.2</v>
      </c>
      <c r="Y174" s="36">
        <f>IFERROR(IF(X174=0,"",ROUNDUP(X174/H174,0)*0.00937),"")</f>
        <v>7.4959999999999999E-2</v>
      </c>
      <c r="Z174" s="56"/>
      <c r="AA174" s="57"/>
      <c r="AE174" s="64"/>
      <c r="BB174" s="160" t="s">
        <v>1</v>
      </c>
      <c r="BL174" s="64">
        <f t="shared" si="35"/>
        <v>42.594444444444449</v>
      </c>
      <c r="BM174" s="64">
        <f t="shared" si="36"/>
        <v>44.88</v>
      </c>
      <c r="BN174" s="64">
        <f t="shared" si="37"/>
        <v>6.3271604938271594E-2</v>
      </c>
      <c r="BO174" s="64">
        <f t="shared" si="38"/>
        <v>6.6666666666666666E-2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4301031220</v>
      </c>
      <c r="D175" s="391">
        <v>4680115882669</v>
      </c>
      <c r="E175" s="392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4"/>
      <c r="Q175" s="394"/>
      <c r="R175" s="394"/>
      <c r="S175" s="392"/>
      <c r="T175" s="34"/>
      <c r="U175" s="34"/>
      <c r="V175" s="35" t="s">
        <v>66</v>
      </c>
      <c r="W175" s="387">
        <v>0</v>
      </c>
      <c r="X175" s="388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4301031221</v>
      </c>
      <c r="D176" s="391">
        <v>4680115882676</v>
      </c>
      <c r="E176" s="392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4"/>
      <c r="Q176" s="394"/>
      <c r="R176" s="394"/>
      <c r="S176" s="392"/>
      <c r="T176" s="34"/>
      <c r="U176" s="34"/>
      <c r="V176" s="35" t="s">
        <v>66</v>
      </c>
      <c r="W176" s="387">
        <v>0</v>
      </c>
      <c r="X176" s="388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4301031222</v>
      </c>
      <c r="D177" s="391">
        <v>4680115884007</v>
      </c>
      <c r="E177" s="392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6" t="s">
        <v>283</v>
      </c>
      <c r="P177" s="394"/>
      <c r="Q177" s="394"/>
      <c r="R177" s="394"/>
      <c r="S177" s="392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284</v>
      </c>
      <c r="B178" s="54" t="s">
        <v>285</v>
      </c>
      <c r="C178" s="31">
        <v>4301031229</v>
      </c>
      <c r="D178" s="391">
        <v>4680115884038</v>
      </c>
      <c r="E178" s="392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4"/>
      <c r="Q178" s="394"/>
      <c r="R178" s="394"/>
      <c r="S178" s="392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8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411" t="s">
        <v>70</v>
      </c>
      <c r="P179" s="412"/>
      <c r="Q179" s="412"/>
      <c r="R179" s="412"/>
      <c r="S179" s="412"/>
      <c r="T179" s="412"/>
      <c r="U179" s="413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19.25925925925926</v>
      </c>
      <c r="X179" s="389">
        <f>IFERROR(X171/H171,"0")+IFERROR(X172/H172,"0")+IFERROR(X173/H173,"0")+IFERROR(X174/H174,"0")+IFERROR(X175/H175,"0")+IFERROR(X176/H176,"0")+IFERROR(X177/H177,"0")+IFERROR(X178/H178,"0")</f>
        <v>20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0.18740000000000001</v>
      </c>
      <c r="Z179" s="390"/>
      <c r="AA179" s="390"/>
    </row>
    <row r="180" spans="1:67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11" t="s">
        <v>70</v>
      </c>
      <c r="P180" s="412"/>
      <c r="Q180" s="412"/>
      <c r="R180" s="412"/>
      <c r="S180" s="412"/>
      <c r="T180" s="412"/>
      <c r="U180" s="413"/>
      <c r="V180" s="37" t="s">
        <v>66</v>
      </c>
      <c r="W180" s="389">
        <f>IFERROR(SUM(W171:W178),"0")</f>
        <v>104</v>
      </c>
      <c r="X180" s="389">
        <f>IFERROR(SUM(X171:X178),"0")</f>
        <v>108.00000000000001</v>
      </c>
      <c r="Y180" s="37"/>
      <c r="Z180" s="390"/>
      <c r="AA180" s="390"/>
    </row>
    <row r="181" spans="1:67" ht="14.25" hidden="1" customHeight="1" x14ac:dyDescent="0.25">
      <c r="A181" s="401" t="s">
        <v>72</v>
      </c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83"/>
      <c r="AA181" s="383"/>
    </row>
    <row r="182" spans="1:67" ht="27" hidden="1" customHeight="1" x14ac:dyDescent="0.25">
      <c r="A182" s="54" t="s">
        <v>286</v>
      </c>
      <c r="B182" s="54" t="s">
        <v>287</v>
      </c>
      <c r="C182" s="31">
        <v>4301051409</v>
      </c>
      <c r="D182" s="391">
        <v>4680115881556</v>
      </c>
      <c r="E182" s="392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5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4"/>
      <c r="Q182" s="394"/>
      <c r="R182" s="394"/>
      <c r="S182" s="392"/>
      <c r="T182" s="34"/>
      <c r="U182" s="34"/>
      <c r="V182" s="35" t="s">
        <v>66</v>
      </c>
      <c r="W182" s="387">
        <v>0</v>
      </c>
      <c r="X182" s="388">
        <f t="shared" ref="X182:X200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200" si="40">IFERROR(W182*I182/H182,"0")</f>
        <v>0</v>
      </c>
      <c r="BM182" s="64">
        <f t="shared" ref="BM182:BM200" si="41">IFERROR(X182*I182/H182,"0")</f>
        <v>0</v>
      </c>
      <c r="BN182" s="64">
        <f t="shared" ref="BN182:BN200" si="42">IFERROR(1/J182*(W182/H182),"0")</f>
        <v>0</v>
      </c>
      <c r="BO182" s="64">
        <f t="shared" ref="BO182:BO200" si="43">IFERROR(1/J182*(X182/H182),"0")</f>
        <v>0</v>
      </c>
    </row>
    <row r="183" spans="1:67" ht="27" hidden="1" customHeight="1" x14ac:dyDescent="0.25">
      <c r="A183" s="54" t="s">
        <v>288</v>
      </c>
      <c r="B183" s="54" t="s">
        <v>289</v>
      </c>
      <c r="C183" s="31">
        <v>4301051408</v>
      </c>
      <c r="D183" s="391">
        <v>4680115881594</v>
      </c>
      <c r="E183" s="392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7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4"/>
      <c r="Q183" s="394"/>
      <c r="R183" s="394"/>
      <c r="S183" s="392"/>
      <c r="T183" s="34"/>
      <c r="U183" s="34"/>
      <c r="V183" s="35" t="s">
        <v>66</v>
      </c>
      <c r="W183" s="387">
        <v>0</v>
      </c>
      <c r="X183" s="388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4301051505</v>
      </c>
      <c r="D184" s="391">
        <v>4680115881587</v>
      </c>
      <c r="E184" s="392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2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4"/>
      <c r="Q184" s="394"/>
      <c r="R184" s="394"/>
      <c r="S184" s="392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hidden="1" customHeight="1" x14ac:dyDescent="0.25">
      <c r="A185" s="54" t="s">
        <v>292</v>
      </c>
      <c r="B185" s="54" t="s">
        <v>293</v>
      </c>
      <c r="C185" s="31">
        <v>4301051380</v>
      </c>
      <c r="D185" s="391">
        <v>4680115880962</v>
      </c>
      <c r="E185" s="392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3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4"/>
      <c r="Q185" s="394"/>
      <c r="R185" s="394"/>
      <c r="S185" s="392"/>
      <c r="T185" s="34"/>
      <c r="U185" s="34"/>
      <c r="V185" s="35" t="s">
        <v>66</v>
      </c>
      <c r="W185" s="387">
        <v>0</v>
      </c>
      <c r="X185" s="388">
        <f t="shared" si="39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hidden="1" customHeight="1" x14ac:dyDescent="0.25">
      <c r="A186" s="54" t="s">
        <v>292</v>
      </c>
      <c r="B186" s="54" t="s">
        <v>294</v>
      </c>
      <c r="C186" s="31">
        <v>4301051754</v>
      </c>
      <c r="D186" s="391">
        <v>4680115880962</v>
      </c>
      <c r="E186" s="392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2" t="s">
        <v>295</v>
      </c>
      <c r="P186" s="394"/>
      <c r="Q186" s="394"/>
      <c r="R186" s="394"/>
      <c r="S186" s="392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hidden="1" customHeight="1" x14ac:dyDescent="0.25">
      <c r="A187" s="54" t="s">
        <v>296</v>
      </c>
      <c r="B187" s="54" t="s">
        <v>297</v>
      </c>
      <c r="C187" s="31">
        <v>4301051411</v>
      </c>
      <c r="D187" s="391">
        <v>4680115881617</v>
      </c>
      <c r="E187" s="392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4"/>
      <c r="Q187" s="394"/>
      <c r="R187" s="394"/>
      <c r="S187" s="392"/>
      <c r="T187" s="34"/>
      <c r="U187" s="34"/>
      <c r="V187" s="35" t="s">
        <v>66</v>
      </c>
      <c r="W187" s="387">
        <v>0</v>
      </c>
      <c r="X187" s="388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298</v>
      </c>
      <c r="B188" s="54" t="s">
        <v>299</v>
      </c>
      <c r="C188" s="31">
        <v>4301051538</v>
      </c>
      <c r="D188" s="391">
        <v>4680115880573</v>
      </c>
      <c r="E188" s="392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4"/>
      <c r="Q188" s="394"/>
      <c r="R188" s="394"/>
      <c r="S188" s="392"/>
      <c r="T188" s="34"/>
      <c r="U188" s="34"/>
      <c r="V188" s="35" t="s">
        <v>66</v>
      </c>
      <c r="W188" s="387">
        <v>78</v>
      </c>
      <c r="X188" s="388">
        <f t="shared" si="39"/>
        <v>78.3</v>
      </c>
      <c r="Y188" s="36">
        <f>IFERROR(IF(X188=0,"",ROUNDUP(X188/H188,0)*0.02175),"")</f>
        <v>0.19574999999999998</v>
      </c>
      <c r="Z188" s="56"/>
      <c r="AA188" s="57"/>
      <c r="AE188" s="64"/>
      <c r="BB188" s="171" t="s">
        <v>1</v>
      </c>
      <c r="BL188" s="64">
        <f t="shared" si="40"/>
        <v>83.056551724137933</v>
      </c>
      <c r="BM188" s="64">
        <f t="shared" si="41"/>
        <v>83.376000000000005</v>
      </c>
      <c r="BN188" s="64">
        <f t="shared" si="42"/>
        <v>0.16009852216748768</v>
      </c>
      <c r="BO188" s="64">
        <f t="shared" si="43"/>
        <v>0.1607142857142857</v>
      </c>
    </row>
    <row r="189" spans="1:67" ht="16.5" hidden="1" customHeight="1" x14ac:dyDescent="0.25">
      <c r="A189" s="54" t="s">
        <v>298</v>
      </c>
      <c r="B189" s="54" t="s">
        <v>300</v>
      </c>
      <c r="C189" s="31">
        <v>4301051632</v>
      </c>
      <c r="D189" s="391">
        <v>4680115880573</v>
      </c>
      <c r="E189" s="392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0" t="s">
        <v>301</v>
      </c>
      <c r="P189" s="394"/>
      <c r="Q189" s="394"/>
      <c r="R189" s="394"/>
      <c r="S189" s="392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1">
        <v>4680115881228</v>
      </c>
      <c r="E190" s="392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4"/>
      <c r="Q190" s="394"/>
      <c r="R190" s="394"/>
      <c r="S190" s="392"/>
      <c r="T190" s="34"/>
      <c r="U190" s="34"/>
      <c r="V190" s="35" t="s">
        <v>66</v>
      </c>
      <c r="W190" s="387">
        <v>117</v>
      </c>
      <c r="X190" s="388">
        <f t="shared" si="39"/>
        <v>117.6</v>
      </c>
      <c r="Y190" s="36">
        <f>IFERROR(IF(X190=0,"",ROUNDUP(X190/H190,0)*0.00753),"")</f>
        <v>0.36897000000000002</v>
      </c>
      <c r="Z190" s="56"/>
      <c r="AA190" s="57"/>
      <c r="AE190" s="64"/>
      <c r="BB190" s="173" t="s">
        <v>1</v>
      </c>
      <c r="BL190" s="64">
        <f t="shared" si="40"/>
        <v>130.26000000000002</v>
      </c>
      <c r="BM190" s="64">
        <f t="shared" si="41"/>
        <v>130.928</v>
      </c>
      <c r="BN190" s="64">
        <f t="shared" si="42"/>
        <v>0.3125</v>
      </c>
      <c r="BO190" s="64">
        <f t="shared" si="43"/>
        <v>0.3141025641025641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4301051506</v>
      </c>
      <c r="D191" s="391">
        <v>4680115881037</v>
      </c>
      <c r="E191" s="392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61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4"/>
      <c r="Q191" s="394"/>
      <c r="R191" s="394"/>
      <c r="S191" s="392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1">
        <v>4680115881211</v>
      </c>
      <c r="E192" s="392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4"/>
      <c r="Q192" s="394"/>
      <c r="R192" s="394"/>
      <c r="S192" s="392"/>
      <c r="T192" s="34"/>
      <c r="U192" s="34"/>
      <c r="V192" s="35" t="s">
        <v>66</v>
      </c>
      <c r="W192" s="387">
        <v>272</v>
      </c>
      <c r="X192" s="388">
        <f t="shared" si="39"/>
        <v>273.59999999999997</v>
      </c>
      <c r="Y192" s="36">
        <f>IFERROR(IF(X192=0,"",ROUNDUP(X192/H192,0)*0.00753),"")</f>
        <v>0.85842000000000007</v>
      </c>
      <c r="Z192" s="56"/>
      <c r="AA192" s="57"/>
      <c r="AE192" s="64"/>
      <c r="BB192" s="175" t="s">
        <v>1</v>
      </c>
      <c r="BL192" s="64">
        <f t="shared" si="40"/>
        <v>294.66666666666669</v>
      </c>
      <c r="BM192" s="64">
        <f t="shared" si="41"/>
        <v>296.39999999999998</v>
      </c>
      <c r="BN192" s="64">
        <f t="shared" si="42"/>
        <v>0.72649572649572658</v>
      </c>
      <c r="BO192" s="64">
        <f t="shared" si="43"/>
        <v>0.73076923076923062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4301051378</v>
      </c>
      <c r="D193" s="391">
        <v>4680115881020</v>
      </c>
      <c r="E193" s="392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4"/>
      <c r="Q193" s="394"/>
      <c r="R193" s="394"/>
      <c r="S193" s="392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1">
        <v>4680115882195</v>
      </c>
      <c r="E194" s="392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4"/>
      <c r="Q194" s="394"/>
      <c r="R194" s="394"/>
      <c r="S194" s="392"/>
      <c r="T194" s="34"/>
      <c r="U194" s="34"/>
      <c r="V194" s="35" t="s">
        <v>66</v>
      </c>
      <c r="W194" s="387">
        <v>170</v>
      </c>
      <c r="X194" s="388">
        <f t="shared" si="39"/>
        <v>170.4</v>
      </c>
      <c r="Y194" s="36">
        <f t="shared" ref="Y194:Y200" si="44">IFERROR(IF(X194=0,"",ROUNDUP(X194/H194,0)*0.00753),"")</f>
        <v>0.53463000000000005</v>
      </c>
      <c r="Z194" s="56"/>
      <c r="AA194" s="57"/>
      <c r="AE194" s="64"/>
      <c r="BB194" s="177" t="s">
        <v>1</v>
      </c>
      <c r="BL194" s="64">
        <f t="shared" si="40"/>
        <v>190.54166666666669</v>
      </c>
      <c r="BM194" s="64">
        <f t="shared" si="41"/>
        <v>190.99</v>
      </c>
      <c r="BN194" s="64">
        <f t="shared" si="42"/>
        <v>0.45405982905982911</v>
      </c>
      <c r="BO194" s="64">
        <f t="shared" si="43"/>
        <v>0.45512820512820512</v>
      </c>
    </row>
    <row r="195" spans="1:67" ht="27" customHeight="1" x14ac:dyDescent="0.25">
      <c r="A195" s="54" t="s">
        <v>312</v>
      </c>
      <c r="B195" s="54" t="s">
        <v>313</v>
      </c>
      <c r="C195" s="31">
        <v>4301051468</v>
      </c>
      <c r="D195" s="391">
        <v>4680115880092</v>
      </c>
      <c r="E195" s="392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44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4"/>
      <c r="Q195" s="394"/>
      <c r="R195" s="394"/>
      <c r="S195" s="392"/>
      <c r="T195" s="34"/>
      <c r="U195" s="34"/>
      <c r="V195" s="35" t="s">
        <v>66</v>
      </c>
      <c r="W195" s="387">
        <v>263</v>
      </c>
      <c r="X195" s="388">
        <f t="shared" si="39"/>
        <v>264</v>
      </c>
      <c r="Y195" s="36">
        <f t="shared" si="44"/>
        <v>0.82830000000000004</v>
      </c>
      <c r="Z195" s="56"/>
      <c r="AA195" s="57"/>
      <c r="AE195" s="64"/>
      <c r="BB195" s="178" t="s">
        <v>1</v>
      </c>
      <c r="BL195" s="64">
        <f t="shared" si="40"/>
        <v>292.80666666666667</v>
      </c>
      <c r="BM195" s="64">
        <f t="shared" si="41"/>
        <v>293.92</v>
      </c>
      <c r="BN195" s="64">
        <f t="shared" si="42"/>
        <v>0.70245726495726502</v>
      </c>
      <c r="BO195" s="64">
        <f t="shared" si="43"/>
        <v>0.70512820512820507</v>
      </c>
    </row>
    <row r="196" spans="1:67" ht="27" hidden="1" customHeight="1" x14ac:dyDescent="0.25">
      <c r="A196" s="54" t="s">
        <v>312</v>
      </c>
      <c r="B196" s="54" t="s">
        <v>314</v>
      </c>
      <c r="C196" s="31">
        <v>4301051630</v>
      </c>
      <c r="D196" s="391">
        <v>4680115880092</v>
      </c>
      <c r="E196" s="392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4" t="s">
        <v>315</v>
      </c>
      <c r="P196" s="394"/>
      <c r="Q196" s="394"/>
      <c r="R196" s="394"/>
      <c r="S196" s="392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4301051469</v>
      </c>
      <c r="D197" s="391">
        <v>4680115880221</v>
      </c>
      <c r="E197" s="392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5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4"/>
      <c r="Q197" s="394"/>
      <c r="R197" s="394"/>
      <c r="S197" s="392"/>
      <c r="T197" s="34"/>
      <c r="U197" s="34"/>
      <c r="V197" s="35" t="s">
        <v>66</v>
      </c>
      <c r="W197" s="387">
        <v>206</v>
      </c>
      <c r="X197" s="388">
        <f t="shared" si="39"/>
        <v>206.4</v>
      </c>
      <c r="Y197" s="36">
        <f t="shared" si="44"/>
        <v>0.64758000000000004</v>
      </c>
      <c r="Z197" s="56"/>
      <c r="AA197" s="57"/>
      <c r="AE197" s="64"/>
      <c r="BB197" s="180" t="s">
        <v>1</v>
      </c>
      <c r="BL197" s="64">
        <f t="shared" si="40"/>
        <v>229.34666666666669</v>
      </c>
      <c r="BM197" s="64">
        <f t="shared" si="41"/>
        <v>229.79200000000003</v>
      </c>
      <c r="BN197" s="64">
        <f t="shared" si="42"/>
        <v>0.55021367521367526</v>
      </c>
      <c r="BO197" s="64">
        <f t="shared" si="43"/>
        <v>0.55128205128205121</v>
      </c>
    </row>
    <row r="198" spans="1:67" ht="27" hidden="1" customHeight="1" x14ac:dyDescent="0.25">
      <c r="A198" s="54" t="s">
        <v>316</v>
      </c>
      <c r="B198" s="54" t="s">
        <v>318</v>
      </c>
      <c r="C198" s="31">
        <v>4301051631</v>
      </c>
      <c r="D198" s="391">
        <v>4680115880221</v>
      </c>
      <c r="E198" s="392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8" t="s">
        <v>319</v>
      </c>
      <c r="P198" s="394"/>
      <c r="Q198" s="394"/>
      <c r="R198" s="394"/>
      <c r="S198" s="392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customHeight="1" x14ac:dyDescent="0.25">
      <c r="A199" s="54" t="s">
        <v>320</v>
      </c>
      <c r="B199" s="54" t="s">
        <v>321</v>
      </c>
      <c r="C199" s="31">
        <v>4301051753</v>
      </c>
      <c r="D199" s="391">
        <v>4680115880504</v>
      </c>
      <c r="E199" s="392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2" t="s">
        <v>322</v>
      </c>
      <c r="P199" s="394"/>
      <c r="Q199" s="394"/>
      <c r="R199" s="394"/>
      <c r="S199" s="392"/>
      <c r="T199" s="34"/>
      <c r="U199" s="34"/>
      <c r="V199" s="35" t="s">
        <v>66</v>
      </c>
      <c r="W199" s="387">
        <v>47</v>
      </c>
      <c r="X199" s="388">
        <f t="shared" si="39"/>
        <v>48</v>
      </c>
      <c r="Y199" s="36">
        <f t="shared" si="44"/>
        <v>0.15060000000000001</v>
      </c>
      <c r="Z199" s="56"/>
      <c r="AA199" s="57"/>
      <c r="AE199" s="64"/>
      <c r="BB199" s="182" t="s">
        <v>1</v>
      </c>
      <c r="BL199" s="64">
        <f t="shared" si="40"/>
        <v>52.326666666666668</v>
      </c>
      <c r="BM199" s="64">
        <f t="shared" si="41"/>
        <v>53.440000000000005</v>
      </c>
      <c r="BN199" s="64">
        <f t="shared" si="42"/>
        <v>0.12553418803418803</v>
      </c>
      <c r="BO199" s="64">
        <f t="shared" si="43"/>
        <v>0.12820512820512819</v>
      </c>
    </row>
    <row r="200" spans="1:67" ht="27" customHeight="1" x14ac:dyDescent="0.25">
      <c r="A200" s="54" t="s">
        <v>323</v>
      </c>
      <c r="B200" s="54" t="s">
        <v>324</v>
      </c>
      <c r="C200" s="31">
        <v>4301051410</v>
      </c>
      <c r="D200" s="391">
        <v>4680115882164</v>
      </c>
      <c r="E200" s="392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4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4"/>
      <c r="Q200" s="394"/>
      <c r="R200" s="394"/>
      <c r="S200" s="392"/>
      <c r="T200" s="34"/>
      <c r="U200" s="34"/>
      <c r="V200" s="35" t="s">
        <v>66</v>
      </c>
      <c r="W200" s="387">
        <v>164</v>
      </c>
      <c r="X200" s="388">
        <f t="shared" si="39"/>
        <v>165.6</v>
      </c>
      <c r="Y200" s="36">
        <f t="shared" si="44"/>
        <v>0.51956999999999998</v>
      </c>
      <c r="Z200" s="56"/>
      <c r="AA200" s="57"/>
      <c r="AE200" s="64"/>
      <c r="BB200" s="183" t="s">
        <v>1</v>
      </c>
      <c r="BL200" s="64">
        <f t="shared" si="40"/>
        <v>182.99666666666667</v>
      </c>
      <c r="BM200" s="64">
        <f t="shared" si="41"/>
        <v>184.78199999999998</v>
      </c>
      <c r="BN200" s="64">
        <f t="shared" si="42"/>
        <v>0.43803418803418809</v>
      </c>
      <c r="BO200" s="64">
        <f t="shared" si="43"/>
        <v>0.44230769230769229</v>
      </c>
    </row>
    <row r="201" spans="1:67" x14ac:dyDescent="0.2">
      <c r="A201" s="39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525.2155172413793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528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4.1038199999999998</v>
      </c>
      <c r="Z201" s="390"/>
      <c r="AA201" s="390"/>
    </row>
    <row r="202" spans="1:67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9">
        <f>IFERROR(SUM(W182:W200),"0")</f>
        <v>1317</v>
      </c>
      <c r="X202" s="389">
        <f>IFERROR(SUM(X182:X200),"0")</f>
        <v>1323.8999999999999</v>
      </c>
      <c r="Y202" s="37"/>
      <c r="Z202" s="390"/>
      <c r="AA202" s="390"/>
    </row>
    <row r="203" spans="1:67" ht="14.25" hidden="1" customHeight="1" x14ac:dyDescent="0.25">
      <c r="A203" s="401" t="s">
        <v>205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83"/>
      <c r="AA203" s="383"/>
    </row>
    <row r="204" spans="1:67" ht="16.5" hidden="1" customHeight="1" x14ac:dyDescent="0.25">
      <c r="A204" s="54" t="s">
        <v>325</v>
      </c>
      <c r="B204" s="54" t="s">
        <v>326</v>
      </c>
      <c r="C204" s="31">
        <v>4301060360</v>
      </c>
      <c r="D204" s="391">
        <v>4680115882874</v>
      </c>
      <c r="E204" s="392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4"/>
      <c r="Q204" s="394"/>
      <c r="R204" s="394"/>
      <c r="S204" s="392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hidden="1" customHeight="1" x14ac:dyDescent="0.25">
      <c r="A205" s="54" t="s">
        <v>327</v>
      </c>
      <c r="B205" s="54" t="s">
        <v>328</v>
      </c>
      <c r="C205" s="31">
        <v>4301060359</v>
      </c>
      <c r="D205" s="391">
        <v>4680115884434</v>
      </c>
      <c r="E205" s="392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4"/>
      <c r="Q205" s="394"/>
      <c r="R205" s="394"/>
      <c r="S205" s="392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4301060375</v>
      </c>
      <c r="D206" s="391">
        <v>4680115880818</v>
      </c>
      <c r="E206" s="392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64" t="s">
        <v>331</v>
      </c>
      <c r="P206" s="394"/>
      <c r="Q206" s="394"/>
      <c r="R206" s="394"/>
      <c r="S206" s="392"/>
      <c r="T206" s="34"/>
      <c r="U206" s="34"/>
      <c r="V206" s="35" t="s">
        <v>66</v>
      </c>
      <c r="W206" s="387">
        <v>4</v>
      </c>
      <c r="X206" s="388">
        <f>IFERROR(IF(W206="",0,CEILING((W206/$H206),1)*$H206),"")</f>
        <v>4.8</v>
      </c>
      <c r="Y206" s="36">
        <f>IFERROR(IF(X206=0,"",ROUNDUP(X206/H206,0)*0.00753),"")</f>
        <v>1.506E-2</v>
      </c>
      <c r="Z206" s="56"/>
      <c r="AA206" s="57"/>
      <c r="AE206" s="64"/>
      <c r="BB206" s="186" t="s">
        <v>1</v>
      </c>
      <c r="BL206" s="64">
        <f>IFERROR(W206*I206/H206,"0")</f>
        <v>4.453333333333334</v>
      </c>
      <c r="BM206" s="64">
        <f>IFERROR(X206*I206/H206,"0")</f>
        <v>5.3440000000000003</v>
      </c>
      <c r="BN206" s="64">
        <f>IFERROR(1/J206*(W206/H206),"0")</f>
        <v>1.0683760683760684E-2</v>
      </c>
      <c r="BO206" s="64">
        <f>IFERROR(1/J206*(X206/H206),"0")</f>
        <v>1.282051282051282E-2</v>
      </c>
    </row>
    <row r="207" spans="1:67" ht="16.5" hidden="1" customHeight="1" x14ac:dyDescent="0.25">
      <c r="A207" s="54" t="s">
        <v>332</v>
      </c>
      <c r="B207" s="54" t="s">
        <v>333</v>
      </c>
      <c r="C207" s="31">
        <v>4301060389</v>
      </c>
      <c r="D207" s="391">
        <v>4680115880801</v>
      </c>
      <c r="E207" s="392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402" t="s">
        <v>334</v>
      </c>
      <c r="P207" s="394"/>
      <c r="Q207" s="394"/>
      <c r="R207" s="394"/>
      <c r="S207" s="392"/>
      <c r="T207" s="34"/>
      <c r="U207" s="34"/>
      <c r="V207" s="35" t="s">
        <v>66</v>
      </c>
      <c r="W207" s="387">
        <v>0</v>
      </c>
      <c r="X207" s="388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x14ac:dyDescent="0.2">
      <c r="A208" s="398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400"/>
      <c r="O208" s="411" t="s">
        <v>70</v>
      </c>
      <c r="P208" s="412"/>
      <c r="Q208" s="412"/>
      <c r="R208" s="412"/>
      <c r="S208" s="412"/>
      <c r="T208" s="412"/>
      <c r="U208" s="413"/>
      <c r="V208" s="37" t="s">
        <v>71</v>
      </c>
      <c r="W208" s="389">
        <f>IFERROR(W204/H204,"0")+IFERROR(W205/H205,"0")+IFERROR(W206/H206,"0")+IFERROR(W207/H207,"0")</f>
        <v>1.6666666666666667</v>
      </c>
      <c r="X208" s="389">
        <f>IFERROR(X204/H204,"0")+IFERROR(X205/H205,"0")+IFERROR(X206/H206,"0")+IFERROR(X207/H207,"0")</f>
        <v>2</v>
      </c>
      <c r="Y208" s="389">
        <f>IFERROR(IF(Y204="",0,Y204),"0")+IFERROR(IF(Y205="",0,Y205),"0")+IFERROR(IF(Y206="",0,Y206),"0")+IFERROR(IF(Y207="",0,Y207),"0")</f>
        <v>1.506E-2</v>
      </c>
      <c r="Z208" s="390"/>
      <c r="AA208" s="390"/>
    </row>
    <row r="209" spans="1:67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400"/>
      <c r="O209" s="411" t="s">
        <v>70</v>
      </c>
      <c r="P209" s="412"/>
      <c r="Q209" s="412"/>
      <c r="R209" s="412"/>
      <c r="S209" s="412"/>
      <c r="T209" s="412"/>
      <c r="U209" s="413"/>
      <c r="V209" s="37" t="s">
        <v>66</v>
      </c>
      <c r="W209" s="389">
        <f>IFERROR(SUM(W204:W207),"0")</f>
        <v>4</v>
      </c>
      <c r="X209" s="389">
        <f>IFERROR(SUM(X204:X207),"0")</f>
        <v>4.8</v>
      </c>
      <c r="Y209" s="37"/>
      <c r="Z209" s="390"/>
      <c r="AA209" s="390"/>
    </row>
    <row r="210" spans="1:67" ht="16.5" hidden="1" customHeight="1" x14ac:dyDescent="0.25">
      <c r="A210" s="410" t="s">
        <v>335</v>
      </c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82"/>
      <c r="AA210" s="382"/>
    </row>
    <row r="211" spans="1:67" ht="14.25" hidden="1" customHeight="1" x14ac:dyDescent="0.25">
      <c r="A211" s="401" t="s">
        <v>105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83"/>
      <c r="AA211" s="383"/>
    </row>
    <row r="212" spans="1:67" ht="27" hidden="1" customHeight="1" x14ac:dyDescent="0.25">
      <c r="A212" s="54" t="s">
        <v>336</v>
      </c>
      <c r="B212" s="54" t="s">
        <v>337</v>
      </c>
      <c r="C212" s="31">
        <v>4301011717</v>
      </c>
      <c r="D212" s="391">
        <v>4680115884274</v>
      </c>
      <c r="E212" s="392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6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4"/>
      <c r="Q212" s="394"/>
      <c r="R212" s="394"/>
      <c r="S212" s="392"/>
      <c r="T212" s="34"/>
      <c r="U212" s="34"/>
      <c r="V212" s="35" t="s">
        <v>66</v>
      </c>
      <c r="W212" s="387">
        <v>0</v>
      </c>
      <c r="X212" s="388">
        <f t="shared" ref="X212:X218" si="45">IFERROR(IF(W212="",0,CEILING((W212/$H212),1)*$H212),"")</f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ref="BL212:BL218" si="46">IFERROR(W212*I212/H212,"0")</f>
        <v>0</v>
      </c>
      <c r="BM212" s="64">
        <f t="shared" ref="BM212:BM218" si="47">IFERROR(X212*I212/H212,"0")</f>
        <v>0</v>
      </c>
      <c r="BN212" s="64">
        <f t="shared" ref="BN212:BN218" si="48">IFERROR(1/J212*(W212/H212),"0")</f>
        <v>0</v>
      </c>
      <c r="BO212" s="64">
        <f t="shared" ref="BO212:BO218" si="49">IFERROR(1/J212*(X212/H212),"0")</f>
        <v>0</v>
      </c>
    </row>
    <row r="213" spans="1:67" ht="27" hidden="1" customHeight="1" x14ac:dyDescent="0.25">
      <c r="A213" s="54" t="s">
        <v>338</v>
      </c>
      <c r="B213" s="54" t="s">
        <v>339</v>
      </c>
      <c r="C213" s="31">
        <v>4301011719</v>
      </c>
      <c r="D213" s="391">
        <v>4680115884298</v>
      </c>
      <c r="E213" s="392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4"/>
      <c r="Q213" s="394"/>
      <c r="R213" s="394"/>
      <c r="S213" s="392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4301011733</v>
      </c>
      <c r="D214" s="391">
        <v>4680115884250</v>
      </c>
      <c r="E214" s="392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6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4"/>
      <c r="Q214" s="394"/>
      <c r="R214" s="394"/>
      <c r="S214" s="392"/>
      <c r="T214" s="34"/>
      <c r="U214" s="34"/>
      <c r="V214" s="35" t="s">
        <v>66</v>
      </c>
      <c r="W214" s="387">
        <v>58</v>
      </c>
      <c r="X214" s="388">
        <f t="shared" si="45"/>
        <v>58</v>
      </c>
      <c r="Y214" s="36">
        <f>IFERROR(IF(X214=0,"",ROUNDUP(X214/H214,0)*0.02175),"")</f>
        <v>0.10874999999999999</v>
      </c>
      <c r="Z214" s="56"/>
      <c r="AA214" s="57"/>
      <c r="AE214" s="64"/>
      <c r="BB214" s="190" t="s">
        <v>1</v>
      </c>
      <c r="BL214" s="64">
        <f t="shared" si="46"/>
        <v>60.4</v>
      </c>
      <c r="BM214" s="64">
        <f t="shared" si="47"/>
        <v>60.4</v>
      </c>
      <c r="BN214" s="64">
        <f t="shared" si="48"/>
        <v>8.9285714285714274E-2</v>
      </c>
      <c r="BO214" s="64">
        <f t="shared" si="49"/>
        <v>8.9285714285714274E-2</v>
      </c>
    </row>
    <row r="215" spans="1:67" ht="27" hidden="1" customHeight="1" x14ac:dyDescent="0.25">
      <c r="A215" s="54" t="s">
        <v>342</v>
      </c>
      <c r="B215" s="54" t="s">
        <v>343</v>
      </c>
      <c r="C215" s="31">
        <v>4301011718</v>
      </c>
      <c r="D215" s="391">
        <v>4680115884281</v>
      </c>
      <c r="E215" s="392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4"/>
      <c r="Q215" s="394"/>
      <c r="R215" s="394"/>
      <c r="S215" s="392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344</v>
      </c>
      <c r="B216" s="54" t="s">
        <v>345</v>
      </c>
      <c r="C216" s="31">
        <v>4301011720</v>
      </c>
      <c r="D216" s="391">
        <v>4680115884199</v>
      </c>
      <c r="E216" s="392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4"/>
      <c r="Q216" s="394"/>
      <c r="R216" s="394"/>
      <c r="S216" s="392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4301011716</v>
      </c>
      <c r="D217" s="391">
        <v>4680115884267</v>
      </c>
      <c r="E217" s="392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4"/>
      <c r="Q217" s="394"/>
      <c r="R217" s="394"/>
      <c r="S217" s="392"/>
      <c r="T217" s="34"/>
      <c r="U217" s="34"/>
      <c r="V217" s="35" t="s">
        <v>66</v>
      </c>
      <c r="W217" s="387">
        <v>18</v>
      </c>
      <c r="X217" s="388">
        <f t="shared" si="45"/>
        <v>20</v>
      </c>
      <c r="Y217" s="36">
        <f>IFERROR(IF(X217=0,"",ROUNDUP(X217/H217,0)*0.00937),"")</f>
        <v>4.6850000000000003E-2</v>
      </c>
      <c r="Z217" s="56"/>
      <c r="AA217" s="57"/>
      <c r="AE217" s="64"/>
      <c r="BB217" s="193" t="s">
        <v>1</v>
      </c>
      <c r="BL217" s="64">
        <f t="shared" si="46"/>
        <v>19.080000000000002</v>
      </c>
      <c r="BM217" s="64">
        <f t="shared" si="47"/>
        <v>21.200000000000003</v>
      </c>
      <c r="BN217" s="64">
        <f t="shared" si="48"/>
        <v>3.7499999999999999E-2</v>
      </c>
      <c r="BO217" s="64">
        <f t="shared" si="49"/>
        <v>4.1666666666666664E-2</v>
      </c>
    </row>
    <row r="218" spans="1:67" ht="27" hidden="1" customHeight="1" x14ac:dyDescent="0.25">
      <c r="A218" s="54" t="s">
        <v>348</v>
      </c>
      <c r="B218" s="54" t="s">
        <v>349</v>
      </c>
      <c r="C218" s="31">
        <v>4301011593</v>
      </c>
      <c r="D218" s="391">
        <v>4680115882973</v>
      </c>
      <c r="E218" s="392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4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4"/>
      <c r="Q218" s="394"/>
      <c r="R218" s="394"/>
      <c r="S218" s="392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x14ac:dyDescent="0.2">
      <c r="A219" s="39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400"/>
      <c r="O219" s="411" t="s">
        <v>70</v>
      </c>
      <c r="P219" s="412"/>
      <c r="Q219" s="412"/>
      <c r="R219" s="412"/>
      <c r="S219" s="412"/>
      <c r="T219" s="412"/>
      <c r="U219" s="413"/>
      <c r="V219" s="37" t="s">
        <v>71</v>
      </c>
      <c r="W219" s="389">
        <f>IFERROR(W212/H212,"0")+IFERROR(W213/H213,"0")+IFERROR(W214/H214,"0")+IFERROR(W215/H215,"0")+IFERROR(W216/H216,"0")+IFERROR(W217/H217,"0")+IFERROR(W218/H218,"0")</f>
        <v>9.5</v>
      </c>
      <c r="X219" s="389">
        <f>IFERROR(X212/H212,"0")+IFERROR(X213/H213,"0")+IFERROR(X214/H214,"0")+IFERROR(X215/H215,"0")+IFERROR(X216/H216,"0")+IFERROR(X217/H217,"0")+IFERROR(X218/H218,"0")</f>
        <v>10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0.15559999999999999</v>
      </c>
      <c r="Z219" s="390"/>
      <c r="AA219" s="390"/>
    </row>
    <row r="220" spans="1:67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411" t="s">
        <v>70</v>
      </c>
      <c r="P220" s="412"/>
      <c r="Q220" s="412"/>
      <c r="R220" s="412"/>
      <c r="S220" s="412"/>
      <c r="T220" s="412"/>
      <c r="U220" s="413"/>
      <c r="V220" s="37" t="s">
        <v>66</v>
      </c>
      <c r="W220" s="389">
        <f>IFERROR(SUM(W212:W218),"0")</f>
        <v>76</v>
      </c>
      <c r="X220" s="389">
        <f>IFERROR(SUM(X212:X218),"0")</f>
        <v>78</v>
      </c>
      <c r="Y220" s="37"/>
      <c r="Z220" s="390"/>
      <c r="AA220" s="390"/>
    </row>
    <row r="221" spans="1:67" ht="14.25" hidden="1" customHeight="1" x14ac:dyDescent="0.25">
      <c r="A221" s="401" t="s">
        <v>61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83"/>
      <c r="AA221" s="383"/>
    </row>
    <row r="222" spans="1:67" ht="27" hidden="1" customHeight="1" x14ac:dyDescent="0.25">
      <c r="A222" s="54" t="s">
        <v>350</v>
      </c>
      <c r="B222" s="54" t="s">
        <v>351</v>
      </c>
      <c r="C222" s="31">
        <v>4301031151</v>
      </c>
      <c r="D222" s="391">
        <v>4607091389845</v>
      </c>
      <c r="E222" s="392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4"/>
      <c r="Q222" s="394"/>
      <c r="R222" s="394"/>
      <c r="S222" s="392"/>
      <c r="T222" s="34"/>
      <c r="U222" s="34"/>
      <c r="V222" s="35" t="s">
        <v>66</v>
      </c>
      <c r="W222" s="387">
        <v>0</v>
      </c>
      <c r="X222" s="388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hidden="1" customHeight="1" x14ac:dyDescent="0.25">
      <c r="A223" s="54" t="s">
        <v>350</v>
      </c>
      <c r="B223" s="54" t="s">
        <v>352</v>
      </c>
      <c r="C223" s="31">
        <v>4301031305</v>
      </c>
      <c r="D223" s="391">
        <v>4607091389845</v>
      </c>
      <c r="E223" s="392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537" t="s">
        <v>353</v>
      </c>
      <c r="P223" s="394"/>
      <c r="Q223" s="394"/>
      <c r="R223" s="394"/>
      <c r="S223" s="392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354</v>
      </c>
      <c r="B224" s="54" t="s">
        <v>355</v>
      </c>
      <c r="C224" s="31">
        <v>4301031259</v>
      </c>
      <c r="D224" s="391">
        <v>4680115882881</v>
      </c>
      <c r="E224" s="392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4"/>
      <c r="Q224" s="394"/>
      <c r="R224" s="394"/>
      <c r="S224" s="392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8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9">
        <f>IFERROR(W222/H222,"0")+IFERROR(W223/H223,"0")+IFERROR(W224/H224,"0")</f>
        <v>0</v>
      </c>
      <c r="X225" s="389">
        <f>IFERROR(X222/H222,"0")+IFERROR(X223/H223,"0")+IFERROR(X224/H224,"0")</f>
        <v>0</v>
      </c>
      <c r="Y225" s="389">
        <f>IFERROR(IF(Y222="",0,Y222),"0")+IFERROR(IF(Y223="",0,Y223),"0")+IFERROR(IF(Y224="",0,Y224),"0")</f>
        <v>0</v>
      </c>
      <c r="Z225" s="390"/>
      <c r="AA225" s="390"/>
    </row>
    <row r="226" spans="1:67" hidden="1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9">
        <f>IFERROR(SUM(W222:W224),"0")</f>
        <v>0</v>
      </c>
      <c r="X226" s="389">
        <f>IFERROR(SUM(X222:X224),"0")</f>
        <v>0</v>
      </c>
      <c r="Y226" s="37"/>
      <c r="Z226" s="390"/>
      <c r="AA226" s="390"/>
    </row>
    <row r="227" spans="1:67" ht="16.5" hidden="1" customHeight="1" x14ac:dyDescent="0.25">
      <c r="A227" s="410" t="s">
        <v>356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82"/>
      <c r="AA227" s="382"/>
    </row>
    <row r="228" spans="1:67" ht="14.25" hidden="1" customHeight="1" x14ac:dyDescent="0.25">
      <c r="A228" s="401" t="s">
        <v>105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83"/>
      <c r="AA228" s="383"/>
    </row>
    <row r="229" spans="1:67" ht="27" customHeight="1" x14ac:dyDescent="0.25">
      <c r="A229" s="54" t="s">
        <v>357</v>
      </c>
      <c r="B229" s="54" t="s">
        <v>358</v>
      </c>
      <c r="C229" s="31">
        <v>4301011826</v>
      </c>
      <c r="D229" s="391">
        <v>4680115884137</v>
      </c>
      <c r="E229" s="392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4"/>
      <c r="Q229" s="394"/>
      <c r="R229" s="394"/>
      <c r="S229" s="392"/>
      <c r="T229" s="34"/>
      <c r="U229" s="34"/>
      <c r="V229" s="35" t="s">
        <v>66</v>
      </c>
      <c r="W229" s="387">
        <v>25</v>
      </c>
      <c r="X229" s="388">
        <f t="shared" ref="X229:X234" si="50">IFERROR(IF(W229="",0,CEILING((W229/$H229),1)*$H229),"")</f>
        <v>34.799999999999997</v>
      </c>
      <c r="Y229" s="36">
        <f>IFERROR(IF(X229=0,"",ROUNDUP(X229/H229,0)*0.02175),"")</f>
        <v>6.5250000000000002E-2</v>
      </c>
      <c r="Z229" s="56"/>
      <c r="AA229" s="57"/>
      <c r="AE229" s="64"/>
      <c r="BB229" s="198" t="s">
        <v>1</v>
      </c>
      <c r="BL229" s="64">
        <f t="shared" ref="BL229:BL234" si="51">IFERROR(W229*I229/H229,"0")</f>
        <v>26.03448275862069</v>
      </c>
      <c r="BM229" s="64">
        <f t="shared" ref="BM229:BM234" si="52">IFERROR(X229*I229/H229,"0")</f>
        <v>36.239999999999995</v>
      </c>
      <c r="BN229" s="64">
        <f t="shared" ref="BN229:BN234" si="53">IFERROR(1/J229*(W229/H229),"0")</f>
        <v>3.8485221674876849E-2</v>
      </c>
      <c r="BO229" s="64">
        <f t="shared" ref="BO229:BO234" si="54">IFERROR(1/J229*(X229/H229),"0")</f>
        <v>5.3571428571428568E-2</v>
      </c>
    </row>
    <row r="230" spans="1:67" ht="27" hidden="1" customHeight="1" x14ac:dyDescent="0.25">
      <c r="A230" s="54" t="s">
        <v>359</v>
      </c>
      <c r="B230" s="54" t="s">
        <v>360</v>
      </c>
      <c r="C230" s="31">
        <v>4301011724</v>
      </c>
      <c r="D230" s="391">
        <v>4680115884236</v>
      </c>
      <c r="E230" s="392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4"/>
      <c r="Q230" s="394"/>
      <c r="R230" s="394"/>
      <c r="S230" s="392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361</v>
      </c>
      <c r="B231" s="54" t="s">
        <v>362</v>
      </c>
      <c r="C231" s="31">
        <v>4301011721</v>
      </c>
      <c r="D231" s="391">
        <v>4680115884175</v>
      </c>
      <c r="E231" s="392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4"/>
      <c r="Q231" s="394"/>
      <c r="R231" s="394"/>
      <c r="S231" s="392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4301011824</v>
      </c>
      <c r="D232" s="391">
        <v>4680115884144</v>
      </c>
      <c r="E232" s="392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7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4"/>
      <c r="Q232" s="394"/>
      <c r="R232" s="394"/>
      <c r="S232" s="392"/>
      <c r="T232" s="34"/>
      <c r="U232" s="34"/>
      <c r="V232" s="35" t="s">
        <v>66</v>
      </c>
      <c r="W232" s="387">
        <v>17</v>
      </c>
      <c r="X232" s="388">
        <f t="shared" si="50"/>
        <v>20</v>
      </c>
      <c r="Y232" s="36">
        <f>IFERROR(IF(X232=0,"",ROUNDUP(X232/H232,0)*0.00937),"")</f>
        <v>4.6850000000000003E-2</v>
      </c>
      <c r="Z232" s="56"/>
      <c r="AA232" s="57"/>
      <c r="AE232" s="64"/>
      <c r="BB232" s="201" t="s">
        <v>1</v>
      </c>
      <c r="BL232" s="64">
        <f t="shared" si="51"/>
        <v>18.02</v>
      </c>
      <c r="BM232" s="64">
        <f t="shared" si="52"/>
        <v>21.200000000000003</v>
      </c>
      <c r="BN232" s="64">
        <f t="shared" si="53"/>
        <v>3.5416666666666666E-2</v>
      </c>
      <c r="BO232" s="64">
        <f t="shared" si="54"/>
        <v>4.1666666666666664E-2</v>
      </c>
    </row>
    <row r="233" spans="1:67" ht="27" hidden="1" customHeight="1" x14ac:dyDescent="0.25">
      <c r="A233" s="54" t="s">
        <v>365</v>
      </c>
      <c r="B233" s="54" t="s">
        <v>366</v>
      </c>
      <c r="C233" s="31">
        <v>4301011726</v>
      </c>
      <c r="D233" s="391">
        <v>4680115884182</v>
      </c>
      <c r="E233" s="392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4"/>
      <c r="Q233" s="394"/>
      <c r="R233" s="394"/>
      <c r="S233" s="392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367</v>
      </c>
      <c r="B234" s="54" t="s">
        <v>368</v>
      </c>
      <c r="C234" s="31">
        <v>4301011722</v>
      </c>
      <c r="D234" s="391">
        <v>4680115884205</v>
      </c>
      <c r="E234" s="392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4"/>
      <c r="Q234" s="394"/>
      <c r="R234" s="394"/>
      <c r="S234" s="392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8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9">
        <f>IFERROR(W229/H229,"0")+IFERROR(W230/H230,"0")+IFERROR(W231/H231,"0")+IFERROR(W232/H232,"0")+IFERROR(W233/H233,"0")+IFERROR(W234/H234,"0")</f>
        <v>6.4051724137931032</v>
      </c>
      <c r="X235" s="389">
        <f>IFERROR(X229/H229,"0")+IFERROR(X230/H230,"0")+IFERROR(X231/H231,"0")+IFERROR(X232/H232,"0")+IFERROR(X233/H233,"0")+IFERROR(X234/H234,"0")</f>
        <v>8</v>
      </c>
      <c r="Y235" s="389">
        <f>IFERROR(IF(Y229="",0,Y229),"0")+IFERROR(IF(Y230="",0,Y230),"0")+IFERROR(IF(Y231="",0,Y231),"0")+IFERROR(IF(Y232="",0,Y232),"0")+IFERROR(IF(Y233="",0,Y233),"0")+IFERROR(IF(Y234="",0,Y234),"0")</f>
        <v>0.11210000000000001</v>
      </c>
      <c r="Z235" s="390"/>
      <c r="AA235" s="390"/>
    </row>
    <row r="236" spans="1:67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9">
        <f>IFERROR(SUM(W229:W234),"0")</f>
        <v>42</v>
      </c>
      <c r="X236" s="389">
        <f>IFERROR(SUM(X229:X234),"0")</f>
        <v>54.8</v>
      </c>
      <c r="Y236" s="37"/>
      <c r="Z236" s="390"/>
      <c r="AA236" s="390"/>
    </row>
    <row r="237" spans="1:67" ht="16.5" hidden="1" customHeight="1" x14ac:dyDescent="0.25">
      <c r="A237" s="410" t="s">
        <v>369</v>
      </c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82"/>
      <c r="AA237" s="382"/>
    </row>
    <row r="238" spans="1:67" ht="14.25" hidden="1" customHeight="1" x14ac:dyDescent="0.25">
      <c r="A238" s="401" t="s">
        <v>105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83"/>
      <c r="AA238" s="383"/>
    </row>
    <row r="239" spans="1:67" ht="27" hidden="1" customHeight="1" x14ac:dyDescent="0.25">
      <c r="A239" s="54" t="s">
        <v>370</v>
      </c>
      <c r="B239" s="54" t="s">
        <v>371</v>
      </c>
      <c r="C239" s="31">
        <v>4301011346</v>
      </c>
      <c r="D239" s="391">
        <v>4607091387445</v>
      </c>
      <c r="E239" s="392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5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4"/>
      <c r="Q239" s="394"/>
      <c r="R239" s="394"/>
      <c r="S239" s="392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372</v>
      </c>
      <c r="B240" s="54" t="s">
        <v>373</v>
      </c>
      <c r="C240" s="31">
        <v>4301011308</v>
      </c>
      <c r="D240" s="391">
        <v>4607091386004</v>
      </c>
      <c r="E240" s="392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4"/>
      <c r="Q240" s="394"/>
      <c r="R240" s="394"/>
      <c r="S240" s="392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372</v>
      </c>
      <c r="B241" s="54" t="s">
        <v>374</v>
      </c>
      <c r="C241" s="31">
        <v>4301011362</v>
      </c>
      <c r="D241" s="391">
        <v>4607091386004</v>
      </c>
      <c r="E241" s="392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4"/>
      <c r="Q241" s="394"/>
      <c r="R241" s="394"/>
      <c r="S241" s="392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375</v>
      </c>
      <c r="B242" s="54" t="s">
        <v>376</v>
      </c>
      <c r="C242" s="31">
        <v>4301011347</v>
      </c>
      <c r="D242" s="391">
        <v>4607091386073</v>
      </c>
      <c r="E242" s="392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53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4"/>
      <c r="Q242" s="394"/>
      <c r="R242" s="394"/>
      <c r="S242" s="392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377</v>
      </c>
      <c r="B243" s="54" t="s">
        <v>378</v>
      </c>
      <c r="C243" s="31">
        <v>4301010928</v>
      </c>
      <c r="D243" s="391">
        <v>4607091387322</v>
      </c>
      <c r="E243" s="392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4"/>
      <c r="Q243" s="394"/>
      <c r="R243" s="394"/>
      <c r="S243" s="392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379</v>
      </c>
      <c r="B244" s="54" t="s">
        <v>380</v>
      </c>
      <c r="C244" s="31">
        <v>4301011311</v>
      </c>
      <c r="D244" s="391">
        <v>4607091387377</v>
      </c>
      <c r="E244" s="392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4"/>
      <c r="Q244" s="394"/>
      <c r="R244" s="394"/>
      <c r="S244" s="392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381</v>
      </c>
      <c r="B245" s="54" t="s">
        <v>382</v>
      </c>
      <c r="C245" s="31">
        <v>4301010945</v>
      </c>
      <c r="D245" s="391">
        <v>4607091387353</v>
      </c>
      <c r="E245" s="392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4"/>
      <c r="Q245" s="394"/>
      <c r="R245" s="394"/>
      <c r="S245" s="392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383</v>
      </c>
      <c r="B246" s="54" t="s">
        <v>384</v>
      </c>
      <c r="C246" s="31">
        <v>4301011328</v>
      </c>
      <c r="D246" s="391">
        <v>4607091386011</v>
      </c>
      <c r="E246" s="392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4"/>
      <c r="Q246" s="394"/>
      <c r="R246" s="394"/>
      <c r="S246" s="392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385</v>
      </c>
      <c r="B247" s="54" t="s">
        <v>386</v>
      </c>
      <c r="C247" s="31">
        <v>4301011329</v>
      </c>
      <c r="D247" s="391">
        <v>4607091387308</v>
      </c>
      <c r="E247" s="392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4"/>
      <c r="Q247" s="394"/>
      <c r="R247" s="394"/>
      <c r="S247" s="392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387</v>
      </c>
      <c r="B248" s="54" t="s">
        <v>388</v>
      </c>
      <c r="C248" s="31">
        <v>4301011049</v>
      </c>
      <c r="D248" s="391">
        <v>4607091387339</v>
      </c>
      <c r="E248" s="392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0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4"/>
      <c r="Q248" s="394"/>
      <c r="R248" s="394"/>
      <c r="S248" s="392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389</v>
      </c>
      <c r="B249" s="54" t="s">
        <v>390</v>
      </c>
      <c r="C249" s="31">
        <v>4301011573</v>
      </c>
      <c r="D249" s="391">
        <v>4680115881938</v>
      </c>
      <c r="E249" s="392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4"/>
      <c r="Q249" s="394"/>
      <c r="R249" s="394"/>
      <c r="S249" s="392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391</v>
      </c>
      <c r="B250" s="54" t="s">
        <v>392</v>
      </c>
      <c r="C250" s="31">
        <v>4301010944</v>
      </c>
      <c r="D250" s="391">
        <v>4607091387346</v>
      </c>
      <c r="E250" s="392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6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4"/>
      <c r="Q250" s="394"/>
      <c r="R250" s="394"/>
      <c r="S250" s="392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393</v>
      </c>
      <c r="B251" s="54" t="s">
        <v>394</v>
      </c>
      <c r="C251" s="31">
        <v>4301011353</v>
      </c>
      <c r="D251" s="391">
        <v>4607091389807</v>
      </c>
      <c r="E251" s="392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4"/>
      <c r="Q251" s="394"/>
      <c r="R251" s="394"/>
      <c r="S251" s="392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hidden="1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hidden="1" customHeight="1" x14ac:dyDescent="0.25">
      <c r="A254" s="401" t="s">
        <v>61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83"/>
      <c r="AA254" s="383"/>
    </row>
    <row r="255" spans="1:67" ht="27" hidden="1" customHeight="1" x14ac:dyDescent="0.25">
      <c r="A255" s="54" t="s">
        <v>395</v>
      </c>
      <c r="B255" s="54" t="s">
        <v>396</v>
      </c>
      <c r="C255" s="31">
        <v>4301030878</v>
      </c>
      <c r="D255" s="391">
        <v>4607091387193</v>
      </c>
      <c r="E255" s="392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4"/>
      <c r="Q255" s="394"/>
      <c r="R255" s="394"/>
      <c r="S255" s="392"/>
      <c r="T255" s="34"/>
      <c r="U255" s="34"/>
      <c r="V255" s="35" t="s">
        <v>66</v>
      </c>
      <c r="W255" s="387">
        <v>0</v>
      </c>
      <c r="X255" s="388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397</v>
      </c>
      <c r="B256" s="54" t="s">
        <v>398</v>
      </c>
      <c r="C256" s="31">
        <v>4301031153</v>
      </c>
      <c r="D256" s="391">
        <v>4607091387230</v>
      </c>
      <c r="E256" s="392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4"/>
      <c r="Q256" s="394"/>
      <c r="R256" s="394"/>
      <c r="S256" s="392"/>
      <c r="T256" s="34"/>
      <c r="U256" s="34"/>
      <c r="V256" s="35" t="s">
        <v>66</v>
      </c>
      <c r="W256" s="387">
        <v>0</v>
      </c>
      <c r="X256" s="38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399</v>
      </c>
      <c r="B257" s="54" t="s">
        <v>400</v>
      </c>
      <c r="C257" s="31">
        <v>4301031152</v>
      </c>
      <c r="D257" s="391">
        <v>4607091387285</v>
      </c>
      <c r="E257" s="392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4"/>
      <c r="Q257" s="394"/>
      <c r="R257" s="394"/>
      <c r="S257" s="392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401</v>
      </c>
      <c r="B258" s="54" t="s">
        <v>402</v>
      </c>
      <c r="C258" s="31">
        <v>4301031164</v>
      </c>
      <c r="D258" s="391">
        <v>4680115880481</v>
      </c>
      <c r="E258" s="392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4"/>
      <c r="Q258" s="394"/>
      <c r="R258" s="394"/>
      <c r="S258" s="392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398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9">
        <f>IFERROR(W255/H255,"0")+IFERROR(W256/H256,"0")+IFERROR(W257/H257,"0")+IFERROR(W258/H258,"0")</f>
        <v>0</v>
      </c>
      <c r="X259" s="389">
        <f>IFERROR(X255/H255,"0")+IFERROR(X256/H256,"0")+IFERROR(X257/H257,"0")+IFERROR(X258/H258,"0")</f>
        <v>0</v>
      </c>
      <c r="Y259" s="389">
        <f>IFERROR(IF(Y255="",0,Y255),"0")+IFERROR(IF(Y256="",0,Y256),"0")+IFERROR(IF(Y257="",0,Y257),"0")+IFERROR(IF(Y258="",0,Y258),"0")</f>
        <v>0</v>
      </c>
      <c r="Z259" s="390"/>
      <c r="AA259" s="390"/>
    </row>
    <row r="260" spans="1:67" hidden="1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9">
        <f>IFERROR(SUM(W255:W258),"0")</f>
        <v>0</v>
      </c>
      <c r="X260" s="389">
        <f>IFERROR(SUM(X255:X258),"0")</f>
        <v>0</v>
      </c>
      <c r="Y260" s="37"/>
      <c r="Z260" s="390"/>
      <c r="AA260" s="390"/>
    </row>
    <row r="261" spans="1:67" ht="14.25" hidden="1" customHeight="1" x14ac:dyDescent="0.25">
      <c r="A261" s="401" t="s">
        <v>72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83"/>
      <c r="AA261" s="383"/>
    </row>
    <row r="262" spans="1:67" ht="16.5" hidden="1" customHeight="1" x14ac:dyDescent="0.25">
      <c r="A262" s="54" t="s">
        <v>403</v>
      </c>
      <c r="B262" s="54" t="s">
        <v>404</v>
      </c>
      <c r="C262" s="31">
        <v>4301051100</v>
      </c>
      <c r="D262" s="391">
        <v>4607091387766</v>
      </c>
      <c r="E262" s="392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7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4"/>
      <c r="Q262" s="394"/>
      <c r="R262" s="394"/>
      <c r="S262" s="392"/>
      <c r="T262" s="34"/>
      <c r="U262" s="34"/>
      <c r="V262" s="35" t="s">
        <v>66</v>
      </c>
      <c r="W262" s="387">
        <v>0</v>
      </c>
      <c r="X262" s="388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405</v>
      </c>
      <c r="B263" s="54" t="s">
        <v>406</v>
      </c>
      <c r="C263" s="31">
        <v>4301051116</v>
      </c>
      <c r="D263" s="391">
        <v>4607091387957</v>
      </c>
      <c r="E263" s="392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4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4"/>
      <c r="Q263" s="394"/>
      <c r="R263" s="394"/>
      <c r="S263" s="392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407</v>
      </c>
      <c r="B264" s="54" t="s">
        <v>408</v>
      </c>
      <c r="C264" s="31">
        <v>4301051115</v>
      </c>
      <c r="D264" s="391">
        <v>4607091387964</v>
      </c>
      <c r="E264" s="392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4"/>
      <c r="Q264" s="394"/>
      <c r="R264" s="394"/>
      <c r="S264" s="392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409</v>
      </c>
      <c r="B265" s="54" t="s">
        <v>410</v>
      </c>
      <c r="C265" s="31">
        <v>4301051731</v>
      </c>
      <c r="D265" s="391">
        <v>4680115884618</v>
      </c>
      <c r="E265" s="392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4"/>
      <c r="Q265" s="394"/>
      <c r="R265" s="394"/>
      <c r="S265" s="392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411</v>
      </c>
      <c r="B266" s="54" t="s">
        <v>412</v>
      </c>
      <c r="C266" s="31">
        <v>4301051134</v>
      </c>
      <c r="D266" s="391">
        <v>4607091381672</v>
      </c>
      <c r="E266" s="392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4"/>
      <c r="Q266" s="394"/>
      <c r="R266" s="394"/>
      <c r="S266" s="392"/>
      <c r="T266" s="34"/>
      <c r="U266" s="34"/>
      <c r="V266" s="35" t="s">
        <v>66</v>
      </c>
      <c r="W266" s="387">
        <v>0</v>
      </c>
      <c r="X266" s="388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413</v>
      </c>
      <c r="B267" s="54" t="s">
        <v>414</v>
      </c>
      <c r="C267" s="31">
        <v>4301051130</v>
      </c>
      <c r="D267" s="391">
        <v>4607091387537</v>
      </c>
      <c r="E267" s="392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4"/>
      <c r="Q267" s="394"/>
      <c r="R267" s="394"/>
      <c r="S267" s="392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415</v>
      </c>
      <c r="B268" s="54" t="s">
        <v>416</v>
      </c>
      <c r="C268" s="31">
        <v>4301051132</v>
      </c>
      <c r="D268" s="391">
        <v>4607091387513</v>
      </c>
      <c r="E268" s="392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4"/>
      <c r="Q268" s="394"/>
      <c r="R268" s="394"/>
      <c r="S268" s="392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417</v>
      </c>
      <c r="B269" s="54" t="s">
        <v>418</v>
      </c>
      <c r="C269" s="31">
        <v>4301051277</v>
      </c>
      <c r="D269" s="391">
        <v>4680115880511</v>
      </c>
      <c r="E269" s="392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64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4"/>
      <c r="Q269" s="394"/>
      <c r="R269" s="394"/>
      <c r="S269" s="392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419</v>
      </c>
      <c r="B270" s="54" t="s">
        <v>420</v>
      </c>
      <c r="C270" s="31">
        <v>4301051344</v>
      </c>
      <c r="D270" s="391">
        <v>4680115880412</v>
      </c>
      <c r="E270" s="392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4"/>
      <c r="Q270" s="394"/>
      <c r="R270" s="394"/>
      <c r="S270" s="392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398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0</v>
      </c>
      <c r="X271" s="389">
        <f>IFERROR(X262/H262,"0")+IFERROR(X263/H263,"0")+IFERROR(X264/H264,"0")+IFERROR(X265/H265,"0")+IFERROR(X266/H266,"0")+IFERROR(X267/H267,"0")+IFERROR(X268/H268,"0")+IFERROR(X269/H269,"0")+IFERROR(X270/H270,"0")</f>
        <v>0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90"/>
      <c r="AA271" s="390"/>
    </row>
    <row r="272" spans="1:67" hidden="1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9">
        <f>IFERROR(SUM(W262:W270),"0")</f>
        <v>0</v>
      </c>
      <c r="X272" s="389">
        <f>IFERROR(SUM(X262:X270),"0")</f>
        <v>0</v>
      </c>
      <c r="Y272" s="37"/>
      <c r="Z272" s="390"/>
      <c r="AA272" s="390"/>
    </row>
    <row r="273" spans="1:67" ht="14.25" hidden="1" customHeight="1" x14ac:dyDescent="0.25">
      <c r="A273" s="401" t="s">
        <v>205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83"/>
      <c r="AA273" s="383"/>
    </row>
    <row r="274" spans="1:67" ht="16.5" hidden="1" customHeight="1" x14ac:dyDescent="0.25">
      <c r="A274" s="54" t="s">
        <v>421</v>
      </c>
      <c r="B274" s="54" t="s">
        <v>422</v>
      </c>
      <c r="C274" s="31">
        <v>4301060379</v>
      </c>
      <c r="D274" s="391">
        <v>4607091380880</v>
      </c>
      <c r="E274" s="392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28" t="s">
        <v>423</v>
      </c>
      <c r="P274" s="394"/>
      <c r="Q274" s="394"/>
      <c r="R274" s="394"/>
      <c r="S274" s="392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hidden="1" customHeight="1" x14ac:dyDescent="0.25">
      <c r="A275" s="54" t="s">
        <v>421</v>
      </c>
      <c r="B275" s="54" t="s">
        <v>424</v>
      </c>
      <c r="C275" s="31">
        <v>4301060326</v>
      </c>
      <c r="D275" s="391">
        <v>4607091380880</v>
      </c>
      <c r="E275" s="392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4"/>
      <c r="Q275" s="394"/>
      <c r="R275" s="394"/>
      <c r="S275" s="392"/>
      <c r="T275" s="34"/>
      <c r="U275" s="34"/>
      <c r="V275" s="35" t="s">
        <v>66</v>
      </c>
      <c r="W275" s="387">
        <v>0</v>
      </c>
      <c r="X275" s="388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425</v>
      </c>
      <c r="B276" s="54" t="s">
        <v>426</v>
      </c>
      <c r="C276" s="31">
        <v>4301060308</v>
      </c>
      <c r="D276" s="391">
        <v>4607091384482</v>
      </c>
      <c r="E276" s="392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4"/>
      <c r="Q276" s="394"/>
      <c r="R276" s="394"/>
      <c r="S276" s="392"/>
      <c r="T276" s="34"/>
      <c r="U276" s="34"/>
      <c r="V276" s="35" t="s">
        <v>66</v>
      </c>
      <c r="W276" s="387">
        <v>361</v>
      </c>
      <c r="X276" s="388">
        <f>IFERROR(IF(W276="",0,CEILING((W276/$H276),1)*$H276),"")</f>
        <v>366.59999999999997</v>
      </c>
      <c r="Y276" s="36">
        <f>IFERROR(IF(X276=0,"",ROUNDUP(X276/H276,0)*0.02175),"")</f>
        <v>1.0222499999999999</v>
      </c>
      <c r="Z276" s="56"/>
      <c r="AA276" s="57"/>
      <c r="AE276" s="64"/>
      <c r="BB276" s="232" t="s">
        <v>1</v>
      </c>
      <c r="BL276" s="64">
        <f>IFERROR(W276*I276/H276,"0")</f>
        <v>387.10307692307697</v>
      </c>
      <c r="BM276" s="64">
        <f>IFERROR(X276*I276/H276,"0")</f>
        <v>393.108</v>
      </c>
      <c r="BN276" s="64">
        <f>IFERROR(1/J276*(W276/H276),"0")</f>
        <v>0.82646520146520142</v>
      </c>
      <c r="BO276" s="64">
        <f>IFERROR(1/J276*(X276/H276),"0")</f>
        <v>0.83928571428571419</v>
      </c>
    </row>
    <row r="277" spans="1:67" ht="16.5" hidden="1" customHeight="1" x14ac:dyDescent="0.25">
      <c r="A277" s="54" t="s">
        <v>427</v>
      </c>
      <c r="B277" s="54" t="s">
        <v>428</v>
      </c>
      <c r="C277" s="31">
        <v>4301060325</v>
      </c>
      <c r="D277" s="391">
        <v>4607091380897</v>
      </c>
      <c r="E277" s="392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4"/>
      <c r="Q277" s="394"/>
      <c r="R277" s="394"/>
      <c r="S277" s="392"/>
      <c r="T277" s="34"/>
      <c r="U277" s="34"/>
      <c r="V277" s="35" t="s">
        <v>66</v>
      </c>
      <c r="W277" s="387">
        <v>0</v>
      </c>
      <c r="X277" s="388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3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x14ac:dyDescent="0.2">
      <c r="A278" s="398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411" t="s">
        <v>70</v>
      </c>
      <c r="P278" s="412"/>
      <c r="Q278" s="412"/>
      <c r="R278" s="412"/>
      <c r="S278" s="412"/>
      <c r="T278" s="412"/>
      <c r="U278" s="413"/>
      <c r="V278" s="37" t="s">
        <v>71</v>
      </c>
      <c r="W278" s="389">
        <f>IFERROR(W274/H274,"0")+IFERROR(W275/H275,"0")+IFERROR(W276/H276,"0")+IFERROR(W277/H277,"0")</f>
        <v>46.282051282051285</v>
      </c>
      <c r="X278" s="389">
        <f>IFERROR(X274/H274,"0")+IFERROR(X275/H275,"0")+IFERROR(X276/H276,"0")+IFERROR(X277/H277,"0")</f>
        <v>47</v>
      </c>
      <c r="Y278" s="389">
        <f>IFERROR(IF(Y274="",0,Y274),"0")+IFERROR(IF(Y275="",0,Y275),"0")+IFERROR(IF(Y276="",0,Y276),"0")+IFERROR(IF(Y277="",0,Y277),"0")</f>
        <v>1.0222499999999999</v>
      </c>
      <c r="Z278" s="390"/>
      <c r="AA278" s="390"/>
    </row>
    <row r="279" spans="1:67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411" t="s">
        <v>70</v>
      </c>
      <c r="P279" s="412"/>
      <c r="Q279" s="412"/>
      <c r="R279" s="412"/>
      <c r="S279" s="412"/>
      <c r="T279" s="412"/>
      <c r="U279" s="413"/>
      <c r="V279" s="37" t="s">
        <v>66</v>
      </c>
      <c r="W279" s="389">
        <f>IFERROR(SUM(W274:W277),"0")</f>
        <v>361</v>
      </c>
      <c r="X279" s="389">
        <f>IFERROR(SUM(X274:X277),"0")</f>
        <v>366.59999999999997</v>
      </c>
      <c r="Y279" s="37"/>
      <c r="Z279" s="390"/>
      <c r="AA279" s="390"/>
    </row>
    <row r="280" spans="1:67" ht="14.25" hidden="1" customHeight="1" x14ac:dyDescent="0.25">
      <c r="A280" s="401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83"/>
      <c r="AA280" s="383"/>
    </row>
    <row r="281" spans="1:67" ht="16.5" hidden="1" customHeight="1" x14ac:dyDescent="0.25">
      <c r="A281" s="54" t="s">
        <v>429</v>
      </c>
      <c r="B281" s="54" t="s">
        <v>430</v>
      </c>
      <c r="C281" s="31">
        <v>4301030232</v>
      </c>
      <c r="D281" s="391">
        <v>4607091388374</v>
      </c>
      <c r="E281" s="392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24" t="s">
        <v>431</v>
      </c>
      <c r="P281" s="394"/>
      <c r="Q281" s="394"/>
      <c r="R281" s="394"/>
      <c r="S281" s="392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432</v>
      </c>
      <c r="B282" s="54" t="s">
        <v>433</v>
      </c>
      <c r="C282" s="31">
        <v>4301030235</v>
      </c>
      <c r="D282" s="391">
        <v>4607091388381</v>
      </c>
      <c r="E282" s="392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717" t="s">
        <v>434</v>
      </c>
      <c r="P282" s="394"/>
      <c r="Q282" s="394"/>
      <c r="R282" s="394"/>
      <c r="S282" s="392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435</v>
      </c>
      <c r="B283" s="54" t="s">
        <v>436</v>
      </c>
      <c r="C283" s="31">
        <v>4301030233</v>
      </c>
      <c r="D283" s="391">
        <v>4607091388404</v>
      </c>
      <c r="E283" s="392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4"/>
      <c r="Q283" s="394"/>
      <c r="R283" s="394"/>
      <c r="S283" s="392"/>
      <c r="T283" s="34"/>
      <c r="U283" s="34"/>
      <c r="V283" s="35" t="s">
        <v>66</v>
      </c>
      <c r="W283" s="387">
        <v>12</v>
      </c>
      <c r="X283" s="388">
        <f>IFERROR(IF(W283="",0,CEILING((W283/$H283),1)*$H283),"")</f>
        <v>12.75</v>
      </c>
      <c r="Y283" s="36">
        <f>IFERROR(IF(X283=0,"",ROUNDUP(X283/H283,0)*0.00753),"")</f>
        <v>3.7650000000000003E-2</v>
      </c>
      <c r="Z283" s="56"/>
      <c r="AA283" s="57"/>
      <c r="AE283" s="64"/>
      <c r="BB283" s="236" t="s">
        <v>1</v>
      </c>
      <c r="BL283" s="64">
        <f>IFERROR(W283*I283/H283,"0")</f>
        <v>13.647058823529411</v>
      </c>
      <c r="BM283" s="64">
        <f>IFERROR(X283*I283/H283,"0")</f>
        <v>14.500000000000002</v>
      </c>
      <c r="BN283" s="64">
        <f>IFERROR(1/J283*(W283/H283),"0")</f>
        <v>3.0165912518853696E-2</v>
      </c>
      <c r="BO283" s="64">
        <f>IFERROR(1/J283*(X283/H283),"0")</f>
        <v>3.2051282051282048E-2</v>
      </c>
    </row>
    <row r="284" spans="1:67" x14ac:dyDescent="0.2">
      <c r="A284" s="39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411" t="s">
        <v>70</v>
      </c>
      <c r="P284" s="412"/>
      <c r="Q284" s="412"/>
      <c r="R284" s="412"/>
      <c r="S284" s="412"/>
      <c r="T284" s="412"/>
      <c r="U284" s="413"/>
      <c r="V284" s="37" t="s">
        <v>71</v>
      </c>
      <c r="W284" s="389">
        <f>IFERROR(W281/H281,"0")+IFERROR(W282/H282,"0")+IFERROR(W283/H283,"0")</f>
        <v>4.7058823529411766</v>
      </c>
      <c r="X284" s="389">
        <f>IFERROR(X281/H281,"0")+IFERROR(X282/H282,"0")+IFERROR(X283/H283,"0")</f>
        <v>5</v>
      </c>
      <c r="Y284" s="389">
        <f>IFERROR(IF(Y281="",0,Y281),"0")+IFERROR(IF(Y282="",0,Y282),"0")+IFERROR(IF(Y283="",0,Y283),"0")</f>
        <v>3.7650000000000003E-2</v>
      </c>
      <c r="Z284" s="390"/>
      <c r="AA284" s="390"/>
    </row>
    <row r="285" spans="1:67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411" t="s">
        <v>70</v>
      </c>
      <c r="P285" s="412"/>
      <c r="Q285" s="412"/>
      <c r="R285" s="412"/>
      <c r="S285" s="412"/>
      <c r="T285" s="412"/>
      <c r="U285" s="413"/>
      <c r="V285" s="37" t="s">
        <v>66</v>
      </c>
      <c r="W285" s="389">
        <f>IFERROR(SUM(W281:W283),"0")</f>
        <v>12</v>
      </c>
      <c r="X285" s="389">
        <f>IFERROR(SUM(X281:X283),"0")</f>
        <v>12.75</v>
      </c>
      <c r="Y285" s="37"/>
      <c r="Z285" s="390"/>
      <c r="AA285" s="390"/>
    </row>
    <row r="286" spans="1:67" ht="14.25" hidden="1" customHeight="1" x14ac:dyDescent="0.25">
      <c r="A286" s="401" t="s">
        <v>437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83"/>
      <c r="AA286" s="383"/>
    </row>
    <row r="287" spans="1:67" ht="16.5" hidden="1" customHeight="1" x14ac:dyDescent="0.25">
      <c r="A287" s="54" t="s">
        <v>438</v>
      </c>
      <c r="B287" s="54" t="s">
        <v>439</v>
      </c>
      <c r="C287" s="31">
        <v>4301180007</v>
      </c>
      <c r="D287" s="391">
        <v>4680115881808</v>
      </c>
      <c r="E287" s="392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4"/>
      <c r="Q287" s="394"/>
      <c r="R287" s="394"/>
      <c r="S287" s="392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442</v>
      </c>
      <c r="B288" s="54" t="s">
        <v>443</v>
      </c>
      <c r="C288" s="31">
        <v>4301180006</v>
      </c>
      <c r="D288" s="391">
        <v>4680115881822</v>
      </c>
      <c r="E288" s="392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6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4"/>
      <c r="Q288" s="394"/>
      <c r="R288" s="394"/>
      <c r="S288" s="392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444</v>
      </c>
      <c r="B289" s="54" t="s">
        <v>445</v>
      </c>
      <c r="C289" s="31">
        <v>4301180001</v>
      </c>
      <c r="D289" s="391">
        <v>4680115880016</v>
      </c>
      <c r="E289" s="392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4"/>
      <c r="Q289" s="394"/>
      <c r="R289" s="394"/>
      <c r="S289" s="392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idden="1" x14ac:dyDescent="0.2">
      <c r="A290" s="398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411" t="s">
        <v>70</v>
      </c>
      <c r="P290" s="412"/>
      <c r="Q290" s="412"/>
      <c r="R290" s="412"/>
      <c r="S290" s="412"/>
      <c r="T290" s="412"/>
      <c r="U290" s="413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hidden="1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400"/>
      <c r="O291" s="411" t="s">
        <v>70</v>
      </c>
      <c r="P291" s="412"/>
      <c r="Q291" s="412"/>
      <c r="R291" s="412"/>
      <c r="S291" s="412"/>
      <c r="T291" s="412"/>
      <c r="U291" s="413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hidden="1" customHeight="1" x14ac:dyDescent="0.25">
      <c r="A292" s="410" t="s">
        <v>446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14.25" hidden="1" customHeight="1" x14ac:dyDescent="0.25">
      <c r="A293" s="401" t="s">
        <v>105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83"/>
      <c r="AA293" s="383"/>
    </row>
    <row r="294" spans="1:67" ht="27" hidden="1" customHeight="1" x14ac:dyDescent="0.25">
      <c r="A294" s="54" t="s">
        <v>447</v>
      </c>
      <c r="B294" s="54" t="s">
        <v>448</v>
      </c>
      <c r="C294" s="31">
        <v>4301011315</v>
      </c>
      <c r="D294" s="391">
        <v>4607091387421</v>
      </c>
      <c r="E294" s="392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4"/>
      <c r="Q294" s="394"/>
      <c r="R294" s="394"/>
      <c r="S294" s="392"/>
      <c r="T294" s="34"/>
      <c r="U294" s="34"/>
      <c r="V294" s="35" t="s">
        <v>66</v>
      </c>
      <c r="W294" s="387">
        <v>0</v>
      </c>
      <c r="X294" s="388">
        <f t="shared" ref="X294:X300" si="66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ref="BL294:BL300" si="67">IFERROR(W294*I294/H294,"0")</f>
        <v>0</v>
      </c>
      <c r="BM294" s="64">
        <f t="shared" ref="BM294:BM300" si="68">IFERROR(X294*I294/H294,"0")</f>
        <v>0</v>
      </c>
      <c r="BN294" s="64">
        <f t="shared" ref="BN294:BN300" si="69">IFERROR(1/J294*(W294/H294),"0")</f>
        <v>0</v>
      </c>
      <c r="BO294" s="64">
        <f t="shared" ref="BO294:BO300" si="70">IFERROR(1/J294*(X294/H294),"0")</f>
        <v>0</v>
      </c>
    </row>
    <row r="295" spans="1:67" ht="27" hidden="1" customHeight="1" x14ac:dyDescent="0.25">
      <c r="A295" s="54" t="s">
        <v>447</v>
      </c>
      <c r="B295" s="54" t="s">
        <v>449</v>
      </c>
      <c r="C295" s="31">
        <v>4301011121</v>
      </c>
      <c r="D295" s="391">
        <v>4607091387421</v>
      </c>
      <c r="E295" s="392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4"/>
      <c r="Q295" s="394"/>
      <c r="R295" s="394"/>
      <c r="S295" s="392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450</v>
      </c>
      <c r="B296" s="54" t="s">
        <v>451</v>
      </c>
      <c r="C296" s="31">
        <v>4301011619</v>
      </c>
      <c r="D296" s="391">
        <v>4607091387452</v>
      </c>
      <c r="E296" s="392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4"/>
      <c r="Q296" s="394"/>
      <c r="R296" s="394"/>
      <c r="S296" s="392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450</v>
      </c>
      <c r="B297" s="54" t="s">
        <v>452</v>
      </c>
      <c r="C297" s="31">
        <v>4301011322</v>
      </c>
      <c r="D297" s="391">
        <v>4607091387452</v>
      </c>
      <c r="E297" s="392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4"/>
      <c r="Q297" s="394"/>
      <c r="R297" s="394"/>
      <c r="S297" s="392"/>
      <c r="T297" s="34"/>
      <c r="U297" s="34"/>
      <c r="V297" s="35" t="s">
        <v>66</v>
      </c>
      <c r="W297" s="387">
        <v>0</v>
      </c>
      <c r="X297" s="388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453</v>
      </c>
      <c r="B298" s="54" t="s">
        <v>454</v>
      </c>
      <c r="C298" s="31">
        <v>4301011313</v>
      </c>
      <c r="D298" s="391">
        <v>4607091385984</v>
      </c>
      <c r="E298" s="392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7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4"/>
      <c r="Q298" s="394"/>
      <c r="R298" s="394"/>
      <c r="S298" s="392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455</v>
      </c>
      <c r="B299" s="54" t="s">
        <v>456</v>
      </c>
      <c r="C299" s="31">
        <v>4301011316</v>
      </c>
      <c r="D299" s="391">
        <v>4607091387438</v>
      </c>
      <c r="E299" s="392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4"/>
      <c r="Q299" s="394"/>
      <c r="R299" s="394"/>
      <c r="S299" s="392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hidden="1" customHeight="1" x14ac:dyDescent="0.25">
      <c r="A300" s="54" t="s">
        <v>457</v>
      </c>
      <c r="B300" s="54" t="s">
        <v>458</v>
      </c>
      <c r="C300" s="31">
        <v>4301011319</v>
      </c>
      <c r="D300" s="391">
        <v>4607091387469</v>
      </c>
      <c r="E300" s="392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4"/>
      <c r="Q300" s="394"/>
      <c r="R300" s="394"/>
      <c r="S300" s="392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idden="1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411" t="s">
        <v>70</v>
      </c>
      <c r="P301" s="412"/>
      <c r="Q301" s="412"/>
      <c r="R301" s="412"/>
      <c r="S301" s="412"/>
      <c r="T301" s="412"/>
      <c r="U301" s="413"/>
      <c r="V301" s="37" t="s">
        <v>71</v>
      </c>
      <c r="W301" s="389">
        <f>IFERROR(W294/H294,"0")+IFERROR(W295/H295,"0")+IFERROR(W296/H296,"0")+IFERROR(W297/H297,"0")+IFERROR(W298/H298,"0")+IFERROR(W299/H299,"0")+IFERROR(W300/H300,"0")</f>
        <v>0</v>
      </c>
      <c r="X301" s="389">
        <f>IFERROR(X294/H294,"0")+IFERROR(X295/H295,"0")+IFERROR(X296/H296,"0")+IFERROR(X297/H297,"0")+IFERROR(X298/H298,"0")+IFERROR(X299/H299,"0")+IFERROR(X300/H300,"0")</f>
        <v>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390"/>
      <c r="AA301" s="390"/>
    </row>
    <row r="302" spans="1:67" hidden="1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411" t="s">
        <v>70</v>
      </c>
      <c r="P302" s="412"/>
      <c r="Q302" s="412"/>
      <c r="R302" s="412"/>
      <c r="S302" s="412"/>
      <c r="T302" s="412"/>
      <c r="U302" s="413"/>
      <c r="V302" s="37" t="s">
        <v>66</v>
      </c>
      <c r="W302" s="389">
        <f>IFERROR(SUM(W294:W300),"0")</f>
        <v>0</v>
      </c>
      <c r="X302" s="389">
        <f>IFERROR(SUM(X294:X300),"0")</f>
        <v>0</v>
      </c>
      <c r="Y302" s="37"/>
      <c r="Z302" s="390"/>
      <c r="AA302" s="390"/>
    </row>
    <row r="303" spans="1:67" ht="14.25" hidden="1" customHeight="1" x14ac:dyDescent="0.25">
      <c r="A303" s="401" t="s">
        <v>61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83"/>
      <c r="AA303" s="383"/>
    </row>
    <row r="304" spans="1:67" ht="27" hidden="1" customHeight="1" x14ac:dyDescent="0.25">
      <c r="A304" s="54" t="s">
        <v>459</v>
      </c>
      <c r="B304" s="54" t="s">
        <v>460</v>
      </c>
      <c r="C304" s="31">
        <v>4301031154</v>
      </c>
      <c r="D304" s="391">
        <v>4607091387292</v>
      </c>
      <c r="E304" s="392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4"/>
      <c r="Q304" s="394"/>
      <c r="R304" s="394"/>
      <c r="S304" s="392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hidden="1" customHeight="1" x14ac:dyDescent="0.25">
      <c r="A305" s="54" t="s">
        <v>461</v>
      </c>
      <c r="B305" s="54" t="s">
        <v>462</v>
      </c>
      <c r="C305" s="31">
        <v>4301031155</v>
      </c>
      <c r="D305" s="391">
        <v>4607091387315</v>
      </c>
      <c r="E305" s="392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4"/>
      <c r="Q305" s="394"/>
      <c r="R305" s="394"/>
      <c r="S305" s="392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411" t="s">
        <v>70</v>
      </c>
      <c r="P306" s="412"/>
      <c r="Q306" s="412"/>
      <c r="R306" s="412"/>
      <c r="S306" s="412"/>
      <c r="T306" s="412"/>
      <c r="U306" s="413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hidden="1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411" t="s">
        <v>70</v>
      </c>
      <c r="P307" s="412"/>
      <c r="Q307" s="412"/>
      <c r="R307" s="412"/>
      <c r="S307" s="412"/>
      <c r="T307" s="412"/>
      <c r="U307" s="413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hidden="1" customHeight="1" x14ac:dyDescent="0.25">
      <c r="A308" s="410" t="s">
        <v>463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14.25" hidden="1" customHeight="1" x14ac:dyDescent="0.25">
      <c r="A309" s="401" t="s">
        <v>61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83"/>
      <c r="AA309" s="383"/>
    </row>
    <row r="310" spans="1:67" ht="27" hidden="1" customHeight="1" x14ac:dyDescent="0.25">
      <c r="A310" s="54" t="s">
        <v>464</v>
      </c>
      <c r="B310" s="54" t="s">
        <v>465</v>
      </c>
      <c r="C310" s="31">
        <v>4301031066</v>
      </c>
      <c r="D310" s="391">
        <v>4607091383836</v>
      </c>
      <c r="E310" s="392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4"/>
      <c r="Q310" s="394"/>
      <c r="R310" s="394"/>
      <c r="S310" s="392"/>
      <c r="T310" s="34"/>
      <c r="U310" s="34"/>
      <c r="V310" s="35" t="s">
        <v>66</v>
      </c>
      <c r="W310" s="387">
        <v>0</v>
      </c>
      <c r="X310" s="388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9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idden="1" x14ac:dyDescent="0.2">
      <c r="A311" s="39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411" t="s">
        <v>70</v>
      </c>
      <c r="P311" s="412"/>
      <c r="Q311" s="412"/>
      <c r="R311" s="412"/>
      <c r="S311" s="412"/>
      <c r="T311" s="412"/>
      <c r="U311" s="413"/>
      <c r="V311" s="37" t="s">
        <v>71</v>
      </c>
      <c r="W311" s="389">
        <f>IFERROR(W310/H310,"0")</f>
        <v>0</v>
      </c>
      <c r="X311" s="389">
        <f>IFERROR(X310/H310,"0")</f>
        <v>0</v>
      </c>
      <c r="Y311" s="389">
        <f>IFERROR(IF(Y310="",0,Y310),"0")</f>
        <v>0</v>
      </c>
      <c r="Z311" s="390"/>
      <c r="AA311" s="390"/>
    </row>
    <row r="312" spans="1:67" hidden="1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411" t="s">
        <v>70</v>
      </c>
      <c r="P312" s="412"/>
      <c r="Q312" s="412"/>
      <c r="R312" s="412"/>
      <c r="S312" s="412"/>
      <c r="T312" s="412"/>
      <c r="U312" s="413"/>
      <c r="V312" s="37" t="s">
        <v>66</v>
      </c>
      <c r="W312" s="389">
        <f>IFERROR(SUM(W310:W310),"0")</f>
        <v>0</v>
      </c>
      <c r="X312" s="389">
        <f>IFERROR(SUM(X310:X310),"0")</f>
        <v>0</v>
      </c>
      <c r="Y312" s="37"/>
      <c r="Z312" s="390"/>
      <c r="AA312" s="390"/>
    </row>
    <row r="313" spans="1:67" ht="14.25" hidden="1" customHeight="1" x14ac:dyDescent="0.25">
      <c r="A313" s="401" t="s">
        <v>72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83"/>
      <c r="AA313" s="383"/>
    </row>
    <row r="314" spans="1:67" ht="27" hidden="1" customHeight="1" x14ac:dyDescent="0.25">
      <c r="A314" s="54" t="s">
        <v>466</v>
      </c>
      <c r="B314" s="54" t="s">
        <v>467</v>
      </c>
      <c r="C314" s="31">
        <v>4301051142</v>
      </c>
      <c r="D314" s="391">
        <v>4607091387919</v>
      </c>
      <c r="E314" s="392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4"/>
      <c r="Q314" s="394"/>
      <c r="R314" s="394"/>
      <c r="S314" s="392"/>
      <c r="T314" s="34"/>
      <c r="U314" s="34"/>
      <c r="V314" s="35" t="s">
        <v>66</v>
      </c>
      <c r="W314" s="387">
        <v>0</v>
      </c>
      <c r="X314" s="388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468</v>
      </c>
      <c r="B315" s="54" t="s">
        <v>469</v>
      </c>
      <c r="C315" s="31">
        <v>4301051461</v>
      </c>
      <c r="D315" s="391">
        <v>4680115883604</v>
      </c>
      <c r="E315" s="392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78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4"/>
      <c r="Q315" s="394"/>
      <c r="R315" s="394"/>
      <c r="S315" s="392"/>
      <c r="T315" s="34"/>
      <c r="U315" s="34"/>
      <c r="V315" s="35" t="s">
        <v>66</v>
      </c>
      <c r="W315" s="387">
        <v>0</v>
      </c>
      <c r="X315" s="388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hidden="1" customHeight="1" x14ac:dyDescent="0.25">
      <c r="A316" s="54" t="s">
        <v>470</v>
      </c>
      <c r="B316" s="54" t="s">
        <v>471</v>
      </c>
      <c r="C316" s="31">
        <v>4301051485</v>
      </c>
      <c r="D316" s="391">
        <v>4680115883567</v>
      </c>
      <c r="E316" s="392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4"/>
      <c r="Q316" s="394"/>
      <c r="R316" s="394"/>
      <c r="S316" s="392"/>
      <c r="T316" s="34"/>
      <c r="U316" s="34"/>
      <c r="V316" s="35" t="s">
        <v>66</v>
      </c>
      <c r="W316" s="387">
        <v>0</v>
      </c>
      <c r="X316" s="388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411" t="s">
        <v>70</v>
      </c>
      <c r="P317" s="412"/>
      <c r="Q317" s="412"/>
      <c r="R317" s="412"/>
      <c r="S317" s="412"/>
      <c r="T317" s="412"/>
      <c r="U317" s="413"/>
      <c r="V317" s="37" t="s">
        <v>71</v>
      </c>
      <c r="W317" s="389">
        <f>IFERROR(W314/H314,"0")+IFERROR(W315/H315,"0")+IFERROR(W316/H316,"0")</f>
        <v>0</v>
      </c>
      <c r="X317" s="389">
        <f>IFERROR(X314/H314,"0")+IFERROR(X315/H315,"0")+IFERROR(X316/H316,"0")</f>
        <v>0</v>
      </c>
      <c r="Y317" s="389">
        <f>IFERROR(IF(Y314="",0,Y314),"0")+IFERROR(IF(Y315="",0,Y315),"0")+IFERROR(IF(Y316="",0,Y316),"0")</f>
        <v>0</v>
      </c>
      <c r="Z317" s="390"/>
      <c r="AA317" s="390"/>
    </row>
    <row r="318" spans="1:67" hidden="1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00"/>
      <c r="O318" s="411" t="s">
        <v>70</v>
      </c>
      <c r="P318" s="412"/>
      <c r="Q318" s="412"/>
      <c r="R318" s="412"/>
      <c r="S318" s="412"/>
      <c r="T318" s="412"/>
      <c r="U318" s="413"/>
      <c r="V318" s="37" t="s">
        <v>66</v>
      </c>
      <c r="W318" s="389">
        <f>IFERROR(SUM(W314:W316),"0")</f>
        <v>0</v>
      </c>
      <c r="X318" s="389">
        <f>IFERROR(SUM(X314:X316),"0")</f>
        <v>0</v>
      </c>
      <c r="Y318" s="37"/>
      <c r="Z318" s="390"/>
      <c r="AA318" s="390"/>
    </row>
    <row r="319" spans="1:67" ht="14.25" hidden="1" customHeight="1" x14ac:dyDescent="0.25">
      <c r="A319" s="401" t="s">
        <v>205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83"/>
      <c r="AA319" s="383"/>
    </row>
    <row r="320" spans="1:67" ht="27" hidden="1" customHeight="1" x14ac:dyDescent="0.25">
      <c r="A320" s="54" t="s">
        <v>472</v>
      </c>
      <c r="B320" s="54" t="s">
        <v>473</v>
      </c>
      <c r="C320" s="31">
        <v>4301060324</v>
      </c>
      <c r="D320" s="391">
        <v>4607091388831</v>
      </c>
      <c r="E320" s="392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4"/>
      <c r="Q320" s="394"/>
      <c r="R320" s="394"/>
      <c r="S320" s="392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98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411" t="s">
        <v>70</v>
      </c>
      <c r="P321" s="412"/>
      <c r="Q321" s="412"/>
      <c r="R321" s="412"/>
      <c r="S321" s="412"/>
      <c r="T321" s="412"/>
      <c r="U321" s="413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hidden="1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00"/>
      <c r="O322" s="411" t="s">
        <v>70</v>
      </c>
      <c r="P322" s="412"/>
      <c r="Q322" s="412"/>
      <c r="R322" s="412"/>
      <c r="S322" s="412"/>
      <c r="T322" s="412"/>
      <c r="U322" s="413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hidden="1" customHeight="1" x14ac:dyDescent="0.25">
      <c r="A323" s="401" t="s">
        <v>86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83"/>
      <c r="AA323" s="383"/>
    </row>
    <row r="324" spans="1:67" ht="27" customHeight="1" x14ac:dyDescent="0.25">
      <c r="A324" s="54" t="s">
        <v>474</v>
      </c>
      <c r="B324" s="54" t="s">
        <v>475</v>
      </c>
      <c r="C324" s="31">
        <v>4301032015</v>
      </c>
      <c r="D324" s="391">
        <v>4607091383102</v>
      </c>
      <c r="E324" s="392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4"/>
      <c r="Q324" s="394"/>
      <c r="R324" s="394"/>
      <c r="S324" s="392"/>
      <c r="T324" s="34"/>
      <c r="U324" s="34"/>
      <c r="V324" s="35" t="s">
        <v>66</v>
      </c>
      <c r="W324" s="387">
        <v>3</v>
      </c>
      <c r="X324" s="388">
        <f>IFERROR(IF(W324="",0,CEILING((W324/$H324),1)*$H324),"")</f>
        <v>5.0999999999999996</v>
      </c>
      <c r="Y324" s="36">
        <f>IFERROR(IF(X324=0,"",ROUNDUP(X324/H324,0)*0.00753),"")</f>
        <v>1.506E-2</v>
      </c>
      <c r="Z324" s="56"/>
      <c r="AA324" s="57"/>
      <c r="AE324" s="64"/>
      <c r="BB324" s="254" t="s">
        <v>1</v>
      </c>
      <c r="BL324" s="64">
        <f>IFERROR(W324*I324/H324,"0")</f>
        <v>3.5000000000000004</v>
      </c>
      <c r="BM324" s="64">
        <f>IFERROR(X324*I324/H324,"0")</f>
        <v>5.95</v>
      </c>
      <c r="BN324" s="64">
        <f>IFERROR(1/J324*(W324/H324),"0")</f>
        <v>7.5414781297134239E-3</v>
      </c>
      <c r="BO324" s="64">
        <f>IFERROR(1/J324*(X324/H324),"0")</f>
        <v>1.282051282051282E-2</v>
      </c>
    </row>
    <row r="325" spans="1:67" x14ac:dyDescent="0.2">
      <c r="A325" s="398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411" t="s">
        <v>70</v>
      </c>
      <c r="P325" s="412"/>
      <c r="Q325" s="412"/>
      <c r="R325" s="412"/>
      <c r="S325" s="412"/>
      <c r="T325" s="412"/>
      <c r="U325" s="413"/>
      <c r="V325" s="37" t="s">
        <v>71</v>
      </c>
      <c r="W325" s="389">
        <f>IFERROR(W324/H324,"0")</f>
        <v>1.1764705882352942</v>
      </c>
      <c r="X325" s="389">
        <f>IFERROR(X324/H324,"0")</f>
        <v>2</v>
      </c>
      <c r="Y325" s="389">
        <f>IFERROR(IF(Y324="",0,Y324),"0")</f>
        <v>1.506E-2</v>
      </c>
      <c r="Z325" s="390"/>
      <c r="AA325" s="390"/>
    </row>
    <row r="326" spans="1:67" x14ac:dyDescent="0.2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400"/>
      <c r="O326" s="411" t="s">
        <v>70</v>
      </c>
      <c r="P326" s="412"/>
      <c r="Q326" s="412"/>
      <c r="R326" s="412"/>
      <c r="S326" s="412"/>
      <c r="T326" s="412"/>
      <c r="U326" s="413"/>
      <c r="V326" s="37" t="s">
        <v>66</v>
      </c>
      <c r="W326" s="389">
        <f>IFERROR(SUM(W324:W324),"0")</f>
        <v>3</v>
      </c>
      <c r="X326" s="389">
        <f>IFERROR(SUM(X324:X324),"0")</f>
        <v>5.0999999999999996</v>
      </c>
      <c r="Y326" s="37"/>
      <c r="Z326" s="390"/>
      <c r="AA326" s="390"/>
    </row>
    <row r="327" spans="1:67" ht="27.75" hidden="1" customHeight="1" x14ac:dyDescent="0.2">
      <c r="A327" s="470" t="s">
        <v>476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hidden="1" customHeight="1" x14ac:dyDescent="0.25">
      <c r="A328" s="410" t="s">
        <v>477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14.25" hidden="1" customHeight="1" x14ac:dyDescent="0.25">
      <c r="A329" s="401" t="s">
        <v>105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83"/>
      <c r="AA329" s="383"/>
    </row>
    <row r="330" spans="1:67" ht="27" hidden="1" customHeight="1" x14ac:dyDescent="0.25">
      <c r="A330" s="54" t="s">
        <v>478</v>
      </c>
      <c r="B330" s="54" t="s">
        <v>479</v>
      </c>
      <c r="C330" s="31">
        <v>4301011940</v>
      </c>
      <c r="D330" s="391">
        <v>4680115884076</v>
      </c>
      <c r="E330" s="392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7" t="s">
        <v>480</v>
      </c>
      <c r="P330" s="394"/>
      <c r="Q330" s="394"/>
      <c r="R330" s="394"/>
      <c r="S330" s="392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hidden="1" customHeight="1" x14ac:dyDescent="0.25">
      <c r="A331" s="54" t="s">
        <v>481</v>
      </c>
      <c r="B331" s="54" t="s">
        <v>482</v>
      </c>
      <c r="C331" s="31">
        <v>4301011943</v>
      </c>
      <c r="D331" s="391">
        <v>4680115884830</v>
      </c>
      <c r="E331" s="392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483</v>
      </c>
      <c r="P331" s="394"/>
      <c r="Q331" s="394"/>
      <c r="R331" s="394"/>
      <c r="S331" s="392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hidden="1" customHeight="1" x14ac:dyDescent="0.25">
      <c r="A332" s="54" t="s">
        <v>481</v>
      </c>
      <c r="B332" s="54" t="s">
        <v>484</v>
      </c>
      <c r="C332" s="31">
        <v>4301011867</v>
      </c>
      <c r="D332" s="391">
        <v>4680115884830</v>
      </c>
      <c r="E332" s="392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1" t="s">
        <v>483</v>
      </c>
      <c r="P332" s="394"/>
      <c r="Q332" s="394"/>
      <c r="R332" s="394"/>
      <c r="S332" s="392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478</v>
      </c>
      <c r="B333" s="54" t="s">
        <v>485</v>
      </c>
      <c r="C333" s="31">
        <v>4301011865</v>
      </c>
      <c r="D333" s="391">
        <v>4680115884076</v>
      </c>
      <c r="E333" s="392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548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4"/>
      <c r="Q333" s="394"/>
      <c r="R333" s="394"/>
      <c r="S333" s="392"/>
      <c r="T333" s="34"/>
      <c r="U333" s="34"/>
      <c r="V333" s="35" t="s">
        <v>66</v>
      </c>
      <c r="W333" s="387">
        <v>3253</v>
      </c>
      <c r="X333" s="388">
        <f t="shared" si="71"/>
        <v>3255</v>
      </c>
      <c r="Y333" s="36">
        <f>IFERROR(IF(X333=0,"",ROUNDUP(X333/H333,0)*0.02175),"")</f>
        <v>4.7197499999999994</v>
      </c>
      <c r="Z333" s="56"/>
      <c r="AA333" s="57"/>
      <c r="AE333" s="64"/>
      <c r="BB333" s="258" t="s">
        <v>1</v>
      </c>
      <c r="BL333" s="64">
        <f t="shared" si="72"/>
        <v>3357.096</v>
      </c>
      <c r="BM333" s="64">
        <f t="shared" si="73"/>
        <v>3359.1600000000003</v>
      </c>
      <c r="BN333" s="64">
        <f t="shared" si="74"/>
        <v>4.5180555555555557</v>
      </c>
      <c r="BO333" s="64">
        <f t="shared" si="75"/>
        <v>4.520833333333333</v>
      </c>
    </row>
    <row r="334" spans="1:67" ht="27" hidden="1" customHeight="1" x14ac:dyDescent="0.25">
      <c r="A334" s="54" t="s">
        <v>486</v>
      </c>
      <c r="B334" s="54" t="s">
        <v>487</v>
      </c>
      <c r="C334" s="31">
        <v>4301011946</v>
      </c>
      <c r="D334" s="391">
        <v>4680115884847</v>
      </c>
      <c r="E334" s="392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7" t="s">
        <v>488</v>
      </c>
      <c r="P334" s="394"/>
      <c r="Q334" s="394"/>
      <c r="R334" s="394"/>
      <c r="S334" s="392"/>
      <c r="T334" s="34"/>
      <c r="U334" s="34"/>
      <c r="V334" s="35" t="s">
        <v>66</v>
      </c>
      <c r="W334" s="387">
        <v>0</v>
      </c>
      <c r="X334" s="388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486</v>
      </c>
      <c r="B335" s="54" t="s">
        <v>489</v>
      </c>
      <c r="C335" s="31">
        <v>4301011869</v>
      </c>
      <c r="D335" s="391">
        <v>4680115884847</v>
      </c>
      <c r="E335" s="392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09" t="s">
        <v>488</v>
      </c>
      <c r="P335" s="394"/>
      <c r="Q335" s="394"/>
      <c r="R335" s="394"/>
      <c r="S335" s="392"/>
      <c r="T335" s="34"/>
      <c r="U335" s="34"/>
      <c r="V335" s="35" t="s">
        <v>66</v>
      </c>
      <c r="W335" s="387">
        <v>1329</v>
      </c>
      <c r="X335" s="388">
        <f t="shared" si="71"/>
        <v>1335</v>
      </c>
      <c r="Y335" s="36">
        <f>IFERROR(IF(X335=0,"",ROUNDUP(X335/H335,0)*0.02175),"")</f>
        <v>1.9357499999999999</v>
      </c>
      <c r="Z335" s="56"/>
      <c r="AA335" s="57"/>
      <c r="AE335" s="64"/>
      <c r="BB335" s="260" t="s">
        <v>1</v>
      </c>
      <c r="BL335" s="64">
        <f t="shared" si="72"/>
        <v>1371.528</v>
      </c>
      <c r="BM335" s="64">
        <f t="shared" si="73"/>
        <v>1377.72</v>
      </c>
      <c r="BN335" s="64">
        <f t="shared" si="74"/>
        <v>1.8458333333333332</v>
      </c>
      <c r="BO335" s="64">
        <f t="shared" si="75"/>
        <v>1.8541666666666665</v>
      </c>
    </row>
    <row r="336" spans="1:67" ht="27" hidden="1" customHeight="1" x14ac:dyDescent="0.25">
      <c r="A336" s="54" t="s">
        <v>490</v>
      </c>
      <c r="B336" s="54" t="s">
        <v>491</v>
      </c>
      <c r="C336" s="31">
        <v>4301011947</v>
      </c>
      <c r="D336" s="391">
        <v>4680115884854</v>
      </c>
      <c r="E336" s="392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8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4"/>
      <c r="Q336" s="394"/>
      <c r="R336" s="394"/>
      <c r="S336" s="392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490</v>
      </c>
      <c r="B337" s="54" t="s">
        <v>492</v>
      </c>
      <c r="C337" s="31">
        <v>4301011870</v>
      </c>
      <c r="D337" s="391">
        <v>4680115884854</v>
      </c>
      <c r="E337" s="392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1" t="s">
        <v>493</v>
      </c>
      <c r="P337" s="394"/>
      <c r="Q337" s="394"/>
      <c r="R337" s="394"/>
      <c r="S337" s="392"/>
      <c r="T337" s="34"/>
      <c r="U337" s="34"/>
      <c r="V337" s="35" t="s">
        <v>66</v>
      </c>
      <c r="W337" s="387">
        <v>724</v>
      </c>
      <c r="X337" s="388">
        <f t="shared" si="71"/>
        <v>735</v>
      </c>
      <c r="Y337" s="36">
        <f>IFERROR(IF(X337=0,"",ROUNDUP(X337/H337,0)*0.02175),"")</f>
        <v>1.06575</v>
      </c>
      <c r="Z337" s="56"/>
      <c r="AA337" s="57"/>
      <c r="AE337" s="64"/>
      <c r="BB337" s="262" t="s">
        <v>1</v>
      </c>
      <c r="BL337" s="64">
        <f t="shared" si="72"/>
        <v>747.16800000000001</v>
      </c>
      <c r="BM337" s="64">
        <f t="shared" si="73"/>
        <v>758.5200000000001</v>
      </c>
      <c r="BN337" s="64">
        <f t="shared" si="74"/>
        <v>1.0055555555555555</v>
      </c>
      <c r="BO337" s="64">
        <f t="shared" si="75"/>
        <v>1.0208333333333333</v>
      </c>
    </row>
    <row r="338" spans="1:67" ht="27" hidden="1" customHeight="1" x14ac:dyDescent="0.25">
      <c r="A338" s="54" t="s">
        <v>494</v>
      </c>
      <c r="B338" s="54" t="s">
        <v>495</v>
      </c>
      <c r="C338" s="31">
        <v>4301011327</v>
      </c>
      <c r="D338" s="391">
        <v>4607091384154</v>
      </c>
      <c r="E338" s="392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4"/>
      <c r="Q338" s="394"/>
      <c r="R338" s="394"/>
      <c r="S338" s="392"/>
      <c r="T338" s="34"/>
      <c r="U338" s="34"/>
      <c r="V338" s="35" t="s">
        <v>66</v>
      </c>
      <c r="W338" s="387">
        <v>0</v>
      </c>
      <c r="X338" s="388">
        <f t="shared" si="71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hidden="1" customHeight="1" x14ac:dyDescent="0.25">
      <c r="A339" s="54" t="s">
        <v>496</v>
      </c>
      <c r="B339" s="54" t="s">
        <v>497</v>
      </c>
      <c r="C339" s="31">
        <v>4301011952</v>
      </c>
      <c r="D339" s="391">
        <v>4680115884922</v>
      </c>
      <c r="E339" s="392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8" t="s">
        <v>498</v>
      </c>
      <c r="P339" s="394"/>
      <c r="Q339" s="394"/>
      <c r="R339" s="394"/>
      <c r="S339" s="392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hidden="1" customHeight="1" x14ac:dyDescent="0.25">
      <c r="A340" s="54" t="s">
        <v>499</v>
      </c>
      <c r="B340" s="54" t="s">
        <v>500</v>
      </c>
      <c r="C340" s="31">
        <v>4301011433</v>
      </c>
      <c r="D340" s="391">
        <v>4680115882638</v>
      </c>
      <c r="E340" s="392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7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4"/>
      <c r="Q340" s="394"/>
      <c r="R340" s="394"/>
      <c r="S340" s="392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x14ac:dyDescent="0.2">
      <c r="A341" s="398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0"/>
      <c r="O341" s="411" t="s">
        <v>70</v>
      </c>
      <c r="P341" s="412"/>
      <c r="Q341" s="412"/>
      <c r="R341" s="412"/>
      <c r="S341" s="412"/>
      <c r="T341" s="412"/>
      <c r="U341" s="413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353.73333333333335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355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7.7212499999999995</v>
      </c>
      <c r="Z341" s="390"/>
      <c r="AA341" s="390"/>
    </row>
    <row r="342" spans="1:67" x14ac:dyDescent="0.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400"/>
      <c r="O342" s="411" t="s">
        <v>70</v>
      </c>
      <c r="P342" s="412"/>
      <c r="Q342" s="412"/>
      <c r="R342" s="412"/>
      <c r="S342" s="412"/>
      <c r="T342" s="412"/>
      <c r="U342" s="413"/>
      <c r="V342" s="37" t="s">
        <v>66</v>
      </c>
      <c r="W342" s="389">
        <f>IFERROR(SUM(W330:W340),"0")</f>
        <v>5306</v>
      </c>
      <c r="X342" s="389">
        <f>IFERROR(SUM(X330:X340),"0")</f>
        <v>5325</v>
      </c>
      <c r="Y342" s="37"/>
      <c r="Z342" s="390"/>
      <c r="AA342" s="390"/>
    </row>
    <row r="343" spans="1:67" ht="14.25" hidden="1" customHeight="1" x14ac:dyDescent="0.25">
      <c r="A343" s="401" t="s">
        <v>97</v>
      </c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83"/>
      <c r="AA343" s="383"/>
    </row>
    <row r="344" spans="1:67" ht="27" customHeight="1" x14ac:dyDescent="0.25">
      <c r="A344" s="54" t="s">
        <v>501</v>
      </c>
      <c r="B344" s="54" t="s">
        <v>502</v>
      </c>
      <c r="C344" s="31">
        <v>4301020178</v>
      </c>
      <c r="D344" s="391">
        <v>4607091383980</v>
      </c>
      <c r="E344" s="392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7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4"/>
      <c r="Q344" s="394"/>
      <c r="R344" s="394"/>
      <c r="S344" s="392"/>
      <c r="T344" s="34"/>
      <c r="U344" s="34"/>
      <c r="V344" s="35" t="s">
        <v>66</v>
      </c>
      <c r="W344" s="387">
        <v>1336</v>
      </c>
      <c r="X344" s="388">
        <f>IFERROR(IF(W344="",0,CEILING((W344/$H344),1)*$H344),"")</f>
        <v>1350</v>
      </c>
      <c r="Y344" s="36">
        <f>IFERROR(IF(X344=0,"",ROUNDUP(X344/H344,0)*0.02175),"")</f>
        <v>1.9574999999999998</v>
      </c>
      <c r="Z344" s="56"/>
      <c r="AA344" s="57"/>
      <c r="AE344" s="64"/>
      <c r="BB344" s="266" t="s">
        <v>1</v>
      </c>
      <c r="BL344" s="64">
        <f>IFERROR(W344*I344/H344,"0")</f>
        <v>1378.752</v>
      </c>
      <c r="BM344" s="64">
        <f>IFERROR(X344*I344/H344,"0")</f>
        <v>1393.2</v>
      </c>
      <c r="BN344" s="64">
        <f>IFERROR(1/J344*(W344/H344),"0")</f>
        <v>1.8555555555555554</v>
      </c>
      <c r="BO344" s="64">
        <f>IFERROR(1/J344*(X344/H344),"0")</f>
        <v>1.875</v>
      </c>
    </row>
    <row r="345" spans="1:67" ht="16.5" hidden="1" customHeight="1" x14ac:dyDescent="0.25">
      <c r="A345" s="54" t="s">
        <v>503</v>
      </c>
      <c r="B345" s="54" t="s">
        <v>504</v>
      </c>
      <c r="C345" s="31">
        <v>4301020270</v>
      </c>
      <c r="D345" s="391">
        <v>4680115883314</v>
      </c>
      <c r="E345" s="392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64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4"/>
      <c r="Q345" s="394"/>
      <c r="R345" s="394"/>
      <c r="S345" s="392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505</v>
      </c>
      <c r="B346" s="54" t="s">
        <v>506</v>
      </c>
      <c r="C346" s="31">
        <v>4301020179</v>
      </c>
      <c r="D346" s="391">
        <v>4607091384178</v>
      </c>
      <c r="E346" s="392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6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4"/>
      <c r="Q346" s="394"/>
      <c r="R346" s="394"/>
      <c r="S346" s="392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507</v>
      </c>
      <c r="B347" s="54" t="s">
        <v>508</v>
      </c>
      <c r="C347" s="31">
        <v>4301020254</v>
      </c>
      <c r="D347" s="391">
        <v>4680115881914</v>
      </c>
      <c r="E347" s="392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40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4"/>
      <c r="Q347" s="394"/>
      <c r="R347" s="394"/>
      <c r="S347" s="392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8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0"/>
      <c r="O348" s="411" t="s">
        <v>70</v>
      </c>
      <c r="P348" s="412"/>
      <c r="Q348" s="412"/>
      <c r="R348" s="412"/>
      <c r="S348" s="412"/>
      <c r="T348" s="412"/>
      <c r="U348" s="413"/>
      <c r="V348" s="37" t="s">
        <v>71</v>
      </c>
      <c r="W348" s="389">
        <f>IFERROR(W344/H344,"0")+IFERROR(W345/H345,"0")+IFERROR(W346/H346,"0")+IFERROR(W347/H347,"0")</f>
        <v>89.066666666666663</v>
      </c>
      <c r="X348" s="389">
        <f>IFERROR(X344/H344,"0")+IFERROR(X345/H345,"0")+IFERROR(X346/H346,"0")+IFERROR(X347/H347,"0")</f>
        <v>90</v>
      </c>
      <c r="Y348" s="389">
        <f>IFERROR(IF(Y344="",0,Y344),"0")+IFERROR(IF(Y345="",0,Y345),"0")+IFERROR(IF(Y346="",0,Y346),"0")+IFERROR(IF(Y347="",0,Y347),"0")</f>
        <v>1.9574999999999998</v>
      </c>
      <c r="Z348" s="390"/>
      <c r="AA348" s="390"/>
    </row>
    <row r="349" spans="1:67" x14ac:dyDescent="0.2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400"/>
      <c r="O349" s="411" t="s">
        <v>70</v>
      </c>
      <c r="P349" s="412"/>
      <c r="Q349" s="412"/>
      <c r="R349" s="412"/>
      <c r="S349" s="412"/>
      <c r="T349" s="412"/>
      <c r="U349" s="413"/>
      <c r="V349" s="37" t="s">
        <v>66</v>
      </c>
      <c r="W349" s="389">
        <f>IFERROR(SUM(W344:W347),"0")</f>
        <v>1336</v>
      </c>
      <c r="X349" s="389">
        <f>IFERROR(SUM(X344:X347),"0")</f>
        <v>1350</v>
      </c>
      <c r="Y349" s="37"/>
      <c r="Z349" s="390"/>
      <c r="AA349" s="390"/>
    </row>
    <row r="350" spans="1:67" ht="14.25" hidden="1" customHeight="1" x14ac:dyDescent="0.25">
      <c r="A350" s="401" t="s">
        <v>72</v>
      </c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83"/>
      <c r="AA350" s="383"/>
    </row>
    <row r="351" spans="1:67" ht="27" hidden="1" customHeight="1" x14ac:dyDescent="0.25">
      <c r="A351" s="54" t="s">
        <v>509</v>
      </c>
      <c r="B351" s="54" t="s">
        <v>510</v>
      </c>
      <c r="C351" s="31">
        <v>4301051560</v>
      </c>
      <c r="D351" s="391">
        <v>4607091383928</v>
      </c>
      <c r="E351" s="392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4"/>
      <c r="Q351" s="394"/>
      <c r="R351" s="394"/>
      <c r="S351" s="392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509</v>
      </c>
      <c r="B352" s="54" t="s">
        <v>511</v>
      </c>
      <c r="C352" s="31">
        <v>4301051639</v>
      </c>
      <c r="D352" s="391">
        <v>4607091383928</v>
      </c>
      <c r="E352" s="392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17" t="s">
        <v>512</v>
      </c>
      <c r="P352" s="394"/>
      <c r="Q352" s="394"/>
      <c r="R352" s="394"/>
      <c r="S352" s="392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513</v>
      </c>
      <c r="B353" s="54" t="s">
        <v>514</v>
      </c>
      <c r="C353" s="31">
        <v>4301051298</v>
      </c>
      <c r="D353" s="391">
        <v>4607091384260</v>
      </c>
      <c r="E353" s="392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4"/>
      <c r="Q353" s="394"/>
      <c r="R353" s="394"/>
      <c r="S353" s="392"/>
      <c r="T353" s="34"/>
      <c r="U353" s="34"/>
      <c r="V353" s="35" t="s">
        <v>66</v>
      </c>
      <c r="W353" s="387">
        <v>0</v>
      </c>
      <c r="X353" s="388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39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11" t="s">
        <v>70</v>
      </c>
      <c r="P354" s="412"/>
      <c r="Q354" s="412"/>
      <c r="R354" s="412"/>
      <c r="S354" s="412"/>
      <c r="T354" s="412"/>
      <c r="U354" s="413"/>
      <c r="V354" s="37" t="s">
        <v>71</v>
      </c>
      <c r="W354" s="389">
        <f>IFERROR(W351/H351,"0")+IFERROR(W352/H352,"0")+IFERROR(W353/H353,"0")</f>
        <v>0</v>
      </c>
      <c r="X354" s="389">
        <f>IFERROR(X351/H351,"0")+IFERROR(X352/H352,"0")+IFERROR(X353/H353,"0")</f>
        <v>0</v>
      </c>
      <c r="Y354" s="389">
        <f>IFERROR(IF(Y351="",0,Y351),"0")+IFERROR(IF(Y352="",0,Y352),"0")+IFERROR(IF(Y353="",0,Y353),"0")</f>
        <v>0</v>
      </c>
      <c r="Z354" s="390"/>
      <c r="AA354" s="390"/>
    </row>
    <row r="355" spans="1:67" hidden="1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411" t="s">
        <v>70</v>
      </c>
      <c r="P355" s="412"/>
      <c r="Q355" s="412"/>
      <c r="R355" s="412"/>
      <c r="S355" s="412"/>
      <c r="T355" s="412"/>
      <c r="U355" s="413"/>
      <c r="V355" s="37" t="s">
        <v>66</v>
      </c>
      <c r="W355" s="389">
        <f>IFERROR(SUM(W351:W353),"0")</f>
        <v>0</v>
      </c>
      <c r="X355" s="389">
        <f>IFERROR(SUM(X351:X353),"0")</f>
        <v>0</v>
      </c>
      <c r="Y355" s="37"/>
      <c r="Z355" s="390"/>
      <c r="AA355" s="390"/>
    </row>
    <row r="356" spans="1:67" ht="14.25" hidden="1" customHeight="1" x14ac:dyDescent="0.25">
      <c r="A356" s="401" t="s">
        <v>205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3"/>
      <c r="AA356" s="383"/>
    </row>
    <row r="357" spans="1:67" ht="16.5" hidden="1" customHeight="1" x14ac:dyDescent="0.25">
      <c r="A357" s="54" t="s">
        <v>515</v>
      </c>
      <c r="B357" s="54" t="s">
        <v>516</v>
      </c>
      <c r="C357" s="31">
        <v>4301060314</v>
      </c>
      <c r="D357" s="391">
        <v>4607091384673</v>
      </c>
      <c r="E357" s="392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4"/>
      <c r="Q357" s="394"/>
      <c r="R357" s="394"/>
      <c r="S357" s="392"/>
      <c r="T357" s="34"/>
      <c r="U357" s="34"/>
      <c r="V357" s="35" t="s">
        <v>66</v>
      </c>
      <c r="W357" s="387">
        <v>0</v>
      </c>
      <c r="X357" s="388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398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11" t="s">
        <v>70</v>
      </c>
      <c r="P358" s="412"/>
      <c r="Q358" s="412"/>
      <c r="R358" s="412"/>
      <c r="S358" s="412"/>
      <c r="T358" s="412"/>
      <c r="U358" s="413"/>
      <c r="V358" s="37" t="s">
        <v>71</v>
      </c>
      <c r="W358" s="389">
        <f>IFERROR(W357/H357,"0")</f>
        <v>0</v>
      </c>
      <c r="X358" s="389">
        <f>IFERROR(X357/H357,"0")</f>
        <v>0</v>
      </c>
      <c r="Y358" s="389">
        <f>IFERROR(IF(Y357="",0,Y357),"0")</f>
        <v>0</v>
      </c>
      <c r="Z358" s="390"/>
      <c r="AA358" s="390"/>
    </row>
    <row r="359" spans="1:67" hidden="1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11" t="s">
        <v>70</v>
      </c>
      <c r="P359" s="412"/>
      <c r="Q359" s="412"/>
      <c r="R359" s="412"/>
      <c r="S359" s="412"/>
      <c r="T359" s="412"/>
      <c r="U359" s="413"/>
      <c r="V359" s="37" t="s">
        <v>66</v>
      </c>
      <c r="W359" s="389">
        <f>IFERROR(SUM(W357:W357),"0")</f>
        <v>0</v>
      </c>
      <c r="X359" s="389">
        <f>IFERROR(SUM(X357:X357),"0")</f>
        <v>0</v>
      </c>
      <c r="Y359" s="37"/>
      <c r="Z359" s="390"/>
      <c r="AA359" s="390"/>
    </row>
    <row r="360" spans="1:67" ht="16.5" hidden="1" customHeight="1" x14ac:dyDescent="0.25">
      <c r="A360" s="410" t="s">
        <v>517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2"/>
      <c r="AA360" s="382"/>
    </row>
    <row r="361" spans="1:67" ht="14.25" hidden="1" customHeight="1" x14ac:dyDescent="0.25">
      <c r="A361" s="401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hidden="1" customHeight="1" x14ac:dyDescent="0.25">
      <c r="A362" s="54" t="s">
        <v>518</v>
      </c>
      <c r="B362" s="54" t="s">
        <v>519</v>
      </c>
      <c r="C362" s="31">
        <v>4301011324</v>
      </c>
      <c r="D362" s="391">
        <v>4607091384185</v>
      </c>
      <c r="E362" s="392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4"/>
      <c r="Q362" s="394"/>
      <c r="R362" s="394"/>
      <c r="S362" s="392"/>
      <c r="T362" s="34"/>
      <c r="U362" s="34"/>
      <c r="V362" s="35" t="s">
        <v>66</v>
      </c>
      <c r="W362" s="387">
        <v>0</v>
      </c>
      <c r="X362" s="38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520</v>
      </c>
      <c r="B363" s="54" t="s">
        <v>521</v>
      </c>
      <c r="C363" s="31">
        <v>4301011312</v>
      </c>
      <c r="D363" s="391">
        <v>4607091384192</v>
      </c>
      <c r="E363" s="392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4"/>
      <c r="Q363" s="394"/>
      <c r="R363" s="394"/>
      <c r="S363" s="392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522</v>
      </c>
      <c r="B364" s="54" t="s">
        <v>523</v>
      </c>
      <c r="C364" s="31">
        <v>4301011483</v>
      </c>
      <c r="D364" s="391">
        <v>4680115881907</v>
      </c>
      <c r="E364" s="392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4"/>
      <c r="Q364" s="394"/>
      <c r="R364" s="394"/>
      <c r="S364" s="392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524</v>
      </c>
      <c r="B365" s="54" t="s">
        <v>525</v>
      </c>
      <c r="C365" s="31">
        <v>4301011655</v>
      </c>
      <c r="D365" s="391">
        <v>4680115883925</v>
      </c>
      <c r="E365" s="392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4"/>
      <c r="Q365" s="394"/>
      <c r="R365" s="394"/>
      <c r="S365" s="392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hidden="1" customHeight="1" x14ac:dyDescent="0.25">
      <c r="A366" s="54" t="s">
        <v>526</v>
      </c>
      <c r="B366" s="54" t="s">
        <v>527</v>
      </c>
      <c r="C366" s="31">
        <v>4301011303</v>
      </c>
      <c r="D366" s="391">
        <v>4607091384680</v>
      </c>
      <c r="E366" s="392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4"/>
      <c r="Q366" s="394"/>
      <c r="R366" s="394"/>
      <c r="S366" s="392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idden="1" x14ac:dyDescent="0.2">
      <c r="A367" s="398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0"/>
      <c r="O367" s="411" t="s">
        <v>70</v>
      </c>
      <c r="P367" s="412"/>
      <c r="Q367" s="412"/>
      <c r="R367" s="412"/>
      <c r="S367" s="412"/>
      <c r="T367" s="412"/>
      <c r="U367" s="413"/>
      <c r="V367" s="37" t="s">
        <v>71</v>
      </c>
      <c r="W367" s="389">
        <f>IFERROR(W362/H362,"0")+IFERROR(W363/H363,"0")+IFERROR(W364/H364,"0")+IFERROR(W365/H365,"0")+IFERROR(W366/H366,"0")</f>
        <v>0</v>
      </c>
      <c r="X367" s="389">
        <f>IFERROR(X362/H362,"0")+IFERROR(X363/H363,"0")+IFERROR(X364/H364,"0")+IFERROR(X365/H365,"0")+IFERROR(X366/H366,"0")</f>
        <v>0</v>
      </c>
      <c r="Y367" s="389">
        <f>IFERROR(IF(Y362="",0,Y362),"0")+IFERROR(IF(Y363="",0,Y363),"0")+IFERROR(IF(Y364="",0,Y364),"0")+IFERROR(IF(Y365="",0,Y365),"0")+IFERROR(IF(Y366="",0,Y366),"0")</f>
        <v>0</v>
      </c>
      <c r="Z367" s="390"/>
      <c r="AA367" s="390"/>
    </row>
    <row r="368" spans="1:67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400"/>
      <c r="O368" s="411" t="s">
        <v>70</v>
      </c>
      <c r="P368" s="412"/>
      <c r="Q368" s="412"/>
      <c r="R368" s="412"/>
      <c r="S368" s="412"/>
      <c r="T368" s="412"/>
      <c r="U368" s="413"/>
      <c r="V368" s="37" t="s">
        <v>66</v>
      </c>
      <c r="W368" s="389">
        <f>IFERROR(SUM(W362:W366),"0")</f>
        <v>0</v>
      </c>
      <c r="X368" s="389">
        <f>IFERROR(SUM(X362:X366),"0")</f>
        <v>0</v>
      </c>
      <c r="Y368" s="37"/>
      <c r="Z368" s="390"/>
      <c r="AA368" s="390"/>
    </row>
    <row r="369" spans="1:67" ht="14.25" hidden="1" customHeight="1" x14ac:dyDescent="0.25">
      <c r="A369" s="401" t="s">
        <v>61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83"/>
      <c r="AA369" s="383"/>
    </row>
    <row r="370" spans="1:67" ht="27" hidden="1" customHeight="1" x14ac:dyDescent="0.25">
      <c r="A370" s="54" t="s">
        <v>528</v>
      </c>
      <c r="B370" s="54" t="s">
        <v>529</v>
      </c>
      <c r="C370" s="31">
        <v>4301031139</v>
      </c>
      <c r="D370" s="391">
        <v>4607091384802</v>
      </c>
      <c r="E370" s="392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4"/>
      <c r="Q370" s="394"/>
      <c r="R370" s="394"/>
      <c r="S370" s="392"/>
      <c r="T370" s="34"/>
      <c r="U370" s="34"/>
      <c r="V370" s="35" t="s">
        <v>66</v>
      </c>
      <c r="W370" s="387">
        <v>0</v>
      </c>
      <c r="X370" s="388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530</v>
      </c>
      <c r="B371" s="54" t="s">
        <v>531</v>
      </c>
      <c r="C371" s="31">
        <v>4301031140</v>
      </c>
      <c r="D371" s="391">
        <v>4607091384826</v>
      </c>
      <c r="E371" s="392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4"/>
      <c r="Q371" s="394"/>
      <c r="R371" s="394"/>
      <c r="S371" s="392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398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11" t="s">
        <v>70</v>
      </c>
      <c r="P372" s="412"/>
      <c r="Q372" s="412"/>
      <c r="R372" s="412"/>
      <c r="S372" s="412"/>
      <c r="T372" s="412"/>
      <c r="U372" s="413"/>
      <c r="V372" s="37" t="s">
        <v>71</v>
      </c>
      <c r="W372" s="389">
        <f>IFERROR(W370/H370,"0")+IFERROR(W371/H371,"0")</f>
        <v>0</v>
      </c>
      <c r="X372" s="389">
        <f>IFERROR(X370/H370,"0")+IFERROR(X371/H371,"0")</f>
        <v>0</v>
      </c>
      <c r="Y372" s="389">
        <f>IFERROR(IF(Y370="",0,Y370),"0")+IFERROR(IF(Y371="",0,Y371),"0")</f>
        <v>0</v>
      </c>
      <c r="Z372" s="390"/>
      <c r="AA372" s="390"/>
    </row>
    <row r="373" spans="1:67" hidden="1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11" t="s">
        <v>70</v>
      </c>
      <c r="P373" s="412"/>
      <c r="Q373" s="412"/>
      <c r="R373" s="412"/>
      <c r="S373" s="412"/>
      <c r="T373" s="412"/>
      <c r="U373" s="413"/>
      <c r="V373" s="37" t="s">
        <v>66</v>
      </c>
      <c r="W373" s="389">
        <f>IFERROR(SUM(W370:W371),"0")</f>
        <v>0</v>
      </c>
      <c r="X373" s="389">
        <f>IFERROR(SUM(X370:X371),"0")</f>
        <v>0</v>
      </c>
      <c r="Y373" s="37"/>
      <c r="Z373" s="390"/>
      <c r="AA373" s="390"/>
    </row>
    <row r="374" spans="1:67" ht="14.25" hidden="1" customHeight="1" x14ac:dyDescent="0.25">
      <c r="A374" s="401" t="s">
        <v>72</v>
      </c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83"/>
      <c r="AA374" s="383"/>
    </row>
    <row r="375" spans="1:67" ht="27" customHeight="1" x14ac:dyDescent="0.25">
      <c r="A375" s="54" t="s">
        <v>532</v>
      </c>
      <c r="B375" s="54" t="s">
        <v>533</v>
      </c>
      <c r="C375" s="31">
        <v>4301051303</v>
      </c>
      <c r="D375" s="391">
        <v>4607091384246</v>
      </c>
      <c r="E375" s="392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4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4"/>
      <c r="Q375" s="394"/>
      <c r="R375" s="394"/>
      <c r="S375" s="392"/>
      <c r="T375" s="34"/>
      <c r="U375" s="34"/>
      <c r="V375" s="35" t="s">
        <v>66</v>
      </c>
      <c r="W375" s="387">
        <v>1873</v>
      </c>
      <c r="X375" s="388">
        <f>IFERROR(IF(W375="",0,CEILING((W375/$H375),1)*$H375),"")</f>
        <v>1879.8</v>
      </c>
      <c r="Y375" s="36">
        <f>IFERROR(IF(X375=0,"",ROUNDUP(X375/H375,0)*0.02175),"")</f>
        <v>5.2417499999999997</v>
      </c>
      <c r="Z375" s="56"/>
      <c r="AA375" s="57"/>
      <c r="AE375" s="64"/>
      <c r="BB375" s="281" t="s">
        <v>1</v>
      </c>
      <c r="BL375" s="64">
        <f>IFERROR(W375*I375/H375,"0")</f>
        <v>2008.4323076923079</v>
      </c>
      <c r="BM375" s="64">
        <f>IFERROR(X375*I375/H375,"0")</f>
        <v>2015.7240000000002</v>
      </c>
      <c r="BN375" s="64">
        <f>IFERROR(1/J375*(W375/H375),"0")</f>
        <v>4.2880036630036633</v>
      </c>
      <c r="BO375" s="64">
        <f>IFERROR(1/J375*(X375/H375),"0")</f>
        <v>4.3035714285714279</v>
      </c>
    </row>
    <row r="376" spans="1:67" ht="27" hidden="1" customHeight="1" x14ac:dyDescent="0.25">
      <c r="A376" s="54" t="s">
        <v>534</v>
      </c>
      <c r="B376" s="54" t="s">
        <v>535</v>
      </c>
      <c r="C376" s="31">
        <v>4301051445</v>
      </c>
      <c r="D376" s="391">
        <v>4680115881976</v>
      </c>
      <c r="E376" s="392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4"/>
      <c r="Q376" s="394"/>
      <c r="R376" s="394"/>
      <c r="S376" s="392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536</v>
      </c>
      <c r="B377" s="54" t="s">
        <v>537</v>
      </c>
      <c r="C377" s="31">
        <v>4301051297</v>
      </c>
      <c r="D377" s="391">
        <v>4607091384253</v>
      </c>
      <c r="E377" s="392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6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4"/>
      <c r="Q377" s="394"/>
      <c r="R377" s="394"/>
      <c r="S377" s="392"/>
      <c r="T377" s="34"/>
      <c r="U377" s="34"/>
      <c r="V377" s="35" t="s">
        <v>66</v>
      </c>
      <c r="W377" s="387">
        <v>0</v>
      </c>
      <c r="X377" s="388">
        <f>IFERROR(IF(W377="",0,CEILING((W377/$H377),1)*$H377),"")</f>
        <v>0</v>
      </c>
      <c r="Y377" s="36" t="str">
        <f>IFERROR(IF(X377=0,"",ROUNDUP(X377/H377,0)*0.00753),"")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538</v>
      </c>
      <c r="B378" s="54" t="s">
        <v>539</v>
      </c>
      <c r="C378" s="31">
        <v>4301051444</v>
      </c>
      <c r="D378" s="391">
        <v>4680115881969</v>
      </c>
      <c r="E378" s="392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4"/>
      <c r="Q378" s="394"/>
      <c r="R378" s="394"/>
      <c r="S378" s="392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8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400"/>
      <c r="O379" s="411" t="s">
        <v>70</v>
      </c>
      <c r="P379" s="412"/>
      <c r="Q379" s="412"/>
      <c r="R379" s="412"/>
      <c r="S379" s="412"/>
      <c r="T379" s="412"/>
      <c r="U379" s="413"/>
      <c r="V379" s="37" t="s">
        <v>71</v>
      </c>
      <c r="W379" s="389">
        <f>IFERROR(W375/H375,"0")+IFERROR(W376/H376,"0")+IFERROR(W377/H377,"0")+IFERROR(W378/H378,"0")</f>
        <v>240.12820512820514</v>
      </c>
      <c r="X379" s="389">
        <f>IFERROR(X375/H375,"0")+IFERROR(X376/H376,"0")+IFERROR(X377/H377,"0")+IFERROR(X378/H378,"0")</f>
        <v>241</v>
      </c>
      <c r="Y379" s="389">
        <f>IFERROR(IF(Y375="",0,Y375),"0")+IFERROR(IF(Y376="",0,Y376),"0")+IFERROR(IF(Y377="",0,Y377),"0")+IFERROR(IF(Y378="",0,Y378),"0")</f>
        <v>5.2417499999999997</v>
      </c>
      <c r="Z379" s="390"/>
      <c r="AA379" s="390"/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11" t="s">
        <v>70</v>
      </c>
      <c r="P380" s="412"/>
      <c r="Q380" s="412"/>
      <c r="R380" s="412"/>
      <c r="S380" s="412"/>
      <c r="T380" s="412"/>
      <c r="U380" s="413"/>
      <c r="V380" s="37" t="s">
        <v>66</v>
      </c>
      <c r="W380" s="389">
        <f>IFERROR(SUM(W375:W378),"0")</f>
        <v>1873</v>
      </c>
      <c r="X380" s="389">
        <f>IFERROR(SUM(X375:X378),"0")</f>
        <v>1879.8</v>
      </c>
      <c r="Y380" s="37"/>
      <c r="Z380" s="390"/>
      <c r="AA380" s="390"/>
    </row>
    <row r="381" spans="1:67" ht="14.25" hidden="1" customHeight="1" x14ac:dyDescent="0.25">
      <c r="A381" s="401" t="s">
        <v>205</v>
      </c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83"/>
      <c r="AA381" s="383"/>
    </row>
    <row r="382" spans="1:67" ht="27" hidden="1" customHeight="1" x14ac:dyDescent="0.25">
      <c r="A382" s="54" t="s">
        <v>540</v>
      </c>
      <c r="B382" s="54" t="s">
        <v>541</v>
      </c>
      <c r="C382" s="31">
        <v>4301060322</v>
      </c>
      <c r="D382" s="391">
        <v>4607091389357</v>
      </c>
      <c r="E382" s="392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63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4"/>
      <c r="Q382" s="394"/>
      <c r="R382" s="394"/>
      <c r="S382" s="392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98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400"/>
      <c r="O383" s="411" t="s">
        <v>70</v>
      </c>
      <c r="P383" s="412"/>
      <c r="Q383" s="412"/>
      <c r="R383" s="412"/>
      <c r="S383" s="412"/>
      <c r="T383" s="412"/>
      <c r="U383" s="413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hidden="1" x14ac:dyDescent="0.2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400"/>
      <c r="O384" s="411" t="s">
        <v>70</v>
      </c>
      <c r="P384" s="412"/>
      <c r="Q384" s="412"/>
      <c r="R384" s="412"/>
      <c r="S384" s="412"/>
      <c r="T384" s="412"/>
      <c r="U384" s="413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hidden="1" customHeight="1" x14ac:dyDescent="0.2">
      <c r="A385" s="470" t="s">
        <v>542</v>
      </c>
      <c r="B385" s="471"/>
      <c r="C385" s="471"/>
      <c r="D385" s="471"/>
      <c r="E385" s="471"/>
      <c r="F385" s="471"/>
      <c r="G385" s="471"/>
      <c r="H385" s="471"/>
      <c r="I385" s="471"/>
      <c r="J385" s="471"/>
      <c r="K385" s="471"/>
      <c r="L385" s="471"/>
      <c r="M385" s="471"/>
      <c r="N385" s="471"/>
      <c r="O385" s="471"/>
      <c r="P385" s="471"/>
      <c r="Q385" s="471"/>
      <c r="R385" s="471"/>
      <c r="S385" s="471"/>
      <c r="T385" s="471"/>
      <c r="U385" s="471"/>
      <c r="V385" s="471"/>
      <c r="W385" s="471"/>
      <c r="X385" s="471"/>
      <c r="Y385" s="471"/>
      <c r="Z385" s="48"/>
      <c r="AA385" s="48"/>
    </row>
    <row r="386" spans="1:67" ht="16.5" hidden="1" customHeight="1" x14ac:dyDescent="0.25">
      <c r="A386" s="410" t="s">
        <v>543</v>
      </c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82"/>
      <c r="AA386" s="382"/>
    </row>
    <row r="387" spans="1:67" ht="14.25" hidden="1" customHeight="1" x14ac:dyDescent="0.25">
      <c r="A387" s="401" t="s">
        <v>105</v>
      </c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83"/>
      <c r="AA387" s="383"/>
    </row>
    <row r="388" spans="1:67" ht="27" hidden="1" customHeight="1" x14ac:dyDescent="0.25">
      <c r="A388" s="54" t="s">
        <v>544</v>
      </c>
      <c r="B388" s="54" t="s">
        <v>545</v>
      </c>
      <c r="C388" s="31">
        <v>4301011428</v>
      </c>
      <c r="D388" s="391">
        <v>4607091389708</v>
      </c>
      <c r="E388" s="392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72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4"/>
      <c r="Q388" s="394"/>
      <c r="R388" s="394"/>
      <c r="S388" s="392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hidden="1" customHeight="1" x14ac:dyDescent="0.25">
      <c r="A389" s="54" t="s">
        <v>546</v>
      </c>
      <c r="B389" s="54" t="s">
        <v>547</v>
      </c>
      <c r="C389" s="31">
        <v>4301011427</v>
      </c>
      <c r="D389" s="391">
        <v>4607091389692</v>
      </c>
      <c r="E389" s="392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4"/>
      <c r="Q389" s="394"/>
      <c r="R389" s="394"/>
      <c r="S389" s="392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idden="1" x14ac:dyDescent="0.2">
      <c r="A390" s="398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400"/>
      <c r="O390" s="411" t="s">
        <v>70</v>
      </c>
      <c r="P390" s="412"/>
      <c r="Q390" s="412"/>
      <c r="R390" s="412"/>
      <c r="S390" s="412"/>
      <c r="T390" s="412"/>
      <c r="U390" s="413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hidden="1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400"/>
      <c r="O391" s="411" t="s">
        <v>70</v>
      </c>
      <c r="P391" s="412"/>
      <c r="Q391" s="412"/>
      <c r="R391" s="412"/>
      <c r="S391" s="412"/>
      <c r="T391" s="412"/>
      <c r="U391" s="413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hidden="1" customHeight="1" x14ac:dyDescent="0.25">
      <c r="A392" s="401" t="s">
        <v>61</v>
      </c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83"/>
      <c r="AA392" s="383"/>
    </row>
    <row r="393" spans="1:67" ht="27" hidden="1" customHeight="1" x14ac:dyDescent="0.25">
      <c r="A393" s="54" t="s">
        <v>548</v>
      </c>
      <c r="B393" s="54" t="s">
        <v>549</v>
      </c>
      <c r="C393" s="31">
        <v>4301031177</v>
      </c>
      <c r="D393" s="391">
        <v>4607091389753</v>
      </c>
      <c r="E393" s="392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61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4"/>
      <c r="Q393" s="394"/>
      <c r="R393" s="394"/>
      <c r="S393" s="392"/>
      <c r="T393" s="34"/>
      <c r="U393" s="34"/>
      <c r="V393" s="35" t="s">
        <v>66</v>
      </c>
      <c r="W393" s="387">
        <v>0</v>
      </c>
      <c r="X393" s="388">
        <f t="shared" ref="X393:X405" si="76"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ref="BL393:BL405" si="77">IFERROR(W393*I393/H393,"0")</f>
        <v>0</v>
      </c>
      <c r="BM393" s="64">
        <f t="shared" ref="BM393:BM405" si="78">IFERROR(X393*I393/H393,"0")</f>
        <v>0</v>
      </c>
      <c r="BN393" s="64">
        <f t="shared" ref="BN393:BN405" si="79">IFERROR(1/J393*(W393/H393),"0")</f>
        <v>0</v>
      </c>
      <c r="BO393" s="64">
        <f t="shared" ref="BO393:BO405" si="80">IFERROR(1/J393*(X393/H393),"0")</f>
        <v>0</v>
      </c>
    </row>
    <row r="394" spans="1:67" ht="27" hidden="1" customHeight="1" x14ac:dyDescent="0.25">
      <c r="A394" s="54" t="s">
        <v>550</v>
      </c>
      <c r="B394" s="54" t="s">
        <v>551</v>
      </c>
      <c r="C394" s="31">
        <v>4301031174</v>
      </c>
      <c r="D394" s="391">
        <v>4607091389760</v>
      </c>
      <c r="E394" s="392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4"/>
      <c r="Q394" s="394"/>
      <c r="R394" s="394"/>
      <c r="S394" s="392"/>
      <c r="T394" s="34"/>
      <c r="U394" s="34"/>
      <c r="V394" s="35" t="s">
        <v>66</v>
      </c>
      <c r="W394" s="387">
        <v>0</v>
      </c>
      <c r="X394" s="388">
        <f t="shared" si="76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552</v>
      </c>
      <c r="B395" s="54" t="s">
        <v>553</v>
      </c>
      <c r="C395" s="31">
        <v>4301031175</v>
      </c>
      <c r="D395" s="391">
        <v>4607091389746</v>
      </c>
      <c r="E395" s="392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4"/>
      <c r="Q395" s="394"/>
      <c r="R395" s="394"/>
      <c r="S395" s="392"/>
      <c r="T395" s="34"/>
      <c r="U395" s="34"/>
      <c r="V395" s="35" t="s">
        <v>66</v>
      </c>
      <c r="W395" s="387">
        <v>0</v>
      </c>
      <c r="X395" s="388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554</v>
      </c>
      <c r="B396" s="54" t="s">
        <v>555</v>
      </c>
      <c r="C396" s="31">
        <v>4301031236</v>
      </c>
      <c r="D396" s="391">
        <v>4680115882928</v>
      </c>
      <c r="E396" s="392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6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4"/>
      <c r="Q396" s="394"/>
      <c r="R396" s="394"/>
      <c r="S396" s="392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hidden="1" customHeight="1" x14ac:dyDescent="0.25">
      <c r="A397" s="54" t="s">
        <v>556</v>
      </c>
      <c r="B397" s="54" t="s">
        <v>557</v>
      </c>
      <c r="C397" s="31">
        <v>4301031257</v>
      </c>
      <c r="D397" s="391">
        <v>4680115883147</v>
      </c>
      <c r="E397" s="392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4"/>
      <c r="Q397" s="394"/>
      <c r="R397" s="394"/>
      <c r="S397" s="392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558</v>
      </c>
      <c r="B398" s="54" t="s">
        <v>559</v>
      </c>
      <c r="C398" s="31">
        <v>4301031178</v>
      </c>
      <c r="D398" s="391">
        <v>4607091384338</v>
      </c>
      <c r="E398" s="392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4"/>
      <c r="Q398" s="394"/>
      <c r="R398" s="394"/>
      <c r="S398" s="392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hidden="1" customHeight="1" x14ac:dyDescent="0.25">
      <c r="A399" s="54" t="s">
        <v>560</v>
      </c>
      <c r="B399" s="54" t="s">
        <v>561</v>
      </c>
      <c r="C399" s="31">
        <v>4301031254</v>
      </c>
      <c r="D399" s="391">
        <v>4680115883154</v>
      </c>
      <c r="E399" s="392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4"/>
      <c r="Q399" s="394"/>
      <c r="R399" s="394"/>
      <c r="S399" s="392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hidden="1" customHeight="1" x14ac:dyDescent="0.25">
      <c r="A400" s="54" t="s">
        <v>562</v>
      </c>
      <c r="B400" s="54" t="s">
        <v>563</v>
      </c>
      <c r="C400" s="31">
        <v>4301031171</v>
      </c>
      <c r="D400" s="391">
        <v>4607091389524</v>
      </c>
      <c r="E400" s="392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4"/>
      <c r="Q400" s="394"/>
      <c r="R400" s="394"/>
      <c r="S400" s="392"/>
      <c r="T400" s="34"/>
      <c r="U400" s="34"/>
      <c r="V400" s="35" t="s">
        <v>66</v>
      </c>
      <c r="W400" s="387">
        <v>0</v>
      </c>
      <c r="X400" s="388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564</v>
      </c>
      <c r="B401" s="54" t="s">
        <v>565</v>
      </c>
      <c r="C401" s="31">
        <v>4301031258</v>
      </c>
      <c r="D401" s="391">
        <v>4680115883161</v>
      </c>
      <c r="E401" s="392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4"/>
      <c r="Q401" s="394"/>
      <c r="R401" s="394"/>
      <c r="S401" s="392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566</v>
      </c>
      <c r="B402" s="54" t="s">
        <v>567</v>
      </c>
      <c r="C402" s="31">
        <v>4301031170</v>
      </c>
      <c r="D402" s="391">
        <v>4607091384345</v>
      </c>
      <c r="E402" s="392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4"/>
      <c r="Q402" s="394"/>
      <c r="R402" s="394"/>
      <c r="S402" s="392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569</v>
      </c>
      <c r="C403" s="31">
        <v>4301031256</v>
      </c>
      <c r="D403" s="391">
        <v>4680115883178</v>
      </c>
      <c r="E403" s="392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4"/>
      <c r="Q403" s="394"/>
      <c r="R403" s="394"/>
      <c r="S403" s="392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570</v>
      </c>
      <c r="B404" s="54" t="s">
        <v>571</v>
      </c>
      <c r="C404" s="31">
        <v>4301031172</v>
      </c>
      <c r="D404" s="391">
        <v>4607091389531</v>
      </c>
      <c r="E404" s="392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4"/>
      <c r="Q404" s="394"/>
      <c r="R404" s="394"/>
      <c r="S404" s="392"/>
      <c r="T404" s="34"/>
      <c r="U404" s="34"/>
      <c r="V404" s="35" t="s">
        <v>66</v>
      </c>
      <c r="W404" s="387">
        <v>0</v>
      </c>
      <c r="X404" s="388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572</v>
      </c>
      <c r="B405" s="54" t="s">
        <v>573</v>
      </c>
      <c r="C405" s="31">
        <v>4301031255</v>
      </c>
      <c r="D405" s="391">
        <v>4680115883185</v>
      </c>
      <c r="E405" s="392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4"/>
      <c r="Q405" s="394"/>
      <c r="R405" s="394"/>
      <c r="S405" s="392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idden="1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400"/>
      <c r="O406" s="411" t="s">
        <v>70</v>
      </c>
      <c r="P406" s="412"/>
      <c r="Q406" s="412"/>
      <c r="R406" s="412"/>
      <c r="S406" s="412"/>
      <c r="T406" s="412"/>
      <c r="U406" s="413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0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0</v>
      </c>
      <c r="Z406" s="390"/>
      <c r="AA406" s="390"/>
    </row>
    <row r="407" spans="1:67" hidden="1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400"/>
      <c r="O407" s="411" t="s">
        <v>70</v>
      </c>
      <c r="P407" s="412"/>
      <c r="Q407" s="412"/>
      <c r="R407" s="412"/>
      <c r="S407" s="412"/>
      <c r="T407" s="412"/>
      <c r="U407" s="413"/>
      <c r="V407" s="37" t="s">
        <v>66</v>
      </c>
      <c r="W407" s="389">
        <f>IFERROR(SUM(W393:W405),"0")</f>
        <v>0</v>
      </c>
      <c r="X407" s="389">
        <f>IFERROR(SUM(X393:X405),"0")</f>
        <v>0</v>
      </c>
      <c r="Y407" s="37"/>
      <c r="Z407" s="390"/>
      <c r="AA407" s="390"/>
    </row>
    <row r="408" spans="1:67" ht="14.25" hidden="1" customHeight="1" x14ac:dyDescent="0.25">
      <c r="A408" s="401" t="s">
        <v>72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83"/>
      <c r="AA408" s="383"/>
    </row>
    <row r="409" spans="1:67" ht="27" hidden="1" customHeight="1" x14ac:dyDescent="0.25">
      <c r="A409" s="54" t="s">
        <v>574</v>
      </c>
      <c r="B409" s="54" t="s">
        <v>575</v>
      </c>
      <c r="C409" s="31">
        <v>4301051258</v>
      </c>
      <c r="D409" s="391">
        <v>4607091389685</v>
      </c>
      <c r="E409" s="392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70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4"/>
      <c r="Q409" s="394"/>
      <c r="R409" s="394"/>
      <c r="S409" s="392"/>
      <c r="T409" s="34"/>
      <c r="U409" s="34"/>
      <c r="V409" s="35" t="s">
        <v>66</v>
      </c>
      <c r="W409" s="387">
        <v>0</v>
      </c>
      <c r="X409" s="388">
        <f>IFERROR(IF(W409="",0,CEILING((W409/$H409),1)*$H409),"")</f>
        <v>0</v>
      </c>
      <c r="Y409" s="36" t="str">
        <f>IFERROR(IF(X409=0,"",ROUNDUP(X409/H409,0)*0.02175),"")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t="27" hidden="1" customHeight="1" x14ac:dyDescent="0.25">
      <c r="A410" s="54" t="s">
        <v>576</v>
      </c>
      <c r="B410" s="54" t="s">
        <v>577</v>
      </c>
      <c r="C410" s="31">
        <v>4301051431</v>
      </c>
      <c r="D410" s="391">
        <v>4607091389654</v>
      </c>
      <c r="E410" s="392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7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4"/>
      <c r="Q410" s="394"/>
      <c r="R410" s="394"/>
      <c r="S410" s="392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578</v>
      </c>
      <c r="B411" s="54" t="s">
        <v>579</v>
      </c>
      <c r="C411" s="31">
        <v>4301051284</v>
      </c>
      <c r="D411" s="391">
        <v>4607091384352</v>
      </c>
      <c r="E411" s="392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5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4"/>
      <c r="Q411" s="394"/>
      <c r="R411" s="394"/>
      <c r="S411" s="392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98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400"/>
      <c r="O412" s="411" t="s">
        <v>70</v>
      </c>
      <c r="P412" s="412"/>
      <c r="Q412" s="412"/>
      <c r="R412" s="412"/>
      <c r="S412" s="412"/>
      <c r="T412" s="412"/>
      <c r="U412" s="413"/>
      <c r="V412" s="37" t="s">
        <v>71</v>
      </c>
      <c r="W412" s="389">
        <f>IFERROR(W409/H409,"0")+IFERROR(W410/H410,"0")+IFERROR(W411/H411,"0")</f>
        <v>0</v>
      </c>
      <c r="X412" s="389">
        <f>IFERROR(X409/H409,"0")+IFERROR(X410/H410,"0")+IFERROR(X411/H411,"0")</f>
        <v>0</v>
      </c>
      <c r="Y412" s="389">
        <f>IFERROR(IF(Y409="",0,Y409),"0")+IFERROR(IF(Y410="",0,Y410),"0")+IFERROR(IF(Y411="",0,Y411),"0")</f>
        <v>0</v>
      </c>
      <c r="Z412" s="390"/>
      <c r="AA412" s="390"/>
    </row>
    <row r="413" spans="1:67" hidden="1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411" t="s">
        <v>70</v>
      </c>
      <c r="P413" s="412"/>
      <c r="Q413" s="412"/>
      <c r="R413" s="412"/>
      <c r="S413" s="412"/>
      <c r="T413" s="412"/>
      <c r="U413" s="413"/>
      <c r="V413" s="37" t="s">
        <v>66</v>
      </c>
      <c r="W413" s="389">
        <f>IFERROR(SUM(W409:W411),"0")</f>
        <v>0</v>
      </c>
      <c r="X413" s="389">
        <f>IFERROR(SUM(X409:X411),"0")</f>
        <v>0</v>
      </c>
      <c r="Y413" s="37"/>
      <c r="Z413" s="390"/>
      <c r="AA413" s="390"/>
    </row>
    <row r="414" spans="1:67" ht="14.25" hidden="1" customHeight="1" x14ac:dyDescent="0.25">
      <c r="A414" s="401" t="s">
        <v>205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83"/>
      <c r="AA414" s="383"/>
    </row>
    <row r="415" spans="1:67" ht="27" hidden="1" customHeight="1" x14ac:dyDescent="0.25">
      <c r="A415" s="54" t="s">
        <v>580</v>
      </c>
      <c r="B415" s="54" t="s">
        <v>581</v>
      </c>
      <c r="C415" s="31">
        <v>4301060352</v>
      </c>
      <c r="D415" s="391">
        <v>4680115881648</v>
      </c>
      <c r="E415" s="392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7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4"/>
      <c r="Q415" s="394"/>
      <c r="R415" s="394"/>
      <c r="S415" s="392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idden="1" x14ac:dyDescent="0.2">
      <c r="A416" s="398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0"/>
      <c r="O416" s="411" t="s">
        <v>70</v>
      </c>
      <c r="P416" s="412"/>
      <c r="Q416" s="412"/>
      <c r="R416" s="412"/>
      <c r="S416" s="412"/>
      <c r="T416" s="412"/>
      <c r="U416" s="413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400"/>
      <c r="O417" s="411" t="s">
        <v>70</v>
      </c>
      <c r="P417" s="412"/>
      <c r="Q417" s="412"/>
      <c r="R417" s="412"/>
      <c r="S417" s="412"/>
      <c r="T417" s="412"/>
      <c r="U417" s="413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hidden="1" customHeight="1" x14ac:dyDescent="0.25">
      <c r="A418" s="401" t="s">
        <v>86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83"/>
      <c r="AA418" s="383"/>
    </row>
    <row r="419" spans="1:67" ht="27" hidden="1" customHeight="1" x14ac:dyDescent="0.25">
      <c r="A419" s="54" t="s">
        <v>582</v>
      </c>
      <c r="B419" s="54" t="s">
        <v>583</v>
      </c>
      <c r="C419" s="31">
        <v>4301032045</v>
      </c>
      <c r="D419" s="391">
        <v>4680115884335</v>
      </c>
      <c r="E419" s="392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73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4"/>
      <c r="Q419" s="394"/>
      <c r="R419" s="394"/>
      <c r="S419" s="392"/>
      <c r="T419" s="34"/>
      <c r="U419" s="34"/>
      <c r="V419" s="35" t="s">
        <v>66</v>
      </c>
      <c r="W419" s="387">
        <v>0</v>
      </c>
      <c r="X419" s="38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586</v>
      </c>
      <c r="B420" s="54" t="s">
        <v>587</v>
      </c>
      <c r="C420" s="31">
        <v>4301032047</v>
      </c>
      <c r="D420" s="391">
        <v>4680115884342</v>
      </c>
      <c r="E420" s="392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7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4"/>
      <c r="Q420" s="394"/>
      <c r="R420" s="394"/>
      <c r="S420" s="392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hidden="1" customHeight="1" x14ac:dyDescent="0.25">
      <c r="A421" s="54" t="s">
        <v>588</v>
      </c>
      <c r="B421" s="54" t="s">
        <v>589</v>
      </c>
      <c r="C421" s="31">
        <v>4301170011</v>
      </c>
      <c r="D421" s="391">
        <v>4680115884113</v>
      </c>
      <c r="E421" s="392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5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4"/>
      <c r="Q421" s="394"/>
      <c r="R421" s="394"/>
      <c r="S421" s="392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idden="1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400"/>
      <c r="O422" s="411" t="s">
        <v>70</v>
      </c>
      <c r="P422" s="412"/>
      <c r="Q422" s="412"/>
      <c r="R422" s="412"/>
      <c r="S422" s="412"/>
      <c r="T422" s="412"/>
      <c r="U422" s="413"/>
      <c r="V422" s="37" t="s">
        <v>71</v>
      </c>
      <c r="W422" s="389">
        <f>IFERROR(W419/H419,"0")+IFERROR(W420/H420,"0")+IFERROR(W421/H421,"0")</f>
        <v>0</v>
      </c>
      <c r="X422" s="389">
        <f>IFERROR(X419/H419,"0")+IFERROR(X420/H420,"0")+IFERROR(X421/H421,"0")</f>
        <v>0</v>
      </c>
      <c r="Y422" s="389">
        <f>IFERROR(IF(Y419="",0,Y419),"0")+IFERROR(IF(Y420="",0,Y420),"0")+IFERROR(IF(Y421="",0,Y421),"0")</f>
        <v>0</v>
      </c>
      <c r="Z422" s="390"/>
      <c r="AA422" s="390"/>
    </row>
    <row r="423" spans="1:67" hidden="1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400"/>
      <c r="O423" s="411" t="s">
        <v>70</v>
      </c>
      <c r="P423" s="412"/>
      <c r="Q423" s="412"/>
      <c r="R423" s="412"/>
      <c r="S423" s="412"/>
      <c r="T423" s="412"/>
      <c r="U423" s="413"/>
      <c r="V423" s="37" t="s">
        <v>66</v>
      </c>
      <c r="W423" s="389">
        <f>IFERROR(SUM(W419:W421),"0")</f>
        <v>0</v>
      </c>
      <c r="X423" s="389">
        <f>IFERROR(SUM(X419:X421),"0")</f>
        <v>0</v>
      </c>
      <c r="Y423" s="37"/>
      <c r="Z423" s="390"/>
      <c r="AA423" s="390"/>
    </row>
    <row r="424" spans="1:67" ht="16.5" hidden="1" customHeight="1" x14ac:dyDescent="0.25">
      <c r="A424" s="410" t="s">
        <v>590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82"/>
      <c r="AA424" s="382"/>
    </row>
    <row r="425" spans="1:67" ht="14.25" hidden="1" customHeight="1" x14ac:dyDescent="0.25">
      <c r="A425" s="401" t="s">
        <v>97</v>
      </c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83"/>
      <c r="AA425" s="383"/>
    </row>
    <row r="426" spans="1:67" ht="27" hidden="1" customHeight="1" x14ac:dyDescent="0.25">
      <c r="A426" s="54" t="s">
        <v>591</v>
      </c>
      <c r="B426" s="54" t="s">
        <v>592</v>
      </c>
      <c r="C426" s="31">
        <v>4301020214</v>
      </c>
      <c r="D426" s="391">
        <v>4607091389388</v>
      </c>
      <c r="E426" s="392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4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4"/>
      <c r="Q426" s="394"/>
      <c r="R426" s="394"/>
      <c r="S426" s="392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hidden="1" customHeight="1" x14ac:dyDescent="0.25">
      <c r="A427" s="54" t="s">
        <v>593</v>
      </c>
      <c r="B427" s="54" t="s">
        <v>594</v>
      </c>
      <c r="C427" s="31">
        <v>4301020185</v>
      </c>
      <c r="D427" s="391">
        <v>4607091389364</v>
      </c>
      <c r="E427" s="392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4"/>
      <c r="Q427" s="394"/>
      <c r="R427" s="394"/>
      <c r="S427" s="392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398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400"/>
      <c r="O428" s="411" t="s">
        <v>70</v>
      </c>
      <c r="P428" s="412"/>
      <c r="Q428" s="412"/>
      <c r="R428" s="412"/>
      <c r="S428" s="412"/>
      <c r="T428" s="412"/>
      <c r="U428" s="413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400"/>
      <c r="O429" s="411" t="s">
        <v>70</v>
      </c>
      <c r="P429" s="412"/>
      <c r="Q429" s="412"/>
      <c r="R429" s="412"/>
      <c r="S429" s="412"/>
      <c r="T429" s="412"/>
      <c r="U429" s="413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hidden="1" customHeight="1" x14ac:dyDescent="0.25">
      <c r="A430" s="401" t="s">
        <v>61</v>
      </c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83"/>
      <c r="AA430" s="383"/>
    </row>
    <row r="431" spans="1:67" ht="27" hidden="1" customHeight="1" x14ac:dyDescent="0.25">
      <c r="A431" s="54" t="s">
        <v>595</v>
      </c>
      <c r="B431" s="54" t="s">
        <v>596</v>
      </c>
      <c r="C431" s="31">
        <v>4301031212</v>
      </c>
      <c r="D431" s="391">
        <v>4607091389739</v>
      </c>
      <c r="E431" s="392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4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4"/>
      <c r="Q431" s="394"/>
      <c r="R431" s="394"/>
      <c r="S431" s="392"/>
      <c r="T431" s="34"/>
      <c r="U431" s="34"/>
      <c r="V431" s="35" t="s">
        <v>66</v>
      </c>
      <c r="W431" s="387">
        <v>0</v>
      </c>
      <c r="X431" s="388">
        <f t="shared" ref="X431:X436" si="82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10" t="s">
        <v>1</v>
      </c>
      <c r="BL431" s="64">
        <f t="shared" ref="BL431:BL436" si="83">IFERROR(W431*I431/H431,"0")</f>
        <v>0</v>
      </c>
      <c r="BM431" s="64">
        <f t="shared" ref="BM431:BM436" si="84">IFERROR(X431*I431/H431,"0")</f>
        <v>0</v>
      </c>
      <c r="BN431" s="64">
        <f t="shared" ref="BN431:BN436" si="85">IFERROR(1/J431*(W431/H431),"0")</f>
        <v>0</v>
      </c>
      <c r="BO431" s="64">
        <f t="shared" ref="BO431:BO436" si="86">IFERROR(1/J431*(X431/H431),"0")</f>
        <v>0</v>
      </c>
    </row>
    <row r="432" spans="1:67" ht="27" hidden="1" customHeight="1" x14ac:dyDescent="0.25">
      <c r="A432" s="54" t="s">
        <v>597</v>
      </c>
      <c r="B432" s="54" t="s">
        <v>598</v>
      </c>
      <c r="C432" s="31">
        <v>4301031176</v>
      </c>
      <c r="D432" s="391">
        <v>4607091389425</v>
      </c>
      <c r="E432" s="392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4"/>
      <c r="Q432" s="394"/>
      <c r="R432" s="394"/>
      <c r="S432" s="392"/>
      <c r="T432" s="34"/>
      <c r="U432" s="34"/>
      <c r="V432" s="35" t="s">
        <v>66</v>
      </c>
      <c r="W432" s="387">
        <v>0</v>
      </c>
      <c r="X432" s="388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599</v>
      </c>
      <c r="B433" s="54" t="s">
        <v>600</v>
      </c>
      <c r="C433" s="31">
        <v>4301031215</v>
      </c>
      <c r="D433" s="391">
        <v>4680115882911</v>
      </c>
      <c r="E433" s="392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4"/>
      <c r="Q433" s="394"/>
      <c r="R433" s="394"/>
      <c r="S433" s="392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601</v>
      </c>
      <c r="B434" s="54" t="s">
        <v>602</v>
      </c>
      <c r="C434" s="31">
        <v>4301031167</v>
      </c>
      <c r="D434" s="391">
        <v>4680115880771</v>
      </c>
      <c r="E434" s="392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4"/>
      <c r="Q434" s="394"/>
      <c r="R434" s="394"/>
      <c r="S434" s="392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hidden="1" customHeight="1" x14ac:dyDescent="0.25">
      <c r="A435" s="54" t="s">
        <v>603</v>
      </c>
      <c r="B435" s="54" t="s">
        <v>604</v>
      </c>
      <c r="C435" s="31">
        <v>4301031173</v>
      </c>
      <c r="D435" s="391">
        <v>4607091389500</v>
      </c>
      <c r="E435" s="392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4"/>
      <c r="Q435" s="394"/>
      <c r="R435" s="394"/>
      <c r="S435" s="392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hidden="1" customHeight="1" x14ac:dyDescent="0.25">
      <c r="A436" s="54" t="s">
        <v>605</v>
      </c>
      <c r="B436" s="54" t="s">
        <v>606</v>
      </c>
      <c r="C436" s="31">
        <v>4301031103</v>
      </c>
      <c r="D436" s="391">
        <v>4680115881983</v>
      </c>
      <c r="E436" s="392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2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4"/>
      <c r="Q436" s="394"/>
      <c r="R436" s="394"/>
      <c r="S436" s="392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hidden="1" x14ac:dyDescent="0.2">
      <c r="A437" s="398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00"/>
      <c r="O437" s="411" t="s">
        <v>70</v>
      </c>
      <c r="P437" s="412"/>
      <c r="Q437" s="412"/>
      <c r="R437" s="412"/>
      <c r="S437" s="412"/>
      <c r="T437" s="412"/>
      <c r="U437" s="413"/>
      <c r="V437" s="37" t="s">
        <v>71</v>
      </c>
      <c r="W437" s="389">
        <f>IFERROR(W431/H431,"0")+IFERROR(W432/H432,"0")+IFERROR(W433/H433,"0")+IFERROR(W434/H434,"0")+IFERROR(W435/H435,"0")+IFERROR(W436/H436,"0")</f>
        <v>0</v>
      </c>
      <c r="X437" s="389">
        <f>IFERROR(X431/H431,"0")+IFERROR(X432/H432,"0")+IFERROR(X433/H433,"0")+IFERROR(X434/H434,"0")+IFERROR(X435/H435,"0")+IFERROR(X436/H436,"0")</f>
        <v>0</v>
      </c>
      <c r="Y437" s="389">
        <f>IFERROR(IF(Y431="",0,Y431),"0")+IFERROR(IF(Y432="",0,Y432),"0")+IFERROR(IF(Y433="",0,Y433),"0")+IFERROR(IF(Y434="",0,Y434),"0")+IFERROR(IF(Y435="",0,Y435),"0")+IFERROR(IF(Y436="",0,Y436),"0")</f>
        <v>0</v>
      </c>
      <c r="Z437" s="390"/>
      <c r="AA437" s="390"/>
    </row>
    <row r="438" spans="1:67" hidden="1" x14ac:dyDescent="0.2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400"/>
      <c r="O438" s="411" t="s">
        <v>70</v>
      </c>
      <c r="P438" s="412"/>
      <c r="Q438" s="412"/>
      <c r="R438" s="412"/>
      <c r="S438" s="412"/>
      <c r="T438" s="412"/>
      <c r="U438" s="413"/>
      <c r="V438" s="37" t="s">
        <v>66</v>
      </c>
      <c r="W438" s="389">
        <f>IFERROR(SUM(W431:W436),"0")</f>
        <v>0</v>
      </c>
      <c r="X438" s="389">
        <f>IFERROR(SUM(X431:X436),"0")</f>
        <v>0</v>
      </c>
      <c r="Y438" s="37"/>
      <c r="Z438" s="390"/>
      <c r="AA438" s="390"/>
    </row>
    <row r="439" spans="1:67" ht="14.25" hidden="1" customHeight="1" x14ac:dyDescent="0.25">
      <c r="A439" s="401" t="s">
        <v>86</v>
      </c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83"/>
      <c r="AA439" s="383"/>
    </row>
    <row r="440" spans="1:67" ht="27" hidden="1" customHeight="1" x14ac:dyDescent="0.25">
      <c r="A440" s="54" t="s">
        <v>607</v>
      </c>
      <c r="B440" s="54" t="s">
        <v>608</v>
      </c>
      <c r="C440" s="31">
        <v>4301032046</v>
      </c>
      <c r="D440" s="391">
        <v>4680115884359</v>
      </c>
      <c r="E440" s="392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64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4"/>
      <c r="Q440" s="394"/>
      <c r="R440" s="394"/>
      <c r="S440" s="392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hidden="1" customHeight="1" x14ac:dyDescent="0.25">
      <c r="A441" s="54" t="s">
        <v>609</v>
      </c>
      <c r="B441" s="54" t="s">
        <v>610</v>
      </c>
      <c r="C441" s="31">
        <v>4301040358</v>
      </c>
      <c r="D441" s="391">
        <v>4680115884571</v>
      </c>
      <c r="E441" s="392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39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4"/>
      <c r="Q441" s="394"/>
      <c r="R441" s="394"/>
      <c r="S441" s="392"/>
      <c r="T441" s="34"/>
      <c r="U441" s="34"/>
      <c r="V441" s="35" t="s">
        <v>66</v>
      </c>
      <c r="W441" s="387">
        <v>0</v>
      </c>
      <c r="X441" s="388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idden="1" x14ac:dyDescent="0.2">
      <c r="A442" s="398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00"/>
      <c r="O442" s="411" t="s">
        <v>70</v>
      </c>
      <c r="P442" s="412"/>
      <c r="Q442" s="412"/>
      <c r="R442" s="412"/>
      <c r="S442" s="412"/>
      <c r="T442" s="412"/>
      <c r="U442" s="413"/>
      <c r="V442" s="37" t="s">
        <v>71</v>
      </c>
      <c r="W442" s="389">
        <f>IFERROR(W440/H440,"0")+IFERROR(W441/H441,"0")</f>
        <v>0</v>
      </c>
      <c r="X442" s="389">
        <f>IFERROR(X440/H440,"0")+IFERROR(X441/H441,"0")</f>
        <v>0</v>
      </c>
      <c r="Y442" s="389">
        <f>IFERROR(IF(Y440="",0,Y440),"0")+IFERROR(IF(Y441="",0,Y441),"0")</f>
        <v>0</v>
      </c>
      <c r="Z442" s="390"/>
      <c r="AA442" s="390"/>
    </row>
    <row r="443" spans="1:67" hidden="1" x14ac:dyDescent="0.2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400"/>
      <c r="O443" s="411" t="s">
        <v>70</v>
      </c>
      <c r="P443" s="412"/>
      <c r="Q443" s="412"/>
      <c r="R443" s="412"/>
      <c r="S443" s="412"/>
      <c r="T443" s="412"/>
      <c r="U443" s="413"/>
      <c r="V443" s="37" t="s">
        <v>66</v>
      </c>
      <c r="W443" s="389">
        <f>IFERROR(SUM(W440:W441),"0")</f>
        <v>0</v>
      </c>
      <c r="X443" s="389">
        <f>IFERROR(SUM(X440:X441),"0")</f>
        <v>0</v>
      </c>
      <c r="Y443" s="37"/>
      <c r="Z443" s="390"/>
      <c r="AA443" s="390"/>
    </row>
    <row r="444" spans="1:67" ht="14.25" hidden="1" customHeight="1" x14ac:dyDescent="0.25">
      <c r="A444" s="401" t="s">
        <v>611</v>
      </c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83"/>
      <c r="AA444" s="383"/>
    </row>
    <row r="445" spans="1:67" ht="27" customHeight="1" x14ac:dyDescent="0.25">
      <c r="A445" s="54" t="s">
        <v>612</v>
      </c>
      <c r="B445" s="54" t="s">
        <v>613</v>
      </c>
      <c r="C445" s="31">
        <v>4301170010</v>
      </c>
      <c r="D445" s="391">
        <v>4680115884090</v>
      </c>
      <c r="E445" s="392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63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4"/>
      <c r="Q445" s="394"/>
      <c r="R445" s="394"/>
      <c r="S445" s="392"/>
      <c r="T445" s="34"/>
      <c r="U445" s="34"/>
      <c r="V445" s="35" t="s">
        <v>66</v>
      </c>
      <c r="W445" s="387">
        <v>11</v>
      </c>
      <c r="X445" s="388">
        <f>IFERROR(IF(W445="",0,CEILING((W445/$H445),1)*$H445),"")</f>
        <v>11.88</v>
      </c>
      <c r="Y445" s="36">
        <f>IFERROR(IF(X445=0,"",ROUNDUP(X445/H445,0)*0.00627),"")</f>
        <v>5.6430000000000001E-2</v>
      </c>
      <c r="Z445" s="56"/>
      <c r="AA445" s="57"/>
      <c r="AE445" s="64"/>
      <c r="BB445" s="318" t="s">
        <v>1</v>
      </c>
      <c r="BL445" s="64">
        <f>IFERROR(W445*I445/H445,"0")</f>
        <v>15.666666666666666</v>
      </c>
      <c r="BM445" s="64">
        <f>IFERROR(X445*I445/H445,"0")</f>
        <v>16.919999999999998</v>
      </c>
      <c r="BN445" s="64">
        <f>IFERROR(1/J445*(W445/H445),"0")</f>
        <v>4.1666666666666664E-2</v>
      </c>
      <c r="BO445" s="64">
        <f>IFERROR(1/J445*(X445/H445),"0")</f>
        <v>4.4999999999999998E-2</v>
      </c>
    </row>
    <row r="446" spans="1:67" x14ac:dyDescent="0.2">
      <c r="A446" s="398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0"/>
      <c r="O446" s="411" t="s">
        <v>70</v>
      </c>
      <c r="P446" s="412"/>
      <c r="Q446" s="412"/>
      <c r="R446" s="412"/>
      <c r="S446" s="412"/>
      <c r="T446" s="412"/>
      <c r="U446" s="413"/>
      <c r="V446" s="37" t="s">
        <v>71</v>
      </c>
      <c r="W446" s="389">
        <f>IFERROR(W445/H445,"0")</f>
        <v>8.3333333333333321</v>
      </c>
      <c r="X446" s="389">
        <f>IFERROR(X445/H445,"0")</f>
        <v>9</v>
      </c>
      <c r="Y446" s="389">
        <f>IFERROR(IF(Y445="",0,Y445),"0")</f>
        <v>5.6430000000000001E-2</v>
      </c>
      <c r="Z446" s="390"/>
      <c r="AA446" s="390"/>
    </row>
    <row r="447" spans="1:67" x14ac:dyDescent="0.2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400"/>
      <c r="O447" s="411" t="s">
        <v>70</v>
      </c>
      <c r="P447" s="412"/>
      <c r="Q447" s="412"/>
      <c r="R447" s="412"/>
      <c r="S447" s="412"/>
      <c r="T447" s="412"/>
      <c r="U447" s="413"/>
      <c r="V447" s="37" t="s">
        <v>66</v>
      </c>
      <c r="W447" s="389">
        <f>IFERROR(SUM(W445:W445),"0")</f>
        <v>11</v>
      </c>
      <c r="X447" s="389">
        <f>IFERROR(SUM(X445:X445),"0")</f>
        <v>11.88</v>
      </c>
      <c r="Y447" s="37"/>
      <c r="Z447" s="390"/>
      <c r="AA447" s="390"/>
    </row>
    <row r="448" spans="1:67" ht="14.25" hidden="1" customHeight="1" x14ac:dyDescent="0.25">
      <c r="A448" s="401" t="s">
        <v>614</v>
      </c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83"/>
      <c r="AA448" s="383"/>
    </row>
    <row r="449" spans="1:67" ht="27" hidden="1" customHeight="1" x14ac:dyDescent="0.25">
      <c r="A449" s="54" t="s">
        <v>615</v>
      </c>
      <c r="B449" s="54" t="s">
        <v>616</v>
      </c>
      <c r="C449" s="31">
        <v>4301040357</v>
      </c>
      <c r="D449" s="391">
        <v>4680115884564</v>
      </c>
      <c r="E449" s="392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4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4"/>
      <c r="Q449" s="394"/>
      <c r="R449" s="394"/>
      <c r="S449" s="392"/>
      <c r="T449" s="34"/>
      <c r="U449" s="34"/>
      <c r="V449" s="35" t="s">
        <v>66</v>
      </c>
      <c r="W449" s="387">
        <v>0</v>
      </c>
      <c r="X449" s="388">
        <f>IFERROR(IF(W449="",0,CEILING((W449/$H449),1)*$H449),"")</f>
        <v>0</v>
      </c>
      <c r="Y449" s="36" t="str">
        <f>IFERROR(IF(X449=0,"",ROUNDUP(X449/H449,0)*0.00627),"")</f>
        <v/>
      </c>
      <c r="Z449" s="56"/>
      <c r="AA449" s="57"/>
      <c r="AE449" s="64"/>
      <c r="BB449" s="31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idden="1" x14ac:dyDescent="0.2">
      <c r="A450" s="398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0"/>
      <c r="O450" s="411" t="s">
        <v>70</v>
      </c>
      <c r="P450" s="412"/>
      <c r="Q450" s="412"/>
      <c r="R450" s="412"/>
      <c r="S450" s="412"/>
      <c r="T450" s="412"/>
      <c r="U450" s="413"/>
      <c r="V450" s="37" t="s">
        <v>71</v>
      </c>
      <c r="W450" s="389">
        <f>IFERROR(W449/H449,"0")</f>
        <v>0</v>
      </c>
      <c r="X450" s="389">
        <f>IFERROR(X449/H449,"0")</f>
        <v>0</v>
      </c>
      <c r="Y450" s="389">
        <f>IFERROR(IF(Y449="",0,Y449),"0")</f>
        <v>0</v>
      </c>
      <c r="Z450" s="390"/>
      <c r="AA450" s="390"/>
    </row>
    <row r="451" spans="1:67" hidden="1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411" t="s">
        <v>70</v>
      </c>
      <c r="P451" s="412"/>
      <c r="Q451" s="412"/>
      <c r="R451" s="412"/>
      <c r="S451" s="412"/>
      <c r="T451" s="412"/>
      <c r="U451" s="413"/>
      <c r="V451" s="37" t="s">
        <v>66</v>
      </c>
      <c r="W451" s="389">
        <f>IFERROR(SUM(W449:W449),"0")</f>
        <v>0</v>
      </c>
      <c r="X451" s="389">
        <f>IFERROR(SUM(X449:X449),"0")</f>
        <v>0</v>
      </c>
      <c r="Y451" s="37"/>
      <c r="Z451" s="390"/>
      <c r="AA451" s="390"/>
    </row>
    <row r="452" spans="1:67" ht="16.5" hidden="1" customHeight="1" x14ac:dyDescent="0.25">
      <c r="A452" s="410" t="s">
        <v>617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82"/>
      <c r="AA452" s="382"/>
    </row>
    <row r="453" spans="1:67" ht="14.25" hidden="1" customHeight="1" x14ac:dyDescent="0.25">
      <c r="A453" s="401" t="s">
        <v>61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83"/>
      <c r="AA453" s="383"/>
    </row>
    <row r="454" spans="1:67" ht="27" hidden="1" customHeight="1" x14ac:dyDescent="0.25">
      <c r="A454" s="54" t="s">
        <v>618</v>
      </c>
      <c r="B454" s="54" t="s">
        <v>619</v>
      </c>
      <c r="C454" s="31">
        <v>4301031294</v>
      </c>
      <c r="D454" s="391">
        <v>4680115885189</v>
      </c>
      <c r="E454" s="392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4"/>
      <c r="Q454" s="394"/>
      <c r="R454" s="394"/>
      <c r="S454" s="392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620</v>
      </c>
      <c r="B455" s="54" t="s">
        <v>621</v>
      </c>
      <c r="C455" s="31">
        <v>4301031293</v>
      </c>
      <c r="D455" s="391">
        <v>4680115885172</v>
      </c>
      <c r="E455" s="392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4"/>
      <c r="Q455" s="394"/>
      <c r="R455" s="394"/>
      <c r="S455" s="392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622</v>
      </c>
      <c r="B456" s="54" t="s">
        <v>623</v>
      </c>
      <c r="C456" s="31">
        <v>4301031291</v>
      </c>
      <c r="D456" s="391">
        <v>4680115885110</v>
      </c>
      <c r="E456" s="392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53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4"/>
      <c r="Q456" s="394"/>
      <c r="R456" s="394"/>
      <c r="S456" s="392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idden="1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411" t="s">
        <v>70</v>
      </c>
      <c r="P457" s="412"/>
      <c r="Q457" s="412"/>
      <c r="R457" s="412"/>
      <c r="S457" s="412"/>
      <c r="T457" s="412"/>
      <c r="U457" s="413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hidden="1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400"/>
      <c r="O458" s="411" t="s">
        <v>70</v>
      </c>
      <c r="P458" s="412"/>
      <c r="Q458" s="412"/>
      <c r="R458" s="412"/>
      <c r="S458" s="412"/>
      <c r="T458" s="412"/>
      <c r="U458" s="413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hidden="1" customHeight="1" x14ac:dyDescent="0.25">
      <c r="A459" s="410" t="s">
        <v>624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82"/>
      <c r="AA459" s="382"/>
    </row>
    <row r="460" spans="1:67" ht="14.25" hidden="1" customHeight="1" x14ac:dyDescent="0.25">
      <c r="A460" s="401" t="s">
        <v>61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83"/>
      <c r="AA460" s="383"/>
    </row>
    <row r="461" spans="1:67" ht="27" hidden="1" customHeight="1" x14ac:dyDescent="0.25">
      <c r="A461" s="54" t="s">
        <v>625</v>
      </c>
      <c r="B461" s="54" t="s">
        <v>626</v>
      </c>
      <c r="C461" s="31">
        <v>4301031261</v>
      </c>
      <c r="D461" s="391">
        <v>4680115885103</v>
      </c>
      <c r="E461" s="392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4"/>
      <c r="Q461" s="394"/>
      <c r="R461" s="394"/>
      <c r="S461" s="392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8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00"/>
      <c r="O462" s="411" t="s">
        <v>70</v>
      </c>
      <c r="P462" s="412"/>
      <c r="Q462" s="412"/>
      <c r="R462" s="412"/>
      <c r="S462" s="412"/>
      <c r="T462" s="412"/>
      <c r="U462" s="413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hidden="1" x14ac:dyDescent="0.2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400"/>
      <c r="O463" s="411" t="s">
        <v>70</v>
      </c>
      <c r="P463" s="412"/>
      <c r="Q463" s="412"/>
      <c r="R463" s="412"/>
      <c r="S463" s="412"/>
      <c r="T463" s="412"/>
      <c r="U463" s="413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hidden="1" customHeight="1" x14ac:dyDescent="0.25">
      <c r="A464" s="401" t="s">
        <v>205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83"/>
      <c r="AA464" s="383"/>
    </row>
    <row r="465" spans="1:67" ht="27" hidden="1" customHeight="1" x14ac:dyDescent="0.25">
      <c r="A465" s="54" t="s">
        <v>627</v>
      </c>
      <c r="B465" s="54" t="s">
        <v>628</v>
      </c>
      <c r="C465" s="31">
        <v>4301060412</v>
      </c>
      <c r="D465" s="391">
        <v>4680115885509</v>
      </c>
      <c r="E465" s="392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6" t="s">
        <v>629</v>
      </c>
      <c r="P465" s="394"/>
      <c r="Q465" s="394"/>
      <c r="R465" s="394"/>
      <c r="S465" s="392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8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0"/>
      <c r="O466" s="411" t="s">
        <v>70</v>
      </c>
      <c r="P466" s="412"/>
      <c r="Q466" s="412"/>
      <c r="R466" s="412"/>
      <c r="S466" s="412"/>
      <c r="T466" s="412"/>
      <c r="U466" s="413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hidden="1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00"/>
      <c r="O467" s="411" t="s">
        <v>70</v>
      </c>
      <c r="P467" s="412"/>
      <c r="Q467" s="412"/>
      <c r="R467" s="412"/>
      <c r="S467" s="412"/>
      <c r="T467" s="412"/>
      <c r="U467" s="413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hidden="1" customHeight="1" x14ac:dyDescent="0.2">
      <c r="A468" s="470" t="s">
        <v>630</v>
      </c>
      <c r="B468" s="471"/>
      <c r="C468" s="471"/>
      <c r="D468" s="471"/>
      <c r="E468" s="471"/>
      <c r="F468" s="471"/>
      <c r="G468" s="471"/>
      <c r="H468" s="471"/>
      <c r="I468" s="471"/>
      <c r="J468" s="471"/>
      <c r="K468" s="471"/>
      <c r="L468" s="471"/>
      <c r="M468" s="471"/>
      <c r="N468" s="471"/>
      <c r="O468" s="471"/>
      <c r="P468" s="471"/>
      <c r="Q468" s="471"/>
      <c r="R468" s="471"/>
      <c r="S468" s="471"/>
      <c r="T468" s="471"/>
      <c r="U468" s="471"/>
      <c r="V468" s="471"/>
      <c r="W468" s="471"/>
      <c r="X468" s="471"/>
      <c r="Y468" s="471"/>
      <c r="Z468" s="48"/>
      <c r="AA468" s="48"/>
    </row>
    <row r="469" spans="1:67" ht="16.5" hidden="1" customHeight="1" x14ac:dyDescent="0.25">
      <c r="A469" s="410" t="s">
        <v>630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82"/>
      <c r="AA469" s="382"/>
    </row>
    <row r="470" spans="1:67" ht="14.25" hidden="1" customHeight="1" x14ac:dyDescent="0.25">
      <c r="A470" s="401" t="s">
        <v>105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83"/>
      <c r="AA470" s="383"/>
    </row>
    <row r="471" spans="1:67" ht="27" hidden="1" customHeight="1" x14ac:dyDescent="0.25">
      <c r="A471" s="54" t="s">
        <v>631</v>
      </c>
      <c r="B471" s="54" t="s">
        <v>632</v>
      </c>
      <c r="C471" s="31">
        <v>4301011795</v>
      </c>
      <c r="D471" s="391">
        <v>4607091389067</v>
      </c>
      <c r="E471" s="392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4"/>
      <c r="Q471" s="394"/>
      <c r="R471" s="394"/>
      <c r="S471" s="392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hidden="1" customHeight="1" x14ac:dyDescent="0.25">
      <c r="A472" s="54" t="s">
        <v>633</v>
      </c>
      <c r="B472" s="54" t="s">
        <v>634</v>
      </c>
      <c r="C472" s="31">
        <v>4301011376</v>
      </c>
      <c r="D472" s="391">
        <v>4680115885226</v>
      </c>
      <c r="E472" s="392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6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4"/>
      <c r="Q472" s="394"/>
      <c r="R472" s="394"/>
      <c r="S472" s="392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1">
        <v>4607091383522</v>
      </c>
      <c r="E473" s="392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4"/>
      <c r="Q473" s="394"/>
      <c r="R473" s="394"/>
      <c r="S473" s="392"/>
      <c r="T473" s="34"/>
      <c r="U473" s="34"/>
      <c r="V473" s="35" t="s">
        <v>66</v>
      </c>
      <c r="W473" s="387">
        <v>970</v>
      </c>
      <c r="X473" s="388">
        <f t="shared" si="87"/>
        <v>971.5200000000001</v>
      </c>
      <c r="Y473" s="36">
        <f t="shared" si="88"/>
        <v>2.2006399999999999</v>
      </c>
      <c r="Z473" s="56"/>
      <c r="AA473" s="57"/>
      <c r="AE473" s="64"/>
      <c r="BB473" s="327" t="s">
        <v>1</v>
      </c>
      <c r="BL473" s="64">
        <f t="shared" si="89"/>
        <v>1036.1363636363635</v>
      </c>
      <c r="BM473" s="64">
        <f t="shared" si="90"/>
        <v>1037.76</v>
      </c>
      <c r="BN473" s="64">
        <f t="shared" si="91"/>
        <v>1.7664627039627039</v>
      </c>
      <c r="BO473" s="64">
        <f t="shared" si="92"/>
        <v>1.7692307692307694</v>
      </c>
    </row>
    <row r="474" spans="1:67" ht="27" hidden="1" customHeight="1" x14ac:dyDescent="0.25">
      <c r="A474" s="54" t="s">
        <v>637</v>
      </c>
      <c r="B474" s="54" t="s">
        <v>638</v>
      </c>
      <c r="C474" s="31">
        <v>4301011785</v>
      </c>
      <c r="D474" s="391">
        <v>4607091384437</v>
      </c>
      <c r="E474" s="392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4"/>
      <c r="Q474" s="394"/>
      <c r="R474" s="394"/>
      <c r="S474" s="392"/>
      <c r="T474" s="34"/>
      <c r="U474" s="34"/>
      <c r="V474" s="35" t="s">
        <v>66</v>
      </c>
      <c r="W474" s="387">
        <v>0</v>
      </c>
      <c r="X474" s="388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16.5" hidden="1" customHeight="1" x14ac:dyDescent="0.25">
      <c r="A475" s="54" t="s">
        <v>639</v>
      </c>
      <c r="B475" s="54" t="s">
        <v>640</v>
      </c>
      <c r="C475" s="31">
        <v>4301011774</v>
      </c>
      <c r="D475" s="391">
        <v>4680115884502</v>
      </c>
      <c r="E475" s="392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4"/>
      <c r="Q475" s="394"/>
      <c r="R475" s="394"/>
      <c r="S475" s="392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customHeight="1" x14ac:dyDescent="0.25">
      <c r="A476" s="54" t="s">
        <v>641</v>
      </c>
      <c r="B476" s="54" t="s">
        <v>642</v>
      </c>
      <c r="C476" s="31">
        <v>4301011771</v>
      </c>
      <c r="D476" s="391">
        <v>4607091389104</v>
      </c>
      <c r="E476" s="392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4"/>
      <c r="Q476" s="394"/>
      <c r="R476" s="394"/>
      <c r="S476" s="392"/>
      <c r="T476" s="34"/>
      <c r="U476" s="34"/>
      <c r="V476" s="35" t="s">
        <v>66</v>
      </c>
      <c r="W476" s="387">
        <v>892</v>
      </c>
      <c r="X476" s="388">
        <f t="shared" si="87"/>
        <v>892.32</v>
      </c>
      <c r="Y476" s="36">
        <f t="shared" si="88"/>
        <v>2.0212400000000001</v>
      </c>
      <c r="Z476" s="56"/>
      <c r="AA476" s="57"/>
      <c r="AE476" s="64"/>
      <c r="BB476" s="330" t="s">
        <v>1</v>
      </c>
      <c r="BL476" s="64">
        <f t="shared" si="89"/>
        <v>952.81818181818176</v>
      </c>
      <c r="BM476" s="64">
        <f t="shared" si="90"/>
        <v>953.16</v>
      </c>
      <c r="BN476" s="64">
        <f t="shared" si="91"/>
        <v>1.6244172494172495</v>
      </c>
      <c r="BO476" s="64">
        <f t="shared" si="92"/>
        <v>1.625</v>
      </c>
    </row>
    <row r="477" spans="1:67" ht="16.5" hidden="1" customHeight="1" x14ac:dyDescent="0.25">
      <c r="A477" s="54" t="s">
        <v>643</v>
      </c>
      <c r="B477" s="54" t="s">
        <v>644</v>
      </c>
      <c r="C477" s="31">
        <v>4301011799</v>
      </c>
      <c r="D477" s="391">
        <v>4680115884519</v>
      </c>
      <c r="E477" s="392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4"/>
      <c r="Q477" s="394"/>
      <c r="R477" s="394"/>
      <c r="S477" s="392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hidden="1" customHeight="1" x14ac:dyDescent="0.25">
      <c r="A478" s="54" t="s">
        <v>645</v>
      </c>
      <c r="B478" s="54" t="s">
        <v>646</v>
      </c>
      <c r="C478" s="31">
        <v>4301011778</v>
      </c>
      <c r="D478" s="391">
        <v>4680115880603</v>
      </c>
      <c r="E478" s="392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4"/>
      <c r="Q478" s="394"/>
      <c r="R478" s="394"/>
      <c r="S478" s="392"/>
      <c r="T478" s="34"/>
      <c r="U478" s="34"/>
      <c r="V478" s="35" t="s">
        <v>66</v>
      </c>
      <c r="W478" s="387">
        <v>0</v>
      </c>
      <c r="X478" s="388">
        <f t="shared" si="87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hidden="1" customHeight="1" x14ac:dyDescent="0.25">
      <c r="A479" s="54" t="s">
        <v>647</v>
      </c>
      <c r="B479" s="54" t="s">
        <v>648</v>
      </c>
      <c r="C479" s="31">
        <v>4301011775</v>
      </c>
      <c r="D479" s="391">
        <v>4607091389999</v>
      </c>
      <c r="E479" s="392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4"/>
      <c r="Q479" s="394"/>
      <c r="R479" s="394"/>
      <c r="S479" s="392"/>
      <c r="T479" s="34"/>
      <c r="U479" s="34"/>
      <c r="V479" s="35" t="s">
        <v>66</v>
      </c>
      <c r="W479" s="387">
        <v>0</v>
      </c>
      <c r="X479" s="388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hidden="1" customHeight="1" x14ac:dyDescent="0.25">
      <c r="A480" s="54" t="s">
        <v>649</v>
      </c>
      <c r="B480" s="54" t="s">
        <v>650</v>
      </c>
      <c r="C480" s="31">
        <v>4301011770</v>
      </c>
      <c r="D480" s="391">
        <v>4680115882782</v>
      </c>
      <c r="E480" s="392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4"/>
      <c r="Q480" s="394"/>
      <c r="R480" s="394"/>
      <c r="S480" s="392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hidden="1" customHeight="1" x14ac:dyDescent="0.25">
      <c r="A481" s="54" t="s">
        <v>651</v>
      </c>
      <c r="B481" s="54" t="s">
        <v>652</v>
      </c>
      <c r="C481" s="31">
        <v>4301011190</v>
      </c>
      <c r="D481" s="391">
        <v>4607091389098</v>
      </c>
      <c r="E481" s="392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4"/>
      <c r="Q481" s="394"/>
      <c r="R481" s="394"/>
      <c r="S481" s="392"/>
      <c r="T481" s="34"/>
      <c r="U481" s="34"/>
      <c r="V481" s="35" t="s">
        <v>66</v>
      </c>
      <c r="W481" s="387">
        <v>0</v>
      </c>
      <c r="X481" s="388">
        <f t="shared" si="87"/>
        <v>0</v>
      </c>
      <c r="Y481" s="36" t="str">
        <f>IFERROR(IF(X481=0,"",ROUNDUP(X481/H481,0)*0.00753),"")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hidden="1" customHeight="1" x14ac:dyDescent="0.25">
      <c r="A482" s="54" t="s">
        <v>653</v>
      </c>
      <c r="B482" s="54" t="s">
        <v>654</v>
      </c>
      <c r="C482" s="31">
        <v>4301011784</v>
      </c>
      <c r="D482" s="391">
        <v>4607091389982</v>
      </c>
      <c r="E482" s="392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4"/>
      <c r="Q482" s="394"/>
      <c r="R482" s="394"/>
      <c r="S482" s="392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00"/>
      <c r="O483" s="411" t="s">
        <v>70</v>
      </c>
      <c r="P483" s="412"/>
      <c r="Q483" s="412"/>
      <c r="R483" s="412"/>
      <c r="S483" s="412"/>
      <c r="T483" s="412"/>
      <c r="U483" s="413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352.65151515151513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353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4.2218800000000005</v>
      </c>
      <c r="Z483" s="390"/>
      <c r="AA483" s="390"/>
    </row>
    <row r="484" spans="1:67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400"/>
      <c r="O484" s="411" t="s">
        <v>70</v>
      </c>
      <c r="P484" s="412"/>
      <c r="Q484" s="412"/>
      <c r="R484" s="412"/>
      <c r="S484" s="412"/>
      <c r="T484" s="412"/>
      <c r="U484" s="413"/>
      <c r="V484" s="37" t="s">
        <v>66</v>
      </c>
      <c r="W484" s="389">
        <f>IFERROR(SUM(W471:W482),"0")</f>
        <v>1862</v>
      </c>
      <c r="X484" s="389">
        <f>IFERROR(SUM(X471:X482),"0")</f>
        <v>1863.8400000000001</v>
      </c>
      <c r="Y484" s="37"/>
      <c r="Z484" s="390"/>
      <c r="AA484" s="390"/>
    </row>
    <row r="485" spans="1:67" ht="14.25" hidden="1" customHeight="1" x14ac:dyDescent="0.25">
      <c r="A485" s="401" t="s">
        <v>97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83"/>
      <c r="AA485" s="383"/>
    </row>
    <row r="486" spans="1:67" ht="16.5" customHeight="1" x14ac:dyDescent="0.25">
      <c r="A486" s="54" t="s">
        <v>655</v>
      </c>
      <c r="B486" s="54" t="s">
        <v>656</v>
      </c>
      <c r="C486" s="31">
        <v>4301020222</v>
      </c>
      <c r="D486" s="391">
        <v>4607091388930</v>
      </c>
      <c r="E486" s="392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7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4"/>
      <c r="Q486" s="394"/>
      <c r="R486" s="394"/>
      <c r="S486" s="392"/>
      <c r="T486" s="34"/>
      <c r="U486" s="34"/>
      <c r="V486" s="35" t="s">
        <v>66</v>
      </c>
      <c r="W486" s="387">
        <v>809</v>
      </c>
      <c r="X486" s="388">
        <f>IFERROR(IF(W486="",0,CEILING((W486/$H486),1)*$H486),"")</f>
        <v>813.12</v>
      </c>
      <c r="Y486" s="36">
        <f>IFERROR(IF(X486=0,"",ROUNDUP(X486/H486,0)*0.01196),"")</f>
        <v>1.8418399999999999</v>
      </c>
      <c r="Z486" s="56"/>
      <c r="AA486" s="57"/>
      <c r="AE486" s="64"/>
      <c r="BB486" s="337" t="s">
        <v>1</v>
      </c>
      <c r="BL486" s="64">
        <f>IFERROR(W486*I486/H486,"0")</f>
        <v>864.15909090909076</v>
      </c>
      <c r="BM486" s="64">
        <f>IFERROR(X486*I486/H486,"0")</f>
        <v>868.56</v>
      </c>
      <c r="BN486" s="64">
        <f>IFERROR(1/J486*(W486/H486),"0")</f>
        <v>1.4732663170163172</v>
      </c>
      <c r="BO486" s="64">
        <f>IFERROR(1/J486*(X486/H486),"0")</f>
        <v>1.4807692307692308</v>
      </c>
    </row>
    <row r="487" spans="1:67" ht="16.5" hidden="1" customHeight="1" x14ac:dyDescent="0.25">
      <c r="A487" s="54" t="s">
        <v>657</v>
      </c>
      <c r="B487" s="54" t="s">
        <v>658</v>
      </c>
      <c r="C487" s="31">
        <v>4301020206</v>
      </c>
      <c r="D487" s="391">
        <v>4680115880054</v>
      </c>
      <c r="E487" s="392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69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4"/>
      <c r="Q487" s="394"/>
      <c r="R487" s="394"/>
      <c r="S487" s="392"/>
      <c r="T487" s="34"/>
      <c r="U487" s="34"/>
      <c r="V487" s="35" t="s">
        <v>66</v>
      </c>
      <c r="W487" s="387">
        <v>0</v>
      </c>
      <c r="X487" s="388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98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411" t="s">
        <v>70</v>
      </c>
      <c r="P488" s="412"/>
      <c r="Q488" s="412"/>
      <c r="R488" s="412"/>
      <c r="S488" s="412"/>
      <c r="T488" s="412"/>
      <c r="U488" s="413"/>
      <c r="V488" s="37" t="s">
        <v>71</v>
      </c>
      <c r="W488" s="389">
        <f>IFERROR(W486/H486,"0")+IFERROR(W487/H487,"0")</f>
        <v>153.21969696969697</v>
      </c>
      <c r="X488" s="389">
        <f>IFERROR(X486/H486,"0")+IFERROR(X487/H487,"0")</f>
        <v>154</v>
      </c>
      <c r="Y488" s="389">
        <f>IFERROR(IF(Y486="",0,Y486),"0")+IFERROR(IF(Y487="",0,Y487),"0")</f>
        <v>1.8418399999999999</v>
      </c>
      <c r="Z488" s="390"/>
      <c r="AA488" s="390"/>
    </row>
    <row r="489" spans="1:67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400"/>
      <c r="O489" s="411" t="s">
        <v>70</v>
      </c>
      <c r="P489" s="412"/>
      <c r="Q489" s="412"/>
      <c r="R489" s="412"/>
      <c r="S489" s="412"/>
      <c r="T489" s="412"/>
      <c r="U489" s="413"/>
      <c r="V489" s="37" t="s">
        <v>66</v>
      </c>
      <c r="W489" s="389">
        <f>IFERROR(SUM(W486:W487),"0")</f>
        <v>809</v>
      </c>
      <c r="X489" s="389">
        <f>IFERROR(SUM(X486:X487),"0")</f>
        <v>813.12</v>
      </c>
      <c r="Y489" s="37"/>
      <c r="Z489" s="390"/>
      <c r="AA489" s="390"/>
    </row>
    <row r="490" spans="1:67" ht="14.25" hidden="1" customHeight="1" x14ac:dyDescent="0.25">
      <c r="A490" s="401" t="s">
        <v>61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83"/>
      <c r="AA490" s="383"/>
    </row>
    <row r="491" spans="1:67" ht="27" customHeight="1" x14ac:dyDescent="0.25">
      <c r="A491" s="54" t="s">
        <v>659</v>
      </c>
      <c r="B491" s="54" t="s">
        <v>660</v>
      </c>
      <c r="C491" s="31">
        <v>4301031252</v>
      </c>
      <c r="D491" s="391">
        <v>4680115883116</v>
      </c>
      <c r="E491" s="392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4"/>
      <c r="Q491" s="394"/>
      <c r="R491" s="394"/>
      <c r="S491" s="392"/>
      <c r="T491" s="34"/>
      <c r="U491" s="34"/>
      <c r="V491" s="35" t="s">
        <v>66</v>
      </c>
      <c r="W491" s="387">
        <v>248</v>
      </c>
      <c r="X491" s="388">
        <f t="shared" ref="X491:X496" si="93">IFERROR(IF(W491="",0,CEILING((W491/$H491),1)*$H491),"")</f>
        <v>248.16000000000003</v>
      </c>
      <c r="Y491" s="36">
        <f>IFERROR(IF(X491=0,"",ROUNDUP(X491/H491,0)*0.01196),"")</f>
        <v>0.56211999999999995</v>
      </c>
      <c r="Z491" s="56"/>
      <c r="AA491" s="57"/>
      <c r="AE491" s="64"/>
      <c r="BB491" s="339" t="s">
        <v>1</v>
      </c>
      <c r="BL491" s="64">
        <f t="shared" ref="BL491:BL496" si="94">IFERROR(W491*I491/H491,"0")</f>
        <v>264.90909090909088</v>
      </c>
      <c r="BM491" s="64">
        <f t="shared" ref="BM491:BM496" si="95">IFERROR(X491*I491/H491,"0")</f>
        <v>265.08</v>
      </c>
      <c r="BN491" s="64">
        <f t="shared" ref="BN491:BN496" si="96">IFERROR(1/J491*(W491/H491),"0")</f>
        <v>0.45163170163170163</v>
      </c>
      <c r="BO491" s="64">
        <f t="shared" ref="BO491:BO496" si="97">IFERROR(1/J491*(X491/H491),"0")</f>
        <v>0.45192307692307693</v>
      </c>
    </row>
    <row r="492" spans="1:67" ht="27" customHeight="1" x14ac:dyDescent="0.25">
      <c r="A492" s="54" t="s">
        <v>661</v>
      </c>
      <c r="B492" s="54" t="s">
        <v>662</v>
      </c>
      <c r="C492" s="31">
        <v>4301031248</v>
      </c>
      <c r="D492" s="391">
        <v>4680115883093</v>
      </c>
      <c r="E492" s="392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4"/>
      <c r="Q492" s="394"/>
      <c r="R492" s="394"/>
      <c r="S492" s="392"/>
      <c r="T492" s="34"/>
      <c r="U492" s="34"/>
      <c r="V492" s="35" t="s">
        <v>66</v>
      </c>
      <c r="W492" s="387">
        <v>852</v>
      </c>
      <c r="X492" s="388">
        <f t="shared" si="93"/>
        <v>855.36</v>
      </c>
      <c r="Y492" s="36">
        <f>IFERROR(IF(X492=0,"",ROUNDUP(X492/H492,0)*0.01196),"")</f>
        <v>1.9375200000000001</v>
      </c>
      <c r="Z492" s="56"/>
      <c r="AA492" s="57"/>
      <c r="AE492" s="64"/>
      <c r="BB492" s="340" t="s">
        <v>1</v>
      </c>
      <c r="BL492" s="64">
        <f t="shared" si="94"/>
        <v>910.09090909090901</v>
      </c>
      <c r="BM492" s="64">
        <f t="shared" si="95"/>
        <v>913.67999999999984</v>
      </c>
      <c r="BN492" s="64">
        <f t="shared" si="96"/>
        <v>1.5515734265734265</v>
      </c>
      <c r="BO492" s="64">
        <f t="shared" si="97"/>
        <v>1.5576923076923077</v>
      </c>
    </row>
    <row r="493" spans="1:67" ht="27" customHeight="1" x14ac:dyDescent="0.25">
      <c r="A493" s="54" t="s">
        <v>663</v>
      </c>
      <c r="B493" s="54" t="s">
        <v>664</v>
      </c>
      <c r="C493" s="31">
        <v>4301031250</v>
      </c>
      <c r="D493" s="391">
        <v>4680115883109</v>
      </c>
      <c r="E493" s="392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4"/>
      <c r="Q493" s="394"/>
      <c r="R493" s="394"/>
      <c r="S493" s="392"/>
      <c r="T493" s="34"/>
      <c r="U493" s="34"/>
      <c r="V493" s="35" t="s">
        <v>66</v>
      </c>
      <c r="W493" s="387">
        <v>1065</v>
      </c>
      <c r="X493" s="388">
        <f t="shared" si="93"/>
        <v>1066.56</v>
      </c>
      <c r="Y493" s="36">
        <f>IFERROR(IF(X493=0,"",ROUNDUP(X493/H493,0)*0.01196),"")</f>
        <v>2.4159199999999998</v>
      </c>
      <c r="Z493" s="56"/>
      <c r="AA493" s="57"/>
      <c r="AE493" s="64"/>
      <c r="BB493" s="341" t="s">
        <v>1</v>
      </c>
      <c r="BL493" s="64">
        <f t="shared" si="94"/>
        <v>1137.6136363636363</v>
      </c>
      <c r="BM493" s="64">
        <f t="shared" si="95"/>
        <v>1139.2799999999997</v>
      </c>
      <c r="BN493" s="64">
        <f t="shared" si="96"/>
        <v>1.9394667832167831</v>
      </c>
      <c r="BO493" s="64">
        <f t="shared" si="97"/>
        <v>1.9423076923076921</v>
      </c>
    </row>
    <row r="494" spans="1:67" ht="27" hidden="1" customHeight="1" x14ac:dyDescent="0.25">
      <c r="A494" s="54" t="s">
        <v>665</v>
      </c>
      <c r="B494" s="54" t="s">
        <v>666</v>
      </c>
      <c r="C494" s="31">
        <v>4301031249</v>
      </c>
      <c r="D494" s="391">
        <v>4680115882072</v>
      </c>
      <c r="E494" s="392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4"/>
      <c r="Q494" s="394"/>
      <c r="R494" s="394"/>
      <c r="S494" s="392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hidden="1" customHeight="1" x14ac:dyDescent="0.25">
      <c r="A495" s="54" t="s">
        <v>667</v>
      </c>
      <c r="B495" s="54" t="s">
        <v>668</v>
      </c>
      <c r="C495" s="31">
        <v>4301031251</v>
      </c>
      <c r="D495" s="391">
        <v>4680115882102</v>
      </c>
      <c r="E495" s="392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4"/>
      <c r="Q495" s="394"/>
      <c r="R495" s="394"/>
      <c r="S495" s="392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hidden="1" customHeight="1" x14ac:dyDescent="0.25">
      <c r="A496" s="54" t="s">
        <v>669</v>
      </c>
      <c r="B496" s="54" t="s">
        <v>670</v>
      </c>
      <c r="C496" s="31">
        <v>4301031253</v>
      </c>
      <c r="D496" s="391">
        <v>4680115882096</v>
      </c>
      <c r="E496" s="392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4"/>
      <c r="Q496" s="394"/>
      <c r="R496" s="394"/>
      <c r="S496" s="392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x14ac:dyDescent="0.2">
      <c r="A497" s="398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9">
        <f>IFERROR(W491/H491,"0")+IFERROR(W492/H492,"0")+IFERROR(W493/H493,"0")+IFERROR(W494/H494,"0")+IFERROR(W495/H495,"0")+IFERROR(W496/H496,"0")</f>
        <v>410.03787878787875</v>
      </c>
      <c r="X497" s="389">
        <f>IFERROR(X491/H491,"0")+IFERROR(X492/H492,"0")+IFERROR(X493/H493,"0")+IFERROR(X494/H494,"0")+IFERROR(X495/H495,"0")+IFERROR(X496/H496,"0")</f>
        <v>411</v>
      </c>
      <c r="Y497" s="389">
        <f>IFERROR(IF(Y491="",0,Y491),"0")+IFERROR(IF(Y492="",0,Y492),"0")+IFERROR(IF(Y493="",0,Y493),"0")+IFERROR(IF(Y494="",0,Y494),"0")+IFERROR(IF(Y495="",0,Y495),"0")+IFERROR(IF(Y496="",0,Y496),"0")</f>
        <v>4.9155600000000002</v>
      </c>
      <c r="Z497" s="390"/>
      <c r="AA497" s="390"/>
    </row>
    <row r="498" spans="1:67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9">
        <f>IFERROR(SUM(W491:W496),"0")</f>
        <v>2165</v>
      </c>
      <c r="X498" s="389">
        <f>IFERROR(SUM(X491:X496),"0")</f>
        <v>2170.08</v>
      </c>
      <c r="Y498" s="37"/>
      <c r="Z498" s="390"/>
      <c r="AA498" s="390"/>
    </row>
    <row r="499" spans="1:67" ht="14.25" hidden="1" customHeight="1" x14ac:dyDescent="0.25">
      <c r="A499" s="401" t="s">
        <v>72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83"/>
      <c r="AA499" s="383"/>
    </row>
    <row r="500" spans="1:67" ht="16.5" hidden="1" customHeight="1" x14ac:dyDescent="0.25">
      <c r="A500" s="54" t="s">
        <v>671</v>
      </c>
      <c r="B500" s="54" t="s">
        <v>672</v>
      </c>
      <c r="C500" s="31">
        <v>4301051230</v>
      </c>
      <c r="D500" s="391">
        <v>4607091383409</v>
      </c>
      <c r="E500" s="392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4"/>
      <c r="Q500" s="394"/>
      <c r="R500" s="394"/>
      <c r="S500" s="392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customHeight="1" x14ac:dyDescent="0.25">
      <c r="A501" s="54" t="s">
        <v>673</v>
      </c>
      <c r="B501" s="54" t="s">
        <v>674</v>
      </c>
      <c r="C501" s="31">
        <v>4301051231</v>
      </c>
      <c r="D501" s="391">
        <v>4607091383416</v>
      </c>
      <c r="E501" s="392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5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4"/>
      <c r="Q501" s="394"/>
      <c r="R501" s="394"/>
      <c r="S501" s="392"/>
      <c r="T501" s="34"/>
      <c r="U501" s="34"/>
      <c r="V501" s="35" t="s">
        <v>66</v>
      </c>
      <c r="W501" s="387">
        <v>15</v>
      </c>
      <c r="X501" s="388">
        <f>IFERROR(IF(W501="",0,CEILING((W501/$H501),1)*$H501),"")</f>
        <v>15.6</v>
      </c>
      <c r="Y501" s="36">
        <f>IFERROR(IF(X501=0,"",ROUNDUP(X501/H501,0)*0.02175),"")</f>
        <v>4.3499999999999997E-2</v>
      </c>
      <c r="Z501" s="56"/>
      <c r="AA501" s="57"/>
      <c r="AE501" s="64"/>
      <c r="BB501" s="346" t="s">
        <v>1</v>
      </c>
      <c r="BL501" s="64">
        <f>IFERROR(W501*I501/H501,"0")</f>
        <v>16.05</v>
      </c>
      <c r="BM501" s="64">
        <f>IFERROR(X501*I501/H501,"0")</f>
        <v>16.692</v>
      </c>
      <c r="BN501" s="64">
        <f>IFERROR(1/J501*(W501/H501),"0")</f>
        <v>3.4340659340659337E-2</v>
      </c>
      <c r="BO501" s="64">
        <f>IFERROR(1/J501*(X501/H501),"0")</f>
        <v>3.5714285714285712E-2</v>
      </c>
    </row>
    <row r="502" spans="1:67" ht="27" hidden="1" customHeight="1" x14ac:dyDescent="0.25">
      <c r="A502" s="54" t="s">
        <v>675</v>
      </c>
      <c r="B502" s="54" t="s">
        <v>676</v>
      </c>
      <c r="C502" s="31">
        <v>4301051058</v>
      </c>
      <c r="D502" s="391">
        <v>4680115883536</v>
      </c>
      <c r="E502" s="392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4"/>
      <c r="Q502" s="394"/>
      <c r="R502" s="394"/>
      <c r="S502" s="392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x14ac:dyDescent="0.2">
      <c r="A503" s="398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00"/>
      <c r="O503" s="411" t="s">
        <v>70</v>
      </c>
      <c r="P503" s="412"/>
      <c r="Q503" s="412"/>
      <c r="R503" s="412"/>
      <c r="S503" s="412"/>
      <c r="T503" s="412"/>
      <c r="U503" s="413"/>
      <c r="V503" s="37" t="s">
        <v>71</v>
      </c>
      <c r="W503" s="389">
        <f>IFERROR(W500/H500,"0")+IFERROR(W501/H501,"0")+IFERROR(W502/H502,"0")</f>
        <v>1.9230769230769231</v>
      </c>
      <c r="X503" s="389">
        <f>IFERROR(X500/H500,"0")+IFERROR(X501/H501,"0")+IFERROR(X502/H502,"0")</f>
        <v>2</v>
      </c>
      <c r="Y503" s="389">
        <f>IFERROR(IF(Y500="",0,Y500),"0")+IFERROR(IF(Y501="",0,Y501),"0")+IFERROR(IF(Y502="",0,Y502),"0")</f>
        <v>4.3499999999999997E-2</v>
      </c>
      <c r="Z503" s="390"/>
      <c r="AA503" s="390"/>
    </row>
    <row r="504" spans="1:67" x14ac:dyDescent="0.2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400"/>
      <c r="O504" s="411" t="s">
        <v>70</v>
      </c>
      <c r="P504" s="412"/>
      <c r="Q504" s="412"/>
      <c r="R504" s="412"/>
      <c r="S504" s="412"/>
      <c r="T504" s="412"/>
      <c r="U504" s="413"/>
      <c r="V504" s="37" t="s">
        <v>66</v>
      </c>
      <c r="W504" s="389">
        <f>IFERROR(SUM(W500:W502),"0")</f>
        <v>15</v>
      </c>
      <c r="X504" s="389">
        <f>IFERROR(SUM(X500:X502),"0")</f>
        <v>15.6</v>
      </c>
      <c r="Y504" s="37"/>
      <c r="Z504" s="390"/>
      <c r="AA504" s="390"/>
    </row>
    <row r="505" spans="1:67" ht="14.25" hidden="1" customHeight="1" x14ac:dyDescent="0.25">
      <c r="A505" s="401" t="s">
        <v>205</v>
      </c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  <c r="X505" s="399"/>
      <c r="Y505" s="399"/>
      <c r="Z505" s="383"/>
      <c r="AA505" s="383"/>
    </row>
    <row r="506" spans="1:67" ht="16.5" hidden="1" customHeight="1" x14ac:dyDescent="0.25">
      <c r="A506" s="54" t="s">
        <v>677</v>
      </c>
      <c r="B506" s="54" t="s">
        <v>678</v>
      </c>
      <c r="C506" s="31">
        <v>4301060363</v>
      </c>
      <c r="D506" s="391">
        <v>4680115885035</v>
      </c>
      <c r="E506" s="392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6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4"/>
      <c r="Q506" s="394"/>
      <c r="R506" s="394"/>
      <c r="S506" s="392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398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0"/>
      <c r="O507" s="411" t="s">
        <v>70</v>
      </c>
      <c r="P507" s="412"/>
      <c r="Q507" s="412"/>
      <c r="R507" s="412"/>
      <c r="S507" s="412"/>
      <c r="T507" s="412"/>
      <c r="U507" s="413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hidden="1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00"/>
      <c r="O508" s="411" t="s">
        <v>70</v>
      </c>
      <c r="P508" s="412"/>
      <c r="Q508" s="412"/>
      <c r="R508" s="412"/>
      <c r="S508" s="412"/>
      <c r="T508" s="412"/>
      <c r="U508" s="413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hidden="1" customHeight="1" x14ac:dyDescent="0.2">
      <c r="A509" s="470" t="s">
        <v>679</v>
      </c>
      <c r="B509" s="471"/>
      <c r="C509" s="471"/>
      <c r="D509" s="471"/>
      <c r="E509" s="471"/>
      <c r="F509" s="471"/>
      <c r="G509" s="471"/>
      <c r="H509" s="471"/>
      <c r="I509" s="471"/>
      <c r="J509" s="471"/>
      <c r="K509" s="471"/>
      <c r="L509" s="471"/>
      <c r="M509" s="471"/>
      <c r="N509" s="471"/>
      <c r="O509" s="471"/>
      <c r="P509" s="471"/>
      <c r="Q509" s="471"/>
      <c r="R509" s="471"/>
      <c r="S509" s="471"/>
      <c r="T509" s="471"/>
      <c r="U509" s="471"/>
      <c r="V509" s="471"/>
      <c r="W509" s="471"/>
      <c r="X509" s="471"/>
      <c r="Y509" s="471"/>
      <c r="Z509" s="48"/>
      <c r="AA509" s="48"/>
    </row>
    <row r="510" spans="1:67" ht="16.5" hidden="1" customHeight="1" x14ac:dyDescent="0.25">
      <c r="A510" s="410" t="s">
        <v>680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82"/>
      <c r="AA510" s="382"/>
    </row>
    <row r="511" spans="1:67" ht="14.25" hidden="1" customHeight="1" x14ac:dyDescent="0.25">
      <c r="A511" s="401" t="s">
        <v>105</v>
      </c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  <c r="X511" s="399"/>
      <c r="Y511" s="399"/>
      <c r="Z511" s="383"/>
      <c r="AA511" s="383"/>
    </row>
    <row r="512" spans="1:67" ht="27" hidden="1" customHeight="1" x14ac:dyDescent="0.25">
      <c r="A512" s="54" t="s">
        <v>681</v>
      </c>
      <c r="B512" s="54" t="s">
        <v>682</v>
      </c>
      <c r="C512" s="31">
        <v>4301011763</v>
      </c>
      <c r="D512" s="391">
        <v>4640242181011</v>
      </c>
      <c r="E512" s="392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668" t="s">
        <v>683</v>
      </c>
      <c r="P512" s="394"/>
      <c r="Q512" s="394"/>
      <c r="R512" s="394"/>
      <c r="S512" s="392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4301011951</v>
      </c>
      <c r="D513" s="391">
        <v>4640242180045</v>
      </c>
      <c r="E513" s="392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16" t="s">
        <v>686</v>
      </c>
      <c r="P513" s="394"/>
      <c r="Q513" s="394"/>
      <c r="R513" s="394"/>
      <c r="S513" s="392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hidden="1" customHeight="1" x14ac:dyDescent="0.25">
      <c r="A514" s="54" t="s">
        <v>687</v>
      </c>
      <c r="B514" s="54" t="s">
        <v>688</v>
      </c>
      <c r="C514" s="31">
        <v>4301011585</v>
      </c>
      <c r="D514" s="391">
        <v>4640242180441</v>
      </c>
      <c r="E514" s="392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22" t="s">
        <v>689</v>
      </c>
      <c r="P514" s="394"/>
      <c r="Q514" s="394"/>
      <c r="R514" s="394"/>
      <c r="S514" s="392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hidden="1" customHeight="1" x14ac:dyDescent="0.25">
      <c r="A515" s="54" t="s">
        <v>690</v>
      </c>
      <c r="B515" s="54" t="s">
        <v>691</v>
      </c>
      <c r="C515" s="31">
        <v>4301011950</v>
      </c>
      <c r="D515" s="391">
        <v>4640242180601</v>
      </c>
      <c r="E515" s="392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4" t="s">
        <v>692</v>
      </c>
      <c r="P515" s="394"/>
      <c r="Q515" s="394"/>
      <c r="R515" s="394"/>
      <c r="S515" s="392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hidden="1" customHeight="1" x14ac:dyDescent="0.25">
      <c r="A516" s="54" t="s">
        <v>693</v>
      </c>
      <c r="B516" s="54" t="s">
        <v>694</v>
      </c>
      <c r="C516" s="31">
        <v>4301011584</v>
      </c>
      <c r="D516" s="391">
        <v>4640242180564</v>
      </c>
      <c r="E516" s="392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04" t="s">
        <v>695</v>
      </c>
      <c r="P516" s="394"/>
      <c r="Q516" s="394"/>
      <c r="R516" s="394"/>
      <c r="S516" s="392"/>
      <c r="T516" s="34"/>
      <c r="U516" s="34"/>
      <c r="V516" s="35" t="s">
        <v>66</v>
      </c>
      <c r="W516" s="387">
        <v>0</v>
      </c>
      <c r="X516" s="388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hidden="1" customHeight="1" x14ac:dyDescent="0.25">
      <c r="A517" s="54" t="s">
        <v>696</v>
      </c>
      <c r="B517" s="54" t="s">
        <v>697</v>
      </c>
      <c r="C517" s="31">
        <v>4301011762</v>
      </c>
      <c r="D517" s="391">
        <v>4640242180922</v>
      </c>
      <c r="E517" s="392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2" t="s">
        <v>698</v>
      </c>
      <c r="P517" s="394"/>
      <c r="Q517" s="394"/>
      <c r="R517" s="394"/>
      <c r="S517" s="392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hidden="1" customHeight="1" x14ac:dyDescent="0.25">
      <c r="A518" s="54" t="s">
        <v>699</v>
      </c>
      <c r="B518" s="54" t="s">
        <v>700</v>
      </c>
      <c r="C518" s="31">
        <v>4301011764</v>
      </c>
      <c r="D518" s="391">
        <v>4640242181189</v>
      </c>
      <c r="E518" s="392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440" t="s">
        <v>701</v>
      </c>
      <c r="P518" s="394"/>
      <c r="Q518" s="394"/>
      <c r="R518" s="394"/>
      <c r="S518" s="392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hidden="1" customHeight="1" x14ac:dyDescent="0.25">
      <c r="A519" s="54" t="s">
        <v>702</v>
      </c>
      <c r="B519" s="54" t="s">
        <v>703</v>
      </c>
      <c r="C519" s="31">
        <v>4301011551</v>
      </c>
      <c r="D519" s="391">
        <v>4640242180038</v>
      </c>
      <c r="E519" s="392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547" t="s">
        <v>704</v>
      </c>
      <c r="P519" s="394"/>
      <c r="Q519" s="394"/>
      <c r="R519" s="394"/>
      <c r="S519" s="392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705</v>
      </c>
      <c r="B520" s="54" t="s">
        <v>706</v>
      </c>
      <c r="C520" s="31">
        <v>4301011765</v>
      </c>
      <c r="D520" s="391">
        <v>4640242181172</v>
      </c>
      <c r="E520" s="392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480" t="s">
        <v>707</v>
      </c>
      <c r="P520" s="394"/>
      <c r="Q520" s="394"/>
      <c r="R520" s="394"/>
      <c r="S520" s="392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idden="1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00"/>
      <c r="O521" s="411" t="s">
        <v>70</v>
      </c>
      <c r="P521" s="412"/>
      <c r="Q521" s="412"/>
      <c r="R521" s="412"/>
      <c r="S521" s="412"/>
      <c r="T521" s="412"/>
      <c r="U521" s="413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0</v>
      </c>
      <c r="X521" s="389">
        <f>IFERROR(X512/H512,"0")+IFERROR(X513/H513,"0")+IFERROR(X514/H514,"0")+IFERROR(X515/H515,"0")+IFERROR(X516/H516,"0")+IFERROR(X517/H517,"0")+IFERROR(X518/H518,"0")+IFERROR(X519/H519,"0")+IFERROR(X520/H520,"0")</f>
        <v>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90"/>
      <c r="AA521" s="390"/>
    </row>
    <row r="522" spans="1:67" hidden="1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400"/>
      <c r="O522" s="411" t="s">
        <v>70</v>
      </c>
      <c r="P522" s="412"/>
      <c r="Q522" s="412"/>
      <c r="R522" s="412"/>
      <c r="S522" s="412"/>
      <c r="T522" s="412"/>
      <c r="U522" s="413"/>
      <c r="V522" s="37" t="s">
        <v>66</v>
      </c>
      <c r="W522" s="389">
        <f>IFERROR(SUM(W512:W520),"0")</f>
        <v>0</v>
      </c>
      <c r="X522" s="389">
        <f>IFERROR(SUM(X512:X520),"0")</f>
        <v>0</v>
      </c>
      <c r="Y522" s="37"/>
      <c r="Z522" s="390"/>
      <c r="AA522" s="390"/>
    </row>
    <row r="523" spans="1:67" ht="14.25" hidden="1" customHeight="1" x14ac:dyDescent="0.25">
      <c r="A523" s="401" t="s">
        <v>97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83"/>
      <c r="AA523" s="383"/>
    </row>
    <row r="524" spans="1:67" ht="27" hidden="1" customHeight="1" x14ac:dyDescent="0.25">
      <c r="A524" s="54" t="s">
        <v>708</v>
      </c>
      <c r="B524" s="54" t="s">
        <v>709</v>
      </c>
      <c r="C524" s="31">
        <v>4301020260</v>
      </c>
      <c r="D524" s="391">
        <v>4640242180526</v>
      </c>
      <c r="E524" s="392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718" t="s">
        <v>710</v>
      </c>
      <c r="P524" s="394"/>
      <c r="Q524" s="394"/>
      <c r="R524" s="394"/>
      <c r="S524" s="392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hidden="1" customHeight="1" x14ac:dyDescent="0.25">
      <c r="A525" s="54" t="s">
        <v>711</v>
      </c>
      <c r="B525" s="54" t="s">
        <v>712</v>
      </c>
      <c r="C525" s="31">
        <v>4301020269</v>
      </c>
      <c r="D525" s="391">
        <v>4640242180519</v>
      </c>
      <c r="E525" s="392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705" t="s">
        <v>713</v>
      </c>
      <c r="P525" s="394"/>
      <c r="Q525" s="394"/>
      <c r="R525" s="394"/>
      <c r="S525" s="392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714</v>
      </c>
      <c r="B526" s="54" t="s">
        <v>715</v>
      </c>
      <c r="C526" s="31">
        <v>4301020309</v>
      </c>
      <c r="D526" s="391">
        <v>4640242180090</v>
      </c>
      <c r="E526" s="392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3" t="s">
        <v>716</v>
      </c>
      <c r="P526" s="394"/>
      <c r="Q526" s="394"/>
      <c r="R526" s="394"/>
      <c r="S526" s="392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717</v>
      </c>
      <c r="B527" s="54" t="s">
        <v>718</v>
      </c>
      <c r="C527" s="31">
        <v>4301020314</v>
      </c>
      <c r="D527" s="391">
        <v>4640242180090</v>
      </c>
      <c r="E527" s="392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1" t="s">
        <v>719</v>
      </c>
      <c r="P527" s="394"/>
      <c r="Q527" s="394"/>
      <c r="R527" s="394"/>
      <c r="S527" s="392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720</v>
      </c>
      <c r="B528" s="54" t="s">
        <v>721</v>
      </c>
      <c r="C528" s="31">
        <v>4301020295</v>
      </c>
      <c r="D528" s="391">
        <v>4640242181363</v>
      </c>
      <c r="E528" s="392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716" t="s">
        <v>722</v>
      </c>
      <c r="P528" s="394"/>
      <c r="Q528" s="394"/>
      <c r="R528" s="394"/>
      <c r="S528" s="392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398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411" t="s">
        <v>70</v>
      </c>
      <c r="P529" s="412"/>
      <c r="Q529" s="412"/>
      <c r="R529" s="412"/>
      <c r="S529" s="412"/>
      <c r="T529" s="412"/>
      <c r="U529" s="413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hidden="1" x14ac:dyDescent="0.2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400"/>
      <c r="O530" s="411" t="s">
        <v>70</v>
      </c>
      <c r="P530" s="412"/>
      <c r="Q530" s="412"/>
      <c r="R530" s="412"/>
      <c r="S530" s="412"/>
      <c r="T530" s="412"/>
      <c r="U530" s="413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hidden="1" customHeight="1" x14ac:dyDescent="0.25">
      <c r="A531" s="401" t="s">
        <v>61</v>
      </c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  <c r="Q531" s="399"/>
      <c r="R531" s="399"/>
      <c r="S531" s="399"/>
      <c r="T531" s="399"/>
      <c r="U531" s="399"/>
      <c r="V531" s="399"/>
      <c r="W531" s="399"/>
      <c r="X531" s="399"/>
      <c r="Y531" s="399"/>
      <c r="Z531" s="383"/>
      <c r="AA531" s="383"/>
    </row>
    <row r="532" spans="1:67" ht="27" hidden="1" customHeight="1" x14ac:dyDescent="0.25">
      <c r="A532" s="54" t="s">
        <v>723</v>
      </c>
      <c r="B532" s="54" t="s">
        <v>724</v>
      </c>
      <c r="C532" s="31">
        <v>4301031280</v>
      </c>
      <c r="D532" s="391">
        <v>4640242180816</v>
      </c>
      <c r="E532" s="392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9" t="s">
        <v>725</v>
      </c>
      <c r="P532" s="394"/>
      <c r="Q532" s="394"/>
      <c r="R532" s="394"/>
      <c r="S532" s="392"/>
      <c r="T532" s="34"/>
      <c r="U532" s="34"/>
      <c r="V532" s="35" t="s">
        <v>66</v>
      </c>
      <c r="W532" s="387">
        <v>0</v>
      </c>
      <c r="X532" s="388">
        <f t="shared" ref="X532:X537" si="104"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ref="BL532:BL537" si="105">IFERROR(W532*I532/H532,"0")</f>
        <v>0</v>
      </c>
      <c r="BM532" s="64">
        <f t="shared" ref="BM532:BM537" si="106">IFERROR(X532*I532/H532,"0")</f>
        <v>0</v>
      </c>
      <c r="BN532" s="64">
        <f t="shared" ref="BN532:BN537" si="107">IFERROR(1/J532*(W532/H532),"0")</f>
        <v>0</v>
      </c>
      <c r="BO532" s="64">
        <f t="shared" ref="BO532:BO537" si="108">IFERROR(1/J532*(X532/H532),"0")</f>
        <v>0</v>
      </c>
    </row>
    <row r="533" spans="1:67" ht="27" hidden="1" customHeight="1" x14ac:dyDescent="0.25">
      <c r="A533" s="54" t="s">
        <v>726</v>
      </c>
      <c r="B533" s="54" t="s">
        <v>727</v>
      </c>
      <c r="C533" s="31">
        <v>4301031194</v>
      </c>
      <c r="D533" s="391">
        <v>4680115880856</v>
      </c>
      <c r="E533" s="392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4"/>
      <c r="Q533" s="394"/>
      <c r="R533" s="394"/>
      <c r="S533" s="392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hidden="1" customHeight="1" x14ac:dyDescent="0.25">
      <c r="A534" s="54" t="s">
        <v>728</v>
      </c>
      <c r="B534" s="54" t="s">
        <v>729</v>
      </c>
      <c r="C534" s="31">
        <v>4301031244</v>
      </c>
      <c r="D534" s="391">
        <v>4640242180595</v>
      </c>
      <c r="E534" s="392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1" t="s">
        <v>730</v>
      </c>
      <c r="P534" s="394"/>
      <c r="Q534" s="394"/>
      <c r="R534" s="394"/>
      <c r="S534" s="392"/>
      <c r="T534" s="34"/>
      <c r="U534" s="34"/>
      <c r="V534" s="35" t="s">
        <v>66</v>
      </c>
      <c r="W534" s="387">
        <v>0</v>
      </c>
      <c r="X534" s="388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hidden="1" customHeight="1" x14ac:dyDescent="0.25">
      <c r="A535" s="54" t="s">
        <v>731</v>
      </c>
      <c r="B535" s="54" t="s">
        <v>732</v>
      </c>
      <c r="C535" s="31">
        <v>4301031321</v>
      </c>
      <c r="D535" s="391">
        <v>4640242180076</v>
      </c>
      <c r="E535" s="392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1" t="s">
        <v>733</v>
      </c>
      <c r="P535" s="394"/>
      <c r="Q535" s="394"/>
      <c r="R535" s="394"/>
      <c r="S535" s="392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hidden="1" customHeight="1" x14ac:dyDescent="0.25">
      <c r="A536" s="54" t="s">
        <v>734</v>
      </c>
      <c r="B536" s="54" t="s">
        <v>735</v>
      </c>
      <c r="C536" s="31">
        <v>4301031203</v>
      </c>
      <c r="D536" s="391">
        <v>4640242180908</v>
      </c>
      <c r="E536" s="392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47" t="s">
        <v>736</v>
      </c>
      <c r="P536" s="394"/>
      <c r="Q536" s="394"/>
      <c r="R536" s="394"/>
      <c r="S536" s="392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hidden="1" customHeight="1" x14ac:dyDescent="0.25">
      <c r="A537" s="54" t="s">
        <v>737</v>
      </c>
      <c r="B537" s="54" t="s">
        <v>738</v>
      </c>
      <c r="C537" s="31">
        <v>4301031200</v>
      </c>
      <c r="D537" s="391">
        <v>4640242180489</v>
      </c>
      <c r="E537" s="392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88" t="s">
        <v>739</v>
      </c>
      <c r="P537" s="394"/>
      <c r="Q537" s="394"/>
      <c r="R537" s="394"/>
      <c r="S537" s="392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idden="1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00"/>
      <c r="O538" s="411" t="s">
        <v>70</v>
      </c>
      <c r="P538" s="412"/>
      <c r="Q538" s="412"/>
      <c r="R538" s="412"/>
      <c r="S538" s="412"/>
      <c r="T538" s="412"/>
      <c r="U538" s="413"/>
      <c r="V538" s="37" t="s">
        <v>71</v>
      </c>
      <c r="W538" s="389">
        <f>IFERROR(W532/H532,"0")+IFERROR(W533/H533,"0")+IFERROR(W534/H534,"0")+IFERROR(W535/H535,"0")+IFERROR(W536/H536,"0")+IFERROR(W537/H537,"0")</f>
        <v>0</v>
      </c>
      <c r="X538" s="389">
        <f>IFERROR(X532/H532,"0")+IFERROR(X533/H533,"0")+IFERROR(X534/H534,"0")+IFERROR(X535/H535,"0")+IFERROR(X536/H536,"0")+IFERROR(X537/H537,"0")</f>
        <v>0</v>
      </c>
      <c r="Y538" s="389">
        <f>IFERROR(IF(Y532="",0,Y532),"0")+IFERROR(IF(Y533="",0,Y533),"0")+IFERROR(IF(Y534="",0,Y534),"0")+IFERROR(IF(Y535="",0,Y535),"0")+IFERROR(IF(Y536="",0,Y536),"0")+IFERROR(IF(Y537="",0,Y537),"0")</f>
        <v>0</v>
      </c>
      <c r="Z538" s="390"/>
      <c r="AA538" s="390"/>
    </row>
    <row r="539" spans="1:67" hidden="1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11" t="s">
        <v>70</v>
      </c>
      <c r="P539" s="412"/>
      <c r="Q539" s="412"/>
      <c r="R539" s="412"/>
      <c r="S539" s="412"/>
      <c r="T539" s="412"/>
      <c r="U539" s="413"/>
      <c r="V539" s="37" t="s">
        <v>66</v>
      </c>
      <c r="W539" s="389">
        <f>IFERROR(SUM(W532:W537),"0")</f>
        <v>0</v>
      </c>
      <c r="X539" s="389">
        <f>IFERROR(SUM(X532:X537),"0")</f>
        <v>0</v>
      </c>
      <c r="Y539" s="37"/>
      <c r="Z539" s="390"/>
      <c r="AA539" s="390"/>
    </row>
    <row r="540" spans="1:67" ht="14.25" hidden="1" customHeight="1" x14ac:dyDescent="0.25">
      <c r="A540" s="401" t="s">
        <v>72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83"/>
      <c r="AA540" s="383"/>
    </row>
    <row r="541" spans="1:67" ht="27" hidden="1" customHeight="1" x14ac:dyDescent="0.25">
      <c r="A541" s="54" t="s">
        <v>740</v>
      </c>
      <c r="B541" s="54" t="s">
        <v>741</v>
      </c>
      <c r="C541" s="31">
        <v>4301051746</v>
      </c>
      <c r="D541" s="391">
        <v>4640242180533</v>
      </c>
      <c r="E541" s="392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27" t="s">
        <v>742</v>
      </c>
      <c r="P541" s="394"/>
      <c r="Q541" s="394"/>
      <c r="R541" s="394"/>
      <c r="S541" s="392"/>
      <c r="T541" s="34"/>
      <c r="U541" s="34"/>
      <c r="V541" s="35" t="s">
        <v>66</v>
      </c>
      <c r="W541" s="387">
        <v>0</v>
      </c>
      <c r="X541" s="388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743</v>
      </c>
      <c r="B542" s="54" t="s">
        <v>744</v>
      </c>
      <c r="C542" s="31">
        <v>4301051780</v>
      </c>
      <c r="D542" s="391">
        <v>4640242180106</v>
      </c>
      <c r="E542" s="392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541" t="s">
        <v>745</v>
      </c>
      <c r="P542" s="394"/>
      <c r="Q542" s="394"/>
      <c r="R542" s="394"/>
      <c r="S542" s="392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746</v>
      </c>
      <c r="B543" s="54" t="s">
        <v>747</v>
      </c>
      <c r="C543" s="31">
        <v>4301051510</v>
      </c>
      <c r="D543" s="391">
        <v>4640242180540</v>
      </c>
      <c r="E543" s="392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576" t="s">
        <v>748</v>
      </c>
      <c r="P543" s="394"/>
      <c r="Q543" s="394"/>
      <c r="R543" s="394"/>
      <c r="S543" s="392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749</v>
      </c>
      <c r="B544" s="54" t="s">
        <v>750</v>
      </c>
      <c r="C544" s="31">
        <v>4301051390</v>
      </c>
      <c r="D544" s="391">
        <v>4640242181233</v>
      </c>
      <c r="E544" s="392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549" t="s">
        <v>751</v>
      </c>
      <c r="P544" s="394"/>
      <c r="Q544" s="394"/>
      <c r="R544" s="394"/>
      <c r="S544" s="392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752</v>
      </c>
      <c r="B545" s="54" t="s">
        <v>753</v>
      </c>
      <c r="C545" s="31">
        <v>4301051448</v>
      </c>
      <c r="D545" s="391">
        <v>4640242181226</v>
      </c>
      <c r="E545" s="392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555" t="s">
        <v>754</v>
      </c>
      <c r="P545" s="394"/>
      <c r="Q545" s="394"/>
      <c r="R545" s="394"/>
      <c r="S545" s="392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idden="1" x14ac:dyDescent="0.2">
      <c r="A546" s="398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0"/>
      <c r="O546" s="411" t="s">
        <v>70</v>
      </c>
      <c r="P546" s="412"/>
      <c r="Q546" s="412"/>
      <c r="R546" s="412"/>
      <c r="S546" s="412"/>
      <c r="T546" s="412"/>
      <c r="U546" s="413"/>
      <c r="V546" s="37" t="s">
        <v>71</v>
      </c>
      <c r="W546" s="389">
        <f>IFERROR(W541/H541,"0")+IFERROR(W542/H542,"0")+IFERROR(W543/H543,"0")+IFERROR(W544/H544,"0")+IFERROR(W545/H545,"0")</f>
        <v>0</v>
      </c>
      <c r="X546" s="389">
        <f>IFERROR(X541/H541,"0")+IFERROR(X542/H542,"0")+IFERROR(X543/H543,"0")+IFERROR(X544/H544,"0")+IFERROR(X545/H545,"0")</f>
        <v>0</v>
      </c>
      <c r="Y546" s="389">
        <f>IFERROR(IF(Y541="",0,Y541),"0")+IFERROR(IF(Y542="",0,Y542),"0")+IFERROR(IF(Y543="",0,Y543),"0")+IFERROR(IF(Y544="",0,Y544),"0")+IFERROR(IF(Y545="",0,Y545),"0")</f>
        <v>0</v>
      </c>
      <c r="Z546" s="390"/>
      <c r="AA546" s="390"/>
    </row>
    <row r="547" spans="1:67" hidden="1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11" t="s">
        <v>70</v>
      </c>
      <c r="P547" s="412"/>
      <c r="Q547" s="412"/>
      <c r="R547" s="412"/>
      <c r="S547" s="412"/>
      <c r="T547" s="412"/>
      <c r="U547" s="413"/>
      <c r="V547" s="37" t="s">
        <v>66</v>
      </c>
      <c r="W547" s="389">
        <f>IFERROR(SUM(W541:W545),"0")</f>
        <v>0</v>
      </c>
      <c r="X547" s="389">
        <f>IFERROR(SUM(X541:X545),"0")</f>
        <v>0</v>
      </c>
      <c r="Y547" s="37"/>
      <c r="Z547" s="390"/>
      <c r="AA547" s="390"/>
    </row>
    <row r="548" spans="1:67" ht="14.25" hidden="1" customHeight="1" x14ac:dyDescent="0.25">
      <c r="A548" s="401" t="s">
        <v>205</v>
      </c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  <c r="Q548" s="399"/>
      <c r="R548" s="399"/>
      <c r="S548" s="399"/>
      <c r="T548" s="399"/>
      <c r="U548" s="399"/>
      <c r="V548" s="399"/>
      <c r="W548" s="399"/>
      <c r="X548" s="399"/>
      <c r="Y548" s="399"/>
      <c r="Z548" s="383"/>
      <c r="AA548" s="383"/>
    </row>
    <row r="549" spans="1:67" ht="27" hidden="1" customHeight="1" x14ac:dyDescent="0.25">
      <c r="A549" s="54" t="s">
        <v>755</v>
      </c>
      <c r="B549" s="54" t="s">
        <v>756</v>
      </c>
      <c r="C549" s="31">
        <v>4301060354</v>
      </c>
      <c r="D549" s="391">
        <v>4640242180120</v>
      </c>
      <c r="E549" s="392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44" t="s">
        <v>757</v>
      </c>
      <c r="P549" s="394"/>
      <c r="Q549" s="394"/>
      <c r="R549" s="394"/>
      <c r="S549" s="392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755</v>
      </c>
      <c r="B550" s="54" t="s">
        <v>758</v>
      </c>
      <c r="C550" s="31">
        <v>4301060408</v>
      </c>
      <c r="D550" s="391">
        <v>4640242180120</v>
      </c>
      <c r="E550" s="392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6" t="s">
        <v>759</v>
      </c>
      <c r="P550" s="394"/>
      <c r="Q550" s="394"/>
      <c r="R550" s="394"/>
      <c r="S550" s="392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760</v>
      </c>
      <c r="B551" s="54" t="s">
        <v>761</v>
      </c>
      <c r="C551" s="31">
        <v>4301060407</v>
      </c>
      <c r="D551" s="391">
        <v>4640242180137</v>
      </c>
      <c r="E551" s="392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98" t="s">
        <v>762</v>
      </c>
      <c r="P551" s="394"/>
      <c r="Q551" s="394"/>
      <c r="R551" s="394"/>
      <c r="S551" s="392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760</v>
      </c>
      <c r="B552" s="54" t="s">
        <v>763</v>
      </c>
      <c r="C552" s="31">
        <v>4301060355</v>
      </c>
      <c r="D552" s="391">
        <v>4640242180137</v>
      </c>
      <c r="E552" s="392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5" t="s">
        <v>764</v>
      </c>
      <c r="P552" s="394"/>
      <c r="Q552" s="394"/>
      <c r="R552" s="394"/>
      <c r="S552" s="392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idden="1" x14ac:dyDescent="0.2">
      <c r="A553" s="398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00"/>
      <c r="O553" s="411" t="s">
        <v>70</v>
      </c>
      <c r="P553" s="412"/>
      <c r="Q553" s="412"/>
      <c r="R553" s="412"/>
      <c r="S553" s="412"/>
      <c r="T553" s="412"/>
      <c r="U553" s="413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hidden="1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11" t="s">
        <v>70</v>
      </c>
      <c r="P554" s="412"/>
      <c r="Q554" s="412"/>
      <c r="R554" s="412"/>
      <c r="S554" s="412"/>
      <c r="T554" s="412"/>
      <c r="U554" s="413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546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52"/>
      <c r="O555" s="561" t="s">
        <v>765</v>
      </c>
      <c r="P555" s="544"/>
      <c r="Q555" s="544"/>
      <c r="R555" s="544"/>
      <c r="S555" s="544"/>
      <c r="T555" s="544"/>
      <c r="U555" s="545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17078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17189.549999999996</v>
      </c>
      <c r="Y555" s="37"/>
      <c r="Z555" s="390"/>
      <c r="AA555" s="390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52"/>
      <c r="O556" s="561" t="s">
        <v>766</v>
      </c>
      <c r="P556" s="544"/>
      <c r="Q556" s="544"/>
      <c r="R556" s="544"/>
      <c r="S556" s="544"/>
      <c r="T556" s="544"/>
      <c r="U556" s="545"/>
      <c r="V556" s="37" t="s">
        <v>66</v>
      </c>
      <c r="W556" s="389">
        <f>IFERROR(SUM(BL22:BL552),"0")</f>
        <v>18057.383542961048</v>
      </c>
      <c r="X556" s="389">
        <f>IFERROR(SUM(BM22:BM552),"0")</f>
        <v>18175.493999999999</v>
      </c>
      <c r="Y556" s="37"/>
      <c r="Z556" s="390"/>
      <c r="AA556" s="390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2"/>
      <c r="O557" s="561" t="s">
        <v>767</v>
      </c>
      <c r="P557" s="544"/>
      <c r="Q557" s="544"/>
      <c r="R557" s="544"/>
      <c r="S557" s="544"/>
      <c r="T557" s="544"/>
      <c r="U557" s="545"/>
      <c r="V557" s="37" t="s">
        <v>768</v>
      </c>
      <c r="W557" s="38">
        <f>ROUNDUP(SUM(BN22:BN552),0)</f>
        <v>31</v>
      </c>
      <c r="X557" s="38">
        <f>ROUNDUP(SUM(BO22:BO552),0)</f>
        <v>31</v>
      </c>
      <c r="Y557" s="37"/>
      <c r="Z557" s="390"/>
      <c r="AA557" s="390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2"/>
      <c r="O558" s="561" t="s">
        <v>769</v>
      </c>
      <c r="P558" s="544"/>
      <c r="Q558" s="544"/>
      <c r="R558" s="544"/>
      <c r="S558" s="544"/>
      <c r="T558" s="544"/>
      <c r="U558" s="545"/>
      <c r="V558" s="37" t="s">
        <v>66</v>
      </c>
      <c r="W558" s="389">
        <f>GrossWeightTotal+PalletQtyTotal*25</f>
        <v>18832.383542961048</v>
      </c>
      <c r="X558" s="389">
        <f>GrossWeightTotalR+PalletQtyTotalR*25</f>
        <v>18950.493999999999</v>
      </c>
      <c r="Y558" s="37"/>
      <c r="Z558" s="390"/>
      <c r="AA558" s="390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2"/>
      <c r="O559" s="561" t="s">
        <v>770</v>
      </c>
      <c r="P559" s="544"/>
      <c r="Q559" s="544"/>
      <c r="R559" s="544"/>
      <c r="S559" s="544"/>
      <c r="T559" s="544"/>
      <c r="U559" s="545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2620.3597716771746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2638</v>
      </c>
      <c r="Y559" s="37"/>
      <c r="Z559" s="390"/>
      <c r="AA559" s="390"/>
    </row>
    <row r="560" spans="1:67" ht="14.25" hidden="1" customHeight="1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2"/>
      <c r="O560" s="561" t="s">
        <v>771</v>
      </c>
      <c r="P560" s="544"/>
      <c r="Q560" s="544"/>
      <c r="R560" s="544"/>
      <c r="S560" s="544"/>
      <c r="T560" s="544"/>
      <c r="U560" s="545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35.88588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18" t="s">
        <v>95</v>
      </c>
      <c r="D562" s="516"/>
      <c r="E562" s="516"/>
      <c r="F562" s="468"/>
      <c r="G562" s="418" t="s">
        <v>228</v>
      </c>
      <c r="H562" s="516"/>
      <c r="I562" s="516"/>
      <c r="J562" s="516"/>
      <c r="K562" s="516"/>
      <c r="L562" s="516"/>
      <c r="M562" s="516"/>
      <c r="N562" s="516"/>
      <c r="O562" s="516"/>
      <c r="P562" s="468"/>
      <c r="Q562" s="418" t="s">
        <v>476</v>
      </c>
      <c r="R562" s="468"/>
      <c r="S562" s="418" t="s">
        <v>542</v>
      </c>
      <c r="T562" s="516"/>
      <c r="U562" s="516"/>
      <c r="V562" s="46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791" t="s">
        <v>774</v>
      </c>
      <c r="B563" s="418" t="s">
        <v>60</v>
      </c>
      <c r="C563" s="418" t="s">
        <v>96</v>
      </c>
      <c r="D563" s="418" t="s">
        <v>104</v>
      </c>
      <c r="E563" s="418" t="s">
        <v>95</v>
      </c>
      <c r="F563" s="418" t="s">
        <v>218</v>
      </c>
      <c r="G563" s="418" t="s">
        <v>229</v>
      </c>
      <c r="H563" s="418" t="s">
        <v>239</v>
      </c>
      <c r="I563" s="418" t="s">
        <v>258</v>
      </c>
      <c r="J563" s="418" t="s">
        <v>335</v>
      </c>
      <c r="K563" s="385"/>
      <c r="L563" s="418" t="s">
        <v>369</v>
      </c>
      <c r="M563" s="385"/>
      <c r="N563" s="418" t="s">
        <v>369</v>
      </c>
      <c r="O563" s="418" t="s">
        <v>446</v>
      </c>
      <c r="P563" s="418" t="s">
        <v>463</v>
      </c>
      <c r="Q563" s="418" t="s">
        <v>477</v>
      </c>
      <c r="R563" s="418" t="s">
        <v>517</v>
      </c>
      <c r="S563" s="418" t="s">
        <v>543</v>
      </c>
      <c r="T563" s="418" t="s">
        <v>590</v>
      </c>
      <c r="U563" s="418" t="s">
        <v>617</v>
      </c>
      <c r="V563" s="418" t="s">
        <v>624</v>
      </c>
      <c r="W563" s="418" t="s">
        <v>630</v>
      </c>
      <c r="X563" s="418" t="s">
        <v>680</v>
      </c>
      <c r="AA563" s="52"/>
      <c r="AD563" s="385"/>
    </row>
    <row r="564" spans="1:30" ht="13.5" customHeight="1" thickBot="1" x14ac:dyDescent="0.25">
      <c r="A564" s="792"/>
      <c r="B564" s="419"/>
      <c r="C564" s="419"/>
      <c r="D564" s="419"/>
      <c r="E564" s="419"/>
      <c r="F564" s="419"/>
      <c r="G564" s="419"/>
      <c r="H564" s="419"/>
      <c r="I564" s="419"/>
      <c r="J564" s="419"/>
      <c r="K564" s="385"/>
      <c r="L564" s="419"/>
      <c r="M564" s="385"/>
      <c r="N564" s="419"/>
      <c r="O564" s="419"/>
      <c r="P564" s="419"/>
      <c r="Q564" s="419"/>
      <c r="R564" s="419"/>
      <c r="S564" s="419"/>
      <c r="T564" s="419"/>
      <c r="U564" s="419"/>
      <c r="V564" s="419"/>
      <c r="W564" s="419"/>
      <c r="X564" s="419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0</v>
      </c>
      <c r="C565" s="46">
        <f>IFERROR(X47*1,"0")+IFERROR(X48*1,"0")</f>
        <v>64.800000000000011</v>
      </c>
      <c r="D565" s="46">
        <f>IFERROR(X53*1,"0")+IFERROR(X54*1,"0")+IFERROR(X55*1,"0")+IFERROR(X56*1,"0")</f>
        <v>252.4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960.18</v>
      </c>
      <c r="F565" s="46">
        <f>IFERROR(X130*1,"0")+IFERROR(X131*1,"0")+IFERROR(X132*1,"0")+IFERROR(X133*1,"0")+IFERROR(X134*1,"0")</f>
        <v>405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123.9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1436.6999999999998</v>
      </c>
      <c r="J565" s="46">
        <f>IFERROR(X212*1,"0")+IFERROR(X213*1,"0")+IFERROR(X214*1,"0")+IFERROR(X215*1,"0")+IFERROR(X216*1,"0")+IFERROR(X217*1,"0")+IFERROR(X218*1,"0")+IFERROR(X222*1,"0")+IFERROR(X223*1,"0")+IFERROR(X224*1,"0")</f>
        <v>78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379.34999999999997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379.34999999999997</v>
      </c>
      <c r="O565" s="46">
        <f>IFERROR(X294*1,"0")+IFERROR(X295*1,"0")+IFERROR(X296*1,"0")+IFERROR(X297*1,"0")+IFERROR(X298*1,"0")+IFERROR(X299*1,"0")+IFERROR(X300*1,"0")+IFERROR(X304*1,"0")+IFERROR(X305*1,"0")</f>
        <v>0</v>
      </c>
      <c r="P565" s="46">
        <f>IFERROR(X310*1,"0")+IFERROR(X314*1,"0")+IFERROR(X315*1,"0")+IFERROR(X316*1,"0")+IFERROR(X320*1,"0")+IFERROR(X324*1,"0")</f>
        <v>5.0999999999999996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6675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1879.8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0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11.88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4862.6400000000003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0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56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65,00"/>
        <filter val="1 317,00"/>
        <filter val="1 329,00"/>
        <filter val="1 336,00"/>
        <filter val="1 862,00"/>
        <filter val="1 873,00"/>
        <filter val="1,18"/>
        <filter val="1,67"/>
        <filter val="1,92"/>
        <filter val="104,00"/>
        <filter val="11,00"/>
        <filter val="112,00"/>
        <filter val="117,00"/>
        <filter val="12,00"/>
        <filter val="120,00"/>
        <filter val="15,00"/>
        <filter val="150,00"/>
        <filter val="153,22"/>
        <filter val="162,00"/>
        <filter val="164,00"/>
        <filter val="17 078,00"/>
        <filter val="17,00"/>
        <filter val="170,00"/>
        <filter val="18 057,38"/>
        <filter val="18 832,38"/>
        <filter val="18,00"/>
        <filter val="180,00"/>
        <filter val="184,00"/>
        <filter val="19,26"/>
        <filter val="192,00"/>
        <filter val="2 165,00"/>
        <filter val="2 620,36"/>
        <filter val="206,00"/>
        <filter val="23,96"/>
        <filter val="234,00"/>
        <filter val="240,13"/>
        <filter val="248,00"/>
        <filter val="25,00"/>
        <filter val="252,00"/>
        <filter val="263,00"/>
        <filter val="272,00"/>
        <filter val="29,00"/>
        <filter val="3 253,00"/>
        <filter val="3,00"/>
        <filter val="31"/>
        <filter val="31,00"/>
        <filter val="352,65"/>
        <filter val="353,73"/>
        <filter val="361,00"/>
        <filter val="39,69"/>
        <filter val="4,00"/>
        <filter val="4,71"/>
        <filter val="405,00"/>
        <filter val="41,00"/>
        <filter val="410,04"/>
        <filter val="42,00"/>
        <filter val="46,28"/>
        <filter val="46,90"/>
        <filter val="47,00"/>
        <filter val="48,00"/>
        <filter val="5 306,00"/>
        <filter val="5,83"/>
        <filter val="50,00"/>
        <filter val="525,22"/>
        <filter val="55,67"/>
        <filter val="58,00"/>
        <filter val="588,00"/>
        <filter val="6,00"/>
        <filter val="6,41"/>
        <filter val="63,00"/>
        <filter val="66,00"/>
        <filter val="724,00"/>
        <filter val="75,00"/>
        <filter val="76,00"/>
        <filter val="78,00"/>
        <filter val="8,33"/>
        <filter val="809,00"/>
        <filter val="852,00"/>
        <filter val="86,00"/>
        <filter val="89,07"/>
        <filter val="892,00"/>
        <filter val="9,50"/>
        <filter val="970,00"/>
      </filters>
    </filterColumn>
  </autoFilter>
  <mergeCells count="1013"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O556:U556"/>
    <mergeCell ref="D478:E478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D333:E333"/>
    <mergeCell ref="D526:E526"/>
    <mergeCell ref="D404:E404"/>
    <mergeCell ref="O233:S233"/>
    <mergeCell ref="O257:S257"/>
    <mergeCell ref="O232:S232"/>
    <mergeCell ref="O508:U508"/>
    <mergeCell ref="D534:E534"/>
    <mergeCell ref="O529:U529"/>
    <mergeCell ref="A367:N368"/>
    <mergeCell ref="O252:U252"/>
    <mergeCell ref="D549:E549"/>
    <mergeCell ref="D107:E107"/>
    <mergeCell ref="D405:E405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548:Y548"/>
    <mergeCell ref="A523:Y523"/>
    <mergeCell ref="O282:S282"/>
    <mergeCell ref="O524:S524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D427:E427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D364:E364"/>
    <mergeCell ref="D435:E435"/>
    <mergeCell ref="D186:E186"/>
    <mergeCell ref="D217:E217"/>
    <mergeCell ref="Z17:Z18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O345:S345"/>
    <mergeCell ref="D298:E298"/>
    <mergeCell ref="A45:Y45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555:U555"/>
    <mergeCell ref="D477:E477"/>
    <mergeCell ref="A319:Y319"/>
    <mergeCell ref="O320:S320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393:S393"/>
    <mergeCell ref="D104:E104"/>
    <mergeCell ref="O191:S191"/>
    <mergeCell ref="O179:U179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218:S218"/>
    <mergeCell ref="O220:U220"/>
    <mergeCell ref="D198:E198"/>
    <mergeCell ref="D188:E188"/>
    <mergeCell ref="O249:S249"/>
    <mergeCell ref="O105:S105"/>
    <mergeCell ref="D218:E218"/>
    <mergeCell ref="D234:E23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A392:Y392"/>
    <mergeCell ref="D108:E108"/>
    <mergeCell ref="D375:E375"/>
    <mergeCell ref="D132:E132"/>
    <mergeCell ref="D399:E399"/>
    <mergeCell ref="O150:S150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O223:S223"/>
    <mergeCell ref="A521:N522"/>
    <mergeCell ref="D501:E501"/>
    <mergeCell ref="O446:U446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O484:U484"/>
    <mergeCell ref="D340:E340"/>
    <mergeCell ref="A44:Y44"/>
    <mergeCell ref="A385:Y385"/>
    <mergeCell ref="O341:U341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2024-06-13T10:58:16Z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