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EE5772-D4A4-4C10-8240-7F54714435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O282" i="1" s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X220" i="1" s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W163" i="1"/>
  <c r="BN162" i="1"/>
  <c r="BL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Y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M122" i="1"/>
  <c r="BL122" i="1"/>
  <c r="Y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555" i="1" s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29" i="1" l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9" i="1"/>
  <c r="Y28" i="1"/>
  <c r="BM28" i="1"/>
  <c r="Y53" i="1"/>
  <c r="BM53" i="1"/>
  <c r="Y61" i="1"/>
  <c r="BM61" i="1"/>
  <c r="Y69" i="1"/>
  <c r="BM69" i="1"/>
  <c r="Y77" i="1"/>
  <c r="BM77" i="1"/>
  <c r="Y91" i="1"/>
  <c r="BM91" i="1"/>
  <c r="X116" i="1"/>
  <c r="Y108" i="1"/>
  <c r="BM108" i="1"/>
  <c r="Y112" i="1"/>
  <c r="F565" i="1"/>
  <c r="Y153" i="1"/>
  <c r="BM153" i="1"/>
  <c r="Y176" i="1"/>
  <c r="BM176" i="1"/>
  <c r="Y177" i="1"/>
  <c r="BM177" i="1"/>
  <c r="Y195" i="1"/>
  <c r="BM195" i="1"/>
  <c r="Y196" i="1"/>
  <c r="BM196" i="1"/>
  <c r="BO215" i="1"/>
  <c r="BM215" i="1"/>
  <c r="Y215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X284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BO174" i="1"/>
  <c r="BM174" i="1"/>
  <c r="Y174" i="1"/>
  <c r="BO188" i="1"/>
  <c r="BM188" i="1"/>
  <c r="Y188" i="1"/>
  <c r="BO193" i="1"/>
  <c r="BM193" i="1"/>
  <c r="Y193" i="1"/>
  <c r="BO213" i="1"/>
  <c r="BM213" i="1"/>
  <c r="Y213" i="1"/>
  <c r="BO224" i="1"/>
  <c r="BM224" i="1"/>
  <c r="Y224" i="1"/>
  <c r="BO240" i="1"/>
  <c r="BM240" i="1"/>
  <c r="Y240" i="1"/>
  <c r="BO248" i="1"/>
  <c r="BM248" i="1"/>
  <c r="Y248" i="1"/>
  <c r="BM112" i="1"/>
  <c r="Y120" i="1"/>
  <c r="BM120" i="1"/>
  <c r="Y124" i="1"/>
  <c r="BM124" i="1"/>
  <c r="Y151" i="1"/>
  <c r="BM151" i="1"/>
  <c r="Y155" i="1"/>
  <c r="BM155" i="1"/>
  <c r="BO162" i="1"/>
  <c r="BM162" i="1"/>
  <c r="Y162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BO231" i="1"/>
  <c r="BM231" i="1"/>
  <c r="Y231" i="1"/>
  <c r="BO244" i="1"/>
  <c r="BM244" i="1"/>
  <c r="Y244" i="1"/>
  <c r="BO256" i="1"/>
  <c r="BM256" i="1"/>
  <c r="Y256" i="1"/>
  <c r="X168" i="1"/>
  <c r="X179" i="1"/>
  <c r="X235" i="1"/>
  <c r="Y262" i="1"/>
  <c r="BM262" i="1"/>
  <c r="Y267" i="1"/>
  <c r="BM267" i="1"/>
  <c r="Y276" i="1"/>
  <c r="BM276" i="1"/>
  <c r="Y281" i="1"/>
  <c r="BM281" i="1"/>
  <c r="BO281" i="1"/>
  <c r="Y282" i="1"/>
  <c r="BM282" i="1"/>
  <c r="Y295" i="1"/>
  <c r="BM295" i="1"/>
  <c r="Y299" i="1"/>
  <c r="BM299" i="1"/>
  <c r="Y316" i="1"/>
  <c r="BM316" i="1"/>
  <c r="Y333" i="1"/>
  <c r="BM333" i="1"/>
  <c r="Y334" i="1"/>
  <c r="BM334" i="1"/>
  <c r="Y335" i="1"/>
  <c r="BM335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X25" i="1"/>
  <c r="X35" i="1"/>
  <c r="X39" i="1"/>
  <c r="X43" i="1"/>
  <c r="X49" i="1"/>
  <c r="X57" i="1"/>
  <c r="X88" i="1"/>
  <c r="X98" i="1"/>
  <c r="X117" i="1"/>
  <c r="X127" i="1"/>
  <c r="Y131" i="1"/>
  <c r="BM131" i="1"/>
  <c r="BM133" i="1"/>
  <c r="X136" i="1"/>
  <c r="G565" i="1"/>
  <c r="X144" i="1"/>
  <c r="Y142" i="1"/>
  <c r="BM142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H9" i="1"/>
  <c r="B565" i="1"/>
  <c r="W556" i="1"/>
  <c r="W557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S565" i="1"/>
  <c r="X390" i="1"/>
  <c r="X271" i="1"/>
  <c r="BO268" i="1"/>
  <c r="BM268" i="1"/>
  <c r="Y268" i="1"/>
  <c r="X278" i="1"/>
  <c r="BO277" i="1"/>
  <c r="BM277" i="1"/>
  <c r="Y277" i="1"/>
  <c r="BO283" i="1"/>
  <c r="BM283" i="1"/>
  <c r="Y283" i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Y379" i="1" s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503" i="1"/>
  <c r="Y412" i="1"/>
  <c r="Y284" i="1"/>
  <c r="Y57" i="1"/>
  <c r="Y437" i="1"/>
  <c r="Y422" i="1"/>
  <c r="Y406" i="1"/>
  <c r="Y278" i="1"/>
  <c r="Y208" i="1"/>
  <c r="Y98" i="1"/>
  <c r="Y81" i="1"/>
  <c r="X557" i="1"/>
  <c r="X556" i="1"/>
  <c r="Y271" i="1"/>
  <c r="Y235" i="1"/>
  <c r="Y179" i="1"/>
  <c r="Y126" i="1"/>
  <c r="Y88" i="1"/>
  <c r="X558" i="1"/>
  <c r="Y521" i="1"/>
  <c r="Y341" i="1"/>
  <c r="Y301" i="1"/>
  <c r="Y157" i="1"/>
  <c r="X559" i="1"/>
  <c r="W558" i="1"/>
  <c r="Y367" i="1"/>
  <c r="Y259" i="1"/>
  <c r="Y252" i="1"/>
  <c r="Y225" i="1"/>
  <c r="Y201" i="1"/>
  <c r="X555" i="1"/>
  <c r="Y546" i="1"/>
  <c r="Y497" i="1"/>
  <c r="Y483" i="1"/>
  <c r="Y144" i="1"/>
  <c r="Y135" i="1"/>
  <c r="Y116" i="1"/>
  <c r="Y34" i="1"/>
  <c r="Y348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<sst xmlns="http://schemas.openxmlformats.org/spreadsheetml/2006/main" count="2434" uniqueCount="809">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</sst>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83" t="s">
        <v>0</v>
      </c>
      <c r="E1" s="418"/>
      <c r="F1" s="418"/>
      <c r="G1" s="12" t="s">
        <v>1</v>
      </c>
      <c r="H1" s="58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406"/>
      <c r="T2" s="406"/>
      <c r="U2" s="406"/>
      <c r="V2" s="406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6"/>
      <c r="P3" s="406"/>
      <c r="Q3" s="406"/>
      <c r="R3" s="406"/>
      <c r="S3" s="406"/>
      <c r="T3" s="406"/>
      <c r="U3" s="406"/>
      <c r="V3" s="406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659" t="s">
        <v>8</v>
      </c>
      <c r="B5" s="415"/>
      <c r="C5" s="416"/>
      <c r="D5" s="704"/>
      <c r="E5" s="705"/>
      <c r="F5" s="476" t="s">
        <v>9</v>
      </c>
      <c r="G5" s="416"/>
      <c r="H5" s="704" t="s">
        <v>808</v>
      </c>
      <c r="I5" s="761"/>
      <c r="J5" s="761"/>
      <c r="K5" s="761"/>
      <c r="L5" s="705"/>
      <c r="M5" s="58"/>
      <c r="O5" s="24" t="s">
        <v>10</v>
      </c>
      <c r="P5" s="447">
        <v>45459</v>
      </c>
      <c r="Q5" s="448"/>
      <c r="S5" s="585" t="s">
        <v>11</v>
      </c>
      <c r="T5" s="586"/>
      <c r="U5" s="587" t="s">
        <v>12</v>
      </c>
      <c r="V5" s="448"/>
      <c r="AA5" s="51"/>
      <c r="AB5" s="51"/>
      <c r="AC5" s="51"/>
    </row>
    <row r="6" spans="1:30" s="380" customFormat="1" ht="24" customHeight="1" x14ac:dyDescent="0.2">
      <c r="A6" s="659" t="s">
        <v>13</v>
      </c>
      <c r="B6" s="415"/>
      <c r="C6" s="416"/>
      <c r="D6" s="525" t="s">
        <v>14</v>
      </c>
      <c r="E6" s="526"/>
      <c r="F6" s="526"/>
      <c r="G6" s="526"/>
      <c r="H6" s="526"/>
      <c r="I6" s="526"/>
      <c r="J6" s="526"/>
      <c r="K6" s="526"/>
      <c r="L6" s="448"/>
      <c r="M6" s="59"/>
      <c r="O6" s="24" t="s">
        <v>15</v>
      </c>
      <c r="P6" s="773" t="str">
        <f>IF(P5=0," ",CHOOSE(WEEKDAY(P5,2),"Понедельник","Вторник","Среда","Четверг","Пятница","Суббота","Воскресенье"))</f>
        <v>Воскресенье</v>
      </c>
      <c r="Q6" s="398"/>
      <c r="S6" s="745" t="s">
        <v>16</v>
      </c>
      <c r="T6" s="586"/>
      <c r="U6" s="518" t="s">
        <v>17</v>
      </c>
      <c r="V6" s="51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426"/>
      <c r="M7" s="60"/>
      <c r="O7" s="24"/>
      <c r="P7" s="42"/>
      <c r="Q7" s="42"/>
      <c r="S7" s="406"/>
      <c r="T7" s="586"/>
      <c r="U7" s="520"/>
      <c r="V7" s="521"/>
      <c r="AA7" s="51"/>
      <c r="AB7" s="51"/>
      <c r="AC7" s="51"/>
    </row>
    <row r="8" spans="1:30" s="380" customFormat="1" ht="25.5" customHeight="1" x14ac:dyDescent="0.2">
      <c r="A8" s="424" t="s">
        <v>18</v>
      </c>
      <c r="B8" s="400"/>
      <c r="C8" s="401"/>
      <c r="D8" s="717"/>
      <c r="E8" s="718"/>
      <c r="F8" s="718"/>
      <c r="G8" s="718"/>
      <c r="H8" s="718"/>
      <c r="I8" s="718"/>
      <c r="J8" s="718"/>
      <c r="K8" s="718"/>
      <c r="L8" s="719"/>
      <c r="M8" s="61"/>
      <c r="O8" s="24" t="s">
        <v>19</v>
      </c>
      <c r="P8" s="425">
        <v>0.41666666666666669</v>
      </c>
      <c r="Q8" s="426"/>
      <c r="S8" s="406"/>
      <c r="T8" s="586"/>
      <c r="U8" s="520"/>
      <c r="V8" s="521"/>
      <c r="AA8" s="51"/>
      <c r="AB8" s="51"/>
      <c r="AC8" s="51"/>
    </row>
    <row r="9" spans="1:30" s="38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6"/>
      <c r="C9" s="406"/>
      <c r="D9" s="486"/>
      <c r="E9" s="450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6"/>
      <c r="H9" s="449" t="str">
        <f>IF(AND($A$9="Тип доверенности/получателя при получении в адресе перегруза:",$D$9="Разовая доверенность"),"Введите ФИО","")</f>
        <v/>
      </c>
      <c r="I9" s="450"/>
      <c r="J9" s="4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0"/>
      <c r="L9" s="450"/>
      <c r="M9" s="378"/>
      <c r="O9" s="26" t="s">
        <v>20</v>
      </c>
      <c r="P9" s="656"/>
      <c r="Q9" s="423"/>
      <c r="S9" s="406"/>
      <c r="T9" s="586"/>
      <c r="U9" s="522"/>
      <c r="V9" s="52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6"/>
      <c r="C10" s="406"/>
      <c r="D10" s="486"/>
      <c r="E10" s="450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6"/>
      <c r="H10" s="531" t="str">
        <f>IFERROR(VLOOKUP($D$10,Proxy,2,FALSE),"")</f>
        <v/>
      </c>
      <c r="I10" s="406"/>
      <c r="J10" s="406"/>
      <c r="K10" s="406"/>
      <c r="L10" s="406"/>
      <c r="M10" s="379"/>
      <c r="O10" s="26" t="s">
        <v>21</v>
      </c>
      <c r="P10" s="578"/>
      <c r="Q10" s="579"/>
      <c r="T10" s="24" t="s">
        <v>22</v>
      </c>
      <c r="U10" s="729" t="s">
        <v>23</v>
      </c>
      <c r="V10" s="51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5"/>
      <c r="Q11" s="448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478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6"/>
      <c r="M12" s="62"/>
      <c r="O12" s="24" t="s">
        <v>29</v>
      </c>
      <c r="P12" s="425"/>
      <c r="Q12" s="426"/>
      <c r="R12" s="23"/>
      <c r="T12" s="24"/>
      <c r="U12" s="418"/>
      <c r="V12" s="406"/>
      <c r="AA12" s="51"/>
      <c r="AB12" s="51"/>
      <c r="AC12" s="51"/>
    </row>
    <row r="13" spans="1:30" s="380" customFormat="1" ht="23.25" customHeight="1" x14ac:dyDescent="0.2">
      <c r="A13" s="478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6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478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6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439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6"/>
      <c r="M15" s="63"/>
      <c r="O15" s="669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0"/>
      <c r="P16" s="670"/>
      <c r="Q16" s="670"/>
      <c r="R16" s="670"/>
      <c r="S16" s="67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1" t="s">
        <v>35</v>
      </c>
      <c r="B17" s="391" t="s">
        <v>36</v>
      </c>
      <c r="C17" s="668" t="s">
        <v>37</v>
      </c>
      <c r="D17" s="391" t="s">
        <v>38</v>
      </c>
      <c r="E17" s="392"/>
      <c r="F17" s="391" t="s">
        <v>39</v>
      </c>
      <c r="G17" s="391" t="s">
        <v>40</v>
      </c>
      <c r="H17" s="391" t="s">
        <v>41</v>
      </c>
      <c r="I17" s="391" t="s">
        <v>42</v>
      </c>
      <c r="J17" s="391" t="s">
        <v>43</v>
      </c>
      <c r="K17" s="391" t="s">
        <v>44</v>
      </c>
      <c r="L17" s="391" t="s">
        <v>45</v>
      </c>
      <c r="M17" s="391" t="s">
        <v>46</v>
      </c>
      <c r="N17" s="391" t="s">
        <v>47</v>
      </c>
      <c r="O17" s="391" t="s">
        <v>48</v>
      </c>
      <c r="P17" s="737"/>
      <c r="Q17" s="737"/>
      <c r="R17" s="737"/>
      <c r="S17" s="392"/>
      <c r="T17" s="437" t="s">
        <v>49</v>
      </c>
      <c r="U17" s="416"/>
      <c r="V17" s="391" t="s">
        <v>50</v>
      </c>
      <c r="W17" s="391" t="s">
        <v>51</v>
      </c>
      <c r="X17" s="403" t="s">
        <v>52</v>
      </c>
      <c r="Y17" s="391" t="s">
        <v>53</v>
      </c>
      <c r="Z17" s="566" t="s">
        <v>54</v>
      </c>
      <c r="AA17" s="566" t="s">
        <v>55</v>
      </c>
      <c r="AB17" s="566" t="s">
        <v>56</v>
      </c>
      <c r="AC17" s="722"/>
      <c r="AD17" s="723"/>
      <c r="AE17" s="713"/>
      <c r="BB17" s="436" t="s">
        <v>57</v>
      </c>
    </row>
    <row r="18" spans="1:67" ht="14.25" customHeight="1" x14ac:dyDescent="0.2">
      <c r="A18" s="395"/>
      <c r="B18" s="395"/>
      <c r="C18" s="395"/>
      <c r="D18" s="393"/>
      <c r="E18" s="394"/>
      <c r="F18" s="395"/>
      <c r="G18" s="395"/>
      <c r="H18" s="395"/>
      <c r="I18" s="395"/>
      <c r="J18" s="395"/>
      <c r="K18" s="395"/>
      <c r="L18" s="395"/>
      <c r="M18" s="395"/>
      <c r="N18" s="395"/>
      <c r="O18" s="393"/>
      <c r="P18" s="738"/>
      <c r="Q18" s="738"/>
      <c r="R18" s="738"/>
      <c r="S18" s="394"/>
      <c r="T18" s="381" t="s">
        <v>58</v>
      </c>
      <c r="U18" s="381" t="s">
        <v>59</v>
      </c>
      <c r="V18" s="395"/>
      <c r="W18" s="395"/>
      <c r="X18" s="404"/>
      <c r="Y18" s="395"/>
      <c r="Z18" s="567"/>
      <c r="AA18" s="567"/>
      <c r="AB18" s="724"/>
      <c r="AC18" s="725"/>
      <c r="AD18" s="726"/>
      <c r="AE18" s="714"/>
      <c r="BB18" s="406"/>
    </row>
    <row r="19" spans="1:67" ht="27.75" hidden="1" customHeight="1" x14ac:dyDescent="0.2">
      <c r="A19" s="551" t="s">
        <v>60</v>
      </c>
      <c r="B19" s="552"/>
      <c r="C19" s="552"/>
      <c r="D19" s="552"/>
      <c r="E19" s="552"/>
      <c r="F19" s="552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48"/>
      <c r="AA19" s="48"/>
    </row>
    <row r="20" spans="1:67" ht="16.5" hidden="1" customHeight="1" x14ac:dyDescent="0.25">
      <c r="A20" s="419" t="s">
        <v>60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382"/>
      <c r="AA20" s="382"/>
    </row>
    <row r="21" spans="1:67" ht="14.25" hidden="1" customHeight="1" x14ac:dyDescent="0.25">
      <c r="A21" s="405" t="s">
        <v>61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2">
        <v>4607091389258</v>
      </c>
      <c r="E22" s="398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2">
        <v>4680115885004</v>
      </c>
      <c r="E23" s="398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7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8"/>
      <c r="O24" s="399" t="s">
        <v>70</v>
      </c>
      <c r="P24" s="400"/>
      <c r="Q24" s="400"/>
      <c r="R24" s="400"/>
      <c r="S24" s="400"/>
      <c r="T24" s="400"/>
      <c r="U24" s="401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406"/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8"/>
      <c r="O25" s="399" t="s">
        <v>70</v>
      </c>
      <c r="P25" s="400"/>
      <c r="Q25" s="400"/>
      <c r="R25" s="400"/>
      <c r="S25" s="400"/>
      <c r="T25" s="400"/>
      <c r="U25" s="401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5" t="s">
        <v>72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2">
        <v>4607091383881</v>
      </c>
      <c r="E27" s="398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2">
        <v>4607091388237</v>
      </c>
      <c r="E28" s="398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2">
        <v>4607091383935</v>
      </c>
      <c r="E29" s="398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2">
        <v>4607091383935</v>
      </c>
      <c r="E30" s="398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2">
        <v>4680115881853</v>
      </c>
      <c r="E31" s="398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2">
        <v>4607091383911</v>
      </c>
      <c r="E32" s="398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2">
        <v>4607091388244</v>
      </c>
      <c r="E33" s="398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7"/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8"/>
      <c r="O34" s="399" t="s">
        <v>70</v>
      </c>
      <c r="P34" s="400"/>
      <c r="Q34" s="400"/>
      <c r="R34" s="400"/>
      <c r="S34" s="400"/>
      <c r="T34" s="400"/>
      <c r="U34" s="401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406"/>
      <c r="B35" s="406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8"/>
      <c r="O35" s="399" t="s">
        <v>70</v>
      </c>
      <c r="P35" s="400"/>
      <c r="Q35" s="400"/>
      <c r="R35" s="400"/>
      <c r="S35" s="400"/>
      <c r="T35" s="400"/>
      <c r="U35" s="401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5" t="s">
        <v>86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2">
        <v>4607091388503</v>
      </c>
      <c r="E37" s="398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7"/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8"/>
      <c r="O38" s="399" t="s">
        <v>70</v>
      </c>
      <c r="P38" s="400"/>
      <c r="Q38" s="400"/>
      <c r="R38" s="400"/>
      <c r="S38" s="400"/>
      <c r="T38" s="400"/>
      <c r="U38" s="401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406"/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8"/>
      <c r="O39" s="399" t="s">
        <v>70</v>
      </c>
      <c r="P39" s="400"/>
      <c r="Q39" s="400"/>
      <c r="R39" s="400"/>
      <c r="S39" s="400"/>
      <c r="T39" s="400"/>
      <c r="U39" s="401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5" t="s">
        <v>91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2">
        <v>4607091388282</v>
      </c>
      <c r="E41" s="398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7"/>
      <c r="B42" s="406"/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8"/>
      <c r="O42" s="399" t="s">
        <v>70</v>
      </c>
      <c r="P42" s="400"/>
      <c r="Q42" s="400"/>
      <c r="R42" s="400"/>
      <c r="S42" s="400"/>
      <c r="T42" s="400"/>
      <c r="U42" s="401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  <c r="L43" s="406"/>
      <c r="M43" s="406"/>
      <c r="N43" s="408"/>
      <c r="O43" s="399" t="s">
        <v>70</v>
      </c>
      <c r="P43" s="400"/>
      <c r="Q43" s="400"/>
      <c r="R43" s="400"/>
      <c r="S43" s="400"/>
      <c r="T43" s="400"/>
      <c r="U43" s="401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551" t="s">
        <v>95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552"/>
      <c r="Q44" s="552"/>
      <c r="R44" s="552"/>
      <c r="S44" s="552"/>
      <c r="T44" s="552"/>
      <c r="U44" s="552"/>
      <c r="V44" s="552"/>
      <c r="W44" s="552"/>
      <c r="X44" s="552"/>
      <c r="Y44" s="552"/>
      <c r="Z44" s="48"/>
      <c r="AA44" s="48"/>
    </row>
    <row r="45" spans="1:67" ht="16.5" hidden="1" customHeight="1" x14ac:dyDescent="0.25">
      <c r="A45" s="419" t="s">
        <v>96</v>
      </c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  <c r="Y45" s="406"/>
      <c r="Z45" s="382"/>
      <c r="AA45" s="382"/>
    </row>
    <row r="46" spans="1:67" ht="14.25" hidden="1" customHeight="1" x14ac:dyDescent="0.25">
      <c r="A46" s="405" t="s">
        <v>97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2">
        <v>4680115881440</v>
      </c>
      <c r="E47" s="398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2">
        <v>4680115881433</v>
      </c>
      <c r="E48" s="398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7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8"/>
      <c r="O49" s="399" t="s">
        <v>70</v>
      </c>
      <c r="P49" s="400"/>
      <c r="Q49" s="400"/>
      <c r="R49" s="400"/>
      <c r="S49" s="400"/>
      <c r="T49" s="400"/>
      <c r="U49" s="401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406"/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8"/>
      <c r="O50" s="399" t="s">
        <v>70</v>
      </c>
      <c r="P50" s="400"/>
      <c r="Q50" s="400"/>
      <c r="R50" s="400"/>
      <c r="S50" s="400"/>
      <c r="T50" s="400"/>
      <c r="U50" s="401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hidden="1" customHeight="1" x14ac:dyDescent="0.25">
      <c r="A51" s="419" t="s">
        <v>104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382"/>
      <c r="AA51" s="382"/>
    </row>
    <row r="52" spans="1:67" ht="14.25" hidden="1" customHeight="1" x14ac:dyDescent="0.25">
      <c r="A52" s="405" t="s">
        <v>105</v>
      </c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2">
        <v>4680115881426</v>
      </c>
      <c r="E53" s="398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87">
        <v>300</v>
      </c>
      <c r="X53" s="388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2">
        <v>4680115881426</v>
      </c>
      <c r="E54" s="398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2">
        <v>4680115881419</v>
      </c>
      <c r="E55" s="398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2">
        <v>4680115881525</v>
      </c>
      <c r="E56" s="398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2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7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8"/>
      <c r="O57" s="399" t="s">
        <v>70</v>
      </c>
      <c r="P57" s="400"/>
      <c r="Q57" s="400"/>
      <c r="R57" s="400"/>
      <c r="S57" s="400"/>
      <c r="T57" s="400"/>
      <c r="U57" s="401"/>
      <c r="V57" s="37" t="s">
        <v>71</v>
      </c>
      <c r="W57" s="389">
        <f>IFERROR(W53/H53,"0")+IFERROR(W54/H54,"0")+IFERROR(W55/H55,"0")+IFERROR(W56/H56,"0")</f>
        <v>27.777777777777775</v>
      </c>
      <c r="X57" s="389">
        <f>IFERROR(X53/H53,"0")+IFERROR(X54/H54,"0")+IFERROR(X55/H55,"0")+IFERROR(X56/H56,"0")</f>
        <v>28</v>
      </c>
      <c r="Y57" s="389">
        <f>IFERROR(IF(Y53="",0,Y53),"0")+IFERROR(IF(Y54="",0,Y54),"0")+IFERROR(IF(Y55="",0,Y55),"0")+IFERROR(IF(Y56="",0,Y56),"0")</f>
        <v>0.60899999999999999</v>
      </c>
      <c r="Z57" s="390"/>
      <c r="AA57" s="390"/>
    </row>
    <row r="58" spans="1:67" x14ac:dyDescent="0.2">
      <c r="A58" s="406"/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8"/>
      <c r="O58" s="399" t="s">
        <v>70</v>
      </c>
      <c r="P58" s="400"/>
      <c r="Q58" s="400"/>
      <c r="R58" s="400"/>
      <c r="S58" s="400"/>
      <c r="T58" s="400"/>
      <c r="U58" s="401"/>
      <c r="V58" s="37" t="s">
        <v>66</v>
      </c>
      <c r="W58" s="389">
        <f>IFERROR(SUM(W53:W56),"0")</f>
        <v>300</v>
      </c>
      <c r="X58" s="389">
        <f>IFERROR(SUM(X53:X56),"0")</f>
        <v>302.40000000000003</v>
      </c>
      <c r="Y58" s="37"/>
      <c r="Z58" s="390"/>
      <c r="AA58" s="390"/>
    </row>
    <row r="59" spans="1:67" ht="16.5" hidden="1" customHeight="1" x14ac:dyDescent="0.25">
      <c r="A59" s="419" t="s">
        <v>95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382"/>
      <c r="AA59" s="382"/>
    </row>
    <row r="60" spans="1:67" ht="14.25" hidden="1" customHeight="1" x14ac:dyDescent="0.25">
      <c r="A60" s="405" t="s">
        <v>105</v>
      </c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2">
        <v>4607091382945</v>
      </c>
      <c r="E61" s="398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2">
        <v>4607091385670</v>
      </c>
      <c r="E62" s="398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402">
        <v>4607091385670</v>
      </c>
      <c r="E63" s="398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2">
        <v>4680115883956</v>
      </c>
      <c r="E64" s="398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2">
        <v>4680115881327</v>
      </c>
      <c r="E65" s="398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2">
        <v>4680115882133</v>
      </c>
      <c r="E66" s="398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402">
        <v>4680115882133</v>
      </c>
      <c r="E67" s="398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2">
        <v>4607091382952</v>
      </c>
      <c r="E68" s="398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7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2">
        <v>4607091385687</v>
      </c>
      <c r="E69" s="398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2">
        <v>4680115882539</v>
      </c>
      <c r="E70" s="398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2">
        <v>4607091384604</v>
      </c>
      <c r="E71" s="398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2">
        <v>4680115880283</v>
      </c>
      <c r="E72" s="398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2">
        <v>4680115883949</v>
      </c>
      <c r="E73" s="398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402">
        <v>4680115881303</v>
      </c>
      <c r="E74" s="398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7"/>
      <c r="Q74" s="397"/>
      <c r="R74" s="397"/>
      <c r="S74" s="398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2">
        <v>4680115882577</v>
      </c>
      <c r="E75" s="398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7"/>
      <c r="Q75" s="397"/>
      <c r="R75" s="397"/>
      <c r="S75" s="398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2">
        <v>4680115882577</v>
      </c>
      <c r="E76" s="398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7"/>
      <c r="Q76" s="397"/>
      <c r="R76" s="397"/>
      <c r="S76" s="398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2">
        <v>4680115882720</v>
      </c>
      <c r="E77" s="398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7"/>
      <c r="Q77" s="397"/>
      <c r="R77" s="397"/>
      <c r="S77" s="398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2">
        <v>4680115880269</v>
      </c>
      <c r="E78" s="398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7"/>
      <c r="Q78" s="397"/>
      <c r="R78" s="397"/>
      <c r="S78" s="398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402">
        <v>4680115880429</v>
      </c>
      <c r="E79" s="398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7"/>
      <c r="Q79" s="397"/>
      <c r="R79" s="397"/>
      <c r="S79" s="398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2">
        <v>4680115881457</v>
      </c>
      <c r="E80" s="398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7"/>
      <c r="Q80" s="397"/>
      <c r="R80" s="397"/>
      <c r="S80" s="398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07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8"/>
      <c r="O81" s="399" t="s">
        <v>70</v>
      </c>
      <c r="P81" s="400"/>
      <c r="Q81" s="400"/>
      <c r="R81" s="400"/>
      <c r="S81" s="400"/>
      <c r="T81" s="400"/>
      <c r="U81" s="401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83.333333333333329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1.827</v>
      </c>
      <c r="Z81" s="390"/>
      <c r="AA81" s="390"/>
    </row>
    <row r="82" spans="1:67" x14ac:dyDescent="0.2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8"/>
      <c r="O82" s="399" t="s">
        <v>70</v>
      </c>
      <c r="P82" s="400"/>
      <c r="Q82" s="400"/>
      <c r="R82" s="400"/>
      <c r="S82" s="400"/>
      <c r="T82" s="400"/>
      <c r="U82" s="401"/>
      <c r="V82" s="37" t="s">
        <v>66</v>
      </c>
      <c r="W82" s="389">
        <f>IFERROR(SUM(W61:W80),"0")</f>
        <v>900</v>
      </c>
      <c r="X82" s="389">
        <f>IFERROR(SUM(X61:X80),"0")</f>
        <v>907.2</v>
      </c>
      <c r="Y82" s="37"/>
      <c r="Z82" s="390"/>
      <c r="AA82" s="390"/>
    </row>
    <row r="83" spans="1:67" ht="14.25" hidden="1" customHeight="1" x14ac:dyDescent="0.25">
      <c r="A83" s="405" t="s">
        <v>97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2">
        <v>4680115881488</v>
      </c>
      <c r="E84" s="398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7"/>
      <c r="Q84" s="397"/>
      <c r="R84" s="397"/>
      <c r="S84" s="398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2">
        <v>4680115882751</v>
      </c>
      <c r="E85" s="398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7"/>
      <c r="Q85" s="397"/>
      <c r="R85" s="397"/>
      <c r="S85" s="398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2">
        <v>4680115882775</v>
      </c>
      <c r="E86" s="398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2">
        <v>4680115880658</v>
      </c>
      <c r="E87" s="398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7"/>
      <c r="Q87" s="397"/>
      <c r="R87" s="397"/>
      <c r="S87" s="398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07"/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8"/>
      <c r="O88" s="399" t="s">
        <v>70</v>
      </c>
      <c r="P88" s="400"/>
      <c r="Q88" s="400"/>
      <c r="R88" s="400"/>
      <c r="S88" s="400"/>
      <c r="T88" s="400"/>
      <c r="U88" s="401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406"/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8"/>
      <c r="O89" s="399" t="s">
        <v>70</v>
      </c>
      <c r="P89" s="400"/>
      <c r="Q89" s="400"/>
      <c r="R89" s="400"/>
      <c r="S89" s="400"/>
      <c r="T89" s="400"/>
      <c r="U89" s="401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5" t="s">
        <v>61</v>
      </c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6"/>
      <c r="P90" s="406"/>
      <c r="Q90" s="406"/>
      <c r="R90" s="406"/>
      <c r="S90" s="406"/>
      <c r="T90" s="406"/>
      <c r="U90" s="406"/>
      <c r="V90" s="406"/>
      <c r="W90" s="406"/>
      <c r="X90" s="406"/>
      <c r="Y90" s="406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2">
        <v>4607091387667</v>
      </c>
      <c r="E91" s="398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7"/>
      <c r="Q91" s="397"/>
      <c r="R91" s="397"/>
      <c r="S91" s="398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2">
        <v>4607091387636</v>
      </c>
      <c r="E92" s="398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2">
        <v>4607091382426</v>
      </c>
      <c r="E93" s="398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2">
        <v>4607091386547</v>
      </c>
      <c r="E94" s="398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2">
        <v>4607091382464</v>
      </c>
      <c r="E95" s="398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402">
        <v>4680115883444</v>
      </c>
      <c r="E96" s="398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7"/>
      <c r="Q96" s="397"/>
      <c r="R96" s="397"/>
      <c r="S96" s="398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402">
        <v>4680115883444</v>
      </c>
      <c r="E97" s="398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07"/>
      <c r="B98" s="406"/>
      <c r="C98" s="406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8"/>
      <c r="O98" s="399" t="s">
        <v>70</v>
      </c>
      <c r="P98" s="400"/>
      <c r="Q98" s="400"/>
      <c r="R98" s="400"/>
      <c r="S98" s="400"/>
      <c r="T98" s="400"/>
      <c r="U98" s="401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8"/>
      <c r="O99" s="399" t="s">
        <v>70</v>
      </c>
      <c r="P99" s="400"/>
      <c r="Q99" s="400"/>
      <c r="R99" s="400"/>
      <c r="S99" s="400"/>
      <c r="T99" s="400"/>
      <c r="U99" s="401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5" t="s">
        <v>72</v>
      </c>
      <c r="B100" s="406"/>
      <c r="C100" s="406"/>
      <c r="D100" s="406"/>
      <c r="E100" s="406"/>
      <c r="F100" s="406"/>
      <c r="G100" s="406"/>
      <c r="H100" s="406"/>
      <c r="I100" s="406"/>
      <c r="J100" s="406"/>
      <c r="K100" s="406"/>
      <c r="L100" s="406"/>
      <c r="M100" s="406"/>
      <c r="N100" s="406"/>
      <c r="O100" s="406"/>
      <c r="P100" s="406"/>
      <c r="Q100" s="406"/>
      <c r="R100" s="406"/>
      <c r="S100" s="406"/>
      <c r="T100" s="406"/>
      <c r="U100" s="406"/>
      <c r="V100" s="406"/>
      <c r="W100" s="406"/>
      <c r="X100" s="406"/>
      <c r="Y100" s="406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402">
        <v>4680115885233</v>
      </c>
      <c r="E101" s="398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487" t="s">
        <v>177</v>
      </c>
      <c r="P101" s="397"/>
      <c r="Q101" s="397"/>
      <c r="R101" s="397"/>
      <c r="S101" s="398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402">
        <v>4607091386967</v>
      </c>
      <c r="E102" s="398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402">
        <v>4607091386967</v>
      </c>
      <c r="E103" s="398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87">
        <v>300</v>
      </c>
      <c r="X103" s="388">
        <f t="shared" si="18"/>
        <v>302.40000000000003</v>
      </c>
      <c r="Y103" s="36">
        <f>IFERROR(IF(X103=0,"",ROUNDUP(X103/H103,0)*0.02175),"")</f>
        <v>0.78299999999999992</v>
      </c>
      <c r="Z103" s="56"/>
      <c r="AA103" s="57"/>
      <c r="AE103" s="64"/>
      <c r="BB103" s="115" t="s">
        <v>1</v>
      </c>
      <c r="BL103" s="64">
        <f t="shared" si="19"/>
        <v>320.14285714285717</v>
      </c>
      <c r="BM103" s="64">
        <f t="shared" si="20"/>
        <v>322.70400000000006</v>
      </c>
      <c r="BN103" s="64">
        <f t="shared" si="21"/>
        <v>0.63775510204081631</v>
      </c>
      <c r="BO103" s="64">
        <f t="shared" si="22"/>
        <v>0.64285714285714279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402">
        <v>4607091385304</v>
      </c>
      <c r="E104" s="398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402">
        <v>4607091386264</v>
      </c>
      <c r="E105" s="398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6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402">
        <v>4680115882584</v>
      </c>
      <c r="E106" s="398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0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7"/>
      <c r="Q106" s="397"/>
      <c r="R106" s="397"/>
      <c r="S106" s="398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402">
        <v>4680115882584</v>
      </c>
      <c r="E107" s="398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7"/>
      <c r="Q107" s="397"/>
      <c r="R107" s="397"/>
      <c r="S107" s="398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402">
        <v>4607091385731</v>
      </c>
      <c r="E108" s="398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87">
        <v>300</v>
      </c>
      <c r="X108" s="388">
        <f t="shared" si="18"/>
        <v>302.40000000000003</v>
      </c>
      <c r="Y108" s="36">
        <f>IFERROR(IF(X108=0,"",ROUNDUP(X108/H108,0)*0.00753),"")</f>
        <v>0.84336</v>
      </c>
      <c r="Z108" s="56"/>
      <c r="AA108" s="57"/>
      <c r="AE108" s="64"/>
      <c r="BB108" s="120" t="s">
        <v>1</v>
      </c>
      <c r="BL108" s="64">
        <f t="shared" si="19"/>
        <v>330.22222222222223</v>
      </c>
      <c r="BM108" s="64">
        <f t="shared" si="20"/>
        <v>332.86400000000003</v>
      </c>
      <c r="BN108" s="64">
        <f t="shared" si="21"/>
        <v>0.71225071225071213</v>
      </c>
      <c r="BO108" s="64">
        <f t="shared" si="22"/>
        <v>0.71794871794871795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402">
        <v>4680115880214</v>
      </c>
      <c r="E109" s="398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402">
        <v>4680115880894</v>
      </c>
      <c r="E110" s="398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402">
        <v>4680115884915</v>
      </c>
      <c r="E111" s="398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7"/>
      <c r="Q111" s="397"/>
      <c r="R111" s="397"/>
      <c r="S111" s="398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402">
        <v>4607091385427</v>
      </c>
      <c r="E112" s="398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7"/>
      <c r="Q112" s="397"/>
      <c r="R112" s="397"/>
      <c r="S112" s="398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402">
        <v>4680115882645</v>
      </c>
      <c r="E113" s="398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7"/>
      <c r="Q113" s="397"/>
      <c r="R113" s="397"/>
      <c r="S113" s="398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402">
        <v>4680115884311</v>
      </c>
      <c r="E114" s="398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8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402">
        <v>4680115884403</v>
      </c>
      <c r="E115" s="398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07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8"/>
      <c r="O116" s="399" t="s">
        <v>70</v>
      </c>
      <c r="P116" s="400"/>
      <c r="Q116" s="400"/>
      <c r="R116" s="400"/>
      <c r="S116" s="400"/>
      <c r="T116" s="400"/>
      <c r="U116" s="401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146.82539682539681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148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1.62636</v>
      </c>
      <c r="Z116" s="390"/>
      <c r="AA116" s="390"/>
    </row>
    <row r="117" spans="1:67" x14ac:dyDescent="0.2">
      <c r="A117" s="406"/>
      <c r="B117" s="406"/>
      <c r="C117" s="406"/>
      <c r="D117" s="406"/>
      <c r="E117" s="406"/>
      <c r="F117" s="406"/>
      <c r="G117" s="406"/>
      <c r="H117" s="406"/>
      <c r="I117" s="406"/>
      <c r="J117" s="406"/>
      <c r="K117" s="406"/>
      <c r="L117" s="406"/>
      <c r="M117" s="406"/>
      <c r="N117" s="408"/>
      <c r="O117" s="399" t="s">
        <v>70</v>
      </c>
      <c r="P117" s="400"/>
      <c r="Q117" s="400"/>
      <c r="R117" s="400"/>
      <c r="S117" s="400"/>
      <c r="T117" s="400"/>
      <c r="U117" s="401"/>
      <c r="V117" s="37" t="s">
        <v>66</v>
      </c>
      <c r="W117" s="389">
        <f>IFERROR(SUM(W101:W115),"0")</f>
        <v>600</v>
      </c>
      <c r="X117" s="389">
        <f>IFERROR(SUM(X101:X115),"0")</f>
        <v>604.80000000000007</v>
      </c>
      <c r="Y117" s="37"/>
      <c r="Z117" s="390"/>
      <c r="AA117" s="390"/>
    </row>
    <row r="118" spans="1:67" ht="14.25" hidden="1" customHeight="1" x14ac:dyDescent="0.25">
      <c r="A118" s="405" t="s">
        <v>205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  <c r="U118" s="406"/>
      <c r="V118" s="406"/>
      <c r="W118" s="406"/>
      <c r="X118" s="406"/>
      <c r="Y118" s="406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402">
        <v>4607091383065</v>
      </c>
      <c r="E119" s="398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7"/>
      <c r="Q119" s="397"/>
      <c r="R119" s="397"/>
      <c r="S119" s="398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402">
        <v>4680115881532</v>
      </c>
      <c r="E120" s="398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7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7"/>
      <c r="Q120" s="397"/>
      <c r="R120" s="397"/>
      <c r="S120" s="398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402">
        <v>4680115881532</v>
      </c>
      <c r="E121" s="398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402">
        <v>4680115881532</v>
      </c>
      <c r="E122" s="398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2">
        <v>4680115882652</v>
      </c>
      <c r="E123" s="398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402">
        <v>4680115880238</v>
      </c>
      <c r="E124" s="398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2">
        <v>4680115881464</v>
      </c>
      <c r="E125" s="398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407"/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6"/>
      <c r="N126" s="408"/>
      <c r="O126" s="399" t="s">
        <v>70</v>
      </c>
      <c r="P126" s="400"/>
      <c r="Q126" s="400"/>
      <c r="R126" s="400"/>
      <c r="S126" s="400"/>
      <c r="T126" s="400"/>
      <c r="U126" s="401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406"/>
      <c r="B127" s="406"/>
      <c r="C127" s="406"/>
      <c r="D127" s="406"/>
      <c r="E127" s="406"/>
      <c r="F127" s="406"/>
      <c r="G127" s="406"/>
      <c r="H127" s="406"/>
      <c r="I127" s="406"/>
      <c r="J127" s="406"/>
      <c r="K127" s="406"/>
      <c r="L127" s="406"/>
      <c r="M127" s="406"/>
      <c r="N127" s="408"/>
      <c r="O127" s="399" t="s">
        <v>70</v>
      </c>
      <c r="P127" s="400"/>
      <c r="Q127" s="400"/>
      <c r="R127" s="400"/>
      <c r="S127" s="400"/>
      <c r="T127" s="400"/>
      <c r="U127" s="401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9" t="s">
        <v>218</v>
      </c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6"/>
      <c r="P128" s="406"/>
      <c r="Q128" s="406"/>
      <c r="R128" s="406"/>
      <c r="S128" s="406"/>
      <c r="T128" s="406"/>
      <c r="U128" s="406"/>
      <c r="V128" s="406"/>
      <c r="W128" s="406"/>
      <c r="X128" s="406"/>
      <c r="Y128" s="406"/>
      <c r="Z128" s="382"/>
      <c r="AA128" s="382"/>
    </row>
    <row r="129" spans="1:67" ht="14.25" hidden="1" customHeight="1" x14ac:dyDescent="0.25">
      <c r="A129" s="405" t="s">
        <v>72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2">
        <v>4607091385168</v>
      </c>
      <c r="E130" s="398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2">
        <v>4607091385168</v>
      </c>
      <c r="E131" s="398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87">
        <v>1500</v>
      </c>
      <c r="X131" s="388">
        <f>IFERROR(IF(W131="",0,CEILING((W131/$H131),1)*$H131),"")</f>
        <v>1503.6000000000001</v>
      </c>
      <c r="Y131" s="36">
        <f>IFERROR(IF(X131=0,"",ROUNDUP(X131/H131,0)*0.02175),"")</f>
        <v>3.8932499999999997</v>
      </c>
      <c r="Z131" s="56"/>
      <c r="AA131" s="57"/>
      <c r="AE131" s="64"/>
      <c r="BB131" s="136" t="s">
        <v>1</v>
      </c>
      <c r="BL131" s="64">
        <f>IFERROR(W131*I131/H131,"0")</f>
        <v>1599.6428571428571</v>
      </c>
      <c r="BM131" s="64">
        <f>IFERROR(X131*I131/H131,"0")</f>
        <v>1603.482</v>
      </c>
      <c r="BN131" s="64">
        <f>IFERROR(1/J131*(W131/H131),"0")</f>
        <v>3.1887755102040813</v>
      </c>
      <c r="BO131" s="64">
        <f>IFERROR(1/J131*(X131/H131),"0")</f>
        <v>3.1964285714285712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2">
        <v>4607091383256</v>
      </c>
      <c r="E132" s="398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2">
        <v>4607091385748</v>
      </c>
      <c r="E133" s="398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87">
        <v>300</v>
      </c>
      <c r="X133" s="388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402">
        <v>4680115884533</v>
      </c>
      <c r="E134" s="398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07"/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8"/>
      <c r="O135" s="399" t="s">
        <v>70</v>
      </c>
      <c r="P135" s="400"/>
      <c r="Q135" s="400"/>
      <c r="R135" s="400"/>
      <c r="S135" s="400"/>
      <c r="T135" s="400"/>
      <c r="U135" s="401"/>
      <c r="V135" s="37" t="s">
        <v>71</v>
      </c>
      <c r="W135" s="389">
        <f>IFERROR(W130/H130,"0")+IFERROR(W131/H131,"0")+IFERROR(W132/H132,"0")+IFERROR(W133/H133,"0")+IFERROR(W134/H134,"0")</f>
        <v>289.68253968253964</v>
      </c>
      <c r="X135" s="389">
        <f>IFERROR(X130/H130,"0")+IFERROR(X131/H131,"0")+IFERROR(X132/H132,"0")+IFERROR(X133/H133,"0")+IFERROR(X134/H134,"0")</f>
        <v>291</v>
      </c>
      <c r="Y135" s="389">
        <f>IFERROR(IF(Y130="",0,Y130),"0")+IFERROR(IF(Y131="",0,Y131),"0")+IFERROR(IF(Y132="",0,Y132),"0")+IFERROR(IF(Y133="",0,Y133),"0")+IFERROR(IF(Y134="",0,Y134),"0")</f>
        <v>4.7366099999999998</v>
      </c>
      <c r="Z135" s="390"/>
      <c r="AA135" s="390"/>
    </row>
    <row r="136" spans="1:67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8"/>
      <c r="O136" s="399" t="s">
        <v>70</v>
      </c>
      <c r="P136" s="400"/>
      <c r="Q136" s="400"/>
      <c r="R136" s="400"/>
      <c r="S136" s="400"/>
      <c r="T136" s="400"/>
      <c r="U136" s="401"/>
      <c r="V136" s="37" t="s">
        <v>66</v>
      </c>
      <c r="W136" s="389">
        <f>IFERROR(SUM(W130:W134),"0")</f>
        <v>1800</v>
      </c>
      <c r="X136" s="389">
        <f>IFERROR(SUM(X130:X134),"0")</f>
        <v>1806.0000000000002</v>
      </c>
      <c r="Y136" s="37"/>
      <c r="Z136" s="390"/>
      <c r="AA136" s="390"/>
    </row>
    <row r="137" spans="1:67" ht="27.75" hidden="1" customHeight="1" x14ac:dyDescent="0.2">
      <c r="A137" s="551" t="s">
        <v>228</v>
      </c>
      <c r="B137" s="552"/>
      <c r="C137" s="552"/>
      <c r="D137" s="552"/>
      <c r="E137" s="552"/>
      <c r="F137" s="552"/>
      <c r="G137" s="552"/>
      <c r="H137" s="552"/>
      <c r="I137" s="552"/>
      <c r="J137" s="552"/>
      <c r="K137" s="552"/>
      <c r="L137" s="552"/>
      <c r="M137" s="552"/>
      <c r="N137" s="552"/>
      <c r="O137" s="552"/>
      <c r="P137" s="552"/>
      <c r="Q137" s="552"/>
      <c r="R137" s="552"/>
      <c r="S137" s="552"/>
      <c r="T137" s="552"/>
      <c r="U137" s="552"/>
      <c r="V137" s="552"/>
      <c r="W137" s="552"/>
      <c r="X137" s="552"/>
      <c r="Y137" s="552"/>
      <c r="Z137" s="48"/>
      <c r="AA137" s="48"/>
    </row>
    <row r="138" spans="1:67" ht="16.5" hidden="1" customHeight="1" x14ac:dyDescent="0.25">
      <c r="A138" s="419" t="s">
        <v>229</v>
      </c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  <c r="U138" s="406"/>
      <c r="V138" s="406"/>
      <c r="W138" s="406"/>
      <c r="X138" s="406"/>
      <c r="Y138" s="406"/>
      <c r="Z138" s="382"/>
      <c r="AA138" s="382"/>
    </row>
    <row r="139" spans="1:67" ht="14.25" hidden="1" customHeight="1" x14ac:dyDescent="0.25">
      <c r="A139" s="405" t="s">
        <v>105</v>
      </c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06"/>
      <c r="O139" s="406"/>
      <c r="P139" s="406"/>
      <c r="Q139" s="406"/>
      <c r="R139" s="406"/>
      <c r="S139" s="406"/>
      <c r="T139" s="406"/>
      <c r="U139" s="406"/>
      <c r="V139" s="406"/>
      <c r="W139" s="406"/>
      <c r="X139" s="406"/>
      <c r="Y139" s="406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2">
        <v>4607091383423</v>
      </c>
      <c r="E140" s="398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2">
        <v>4680115885707</v>
      </c>
      <c r="E141" s="398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0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2">
        <v>4607091381405</v>
      </c>
      <c r="E142" s="398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402">
        <v>4607091386516</v>
      </c>
      <c r="E143" s="398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7"/>
      <c r="Q143" s="397"/>
      <c r="R143" s="397"/>
      <c r="S143" s="398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407"/>
      <c r="B144" s="406"/>
      <c r="C144" s="406"/>
      <c r="D144" s="406"/>
      <c r="E144" s="406"/>
      <c r="F144" s="406"/>
      <c r="G144" s="406"/>
      <c r="H144" s="406"/>
      <c r="I144" s="406"/>
      <c r="J144" s="406"/>
      <c r="K144" s="406"/>
      <c r="L144" s="406"/>
      <c r="M144" s="406"/>
      <c r="N144" s="408"/>
      <c r="O144" s="399" t="s">
        <v>70</v>
      </c>
      <c r="P144" s="400"/>
      <c r="Q144" s="400"/>
      <c r="R144" s="400"/>
      <c r="S144" s="400"/>
      <c r="T144" s="400"/>
      <c r="U144" s="401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406"/>
      <c r="B145" s="406"/>
      <c r="C145" s="406"/>
      <c r="D145" s="406"/>
      <c r="E145" s="406"/>
      <c r="F145" s="406"/>
      <c r="G145" s="406"/>
      <c r="H145" s="406"/>
      <c r="I145" s="406"/>
      <c r="J145" s="406"/>
      <c r="K145" s="406"/>
      <c r="L145" s="406"/>
      <c r="M145" s="406"/>
      <c r="N145" s="408"/>
      <c r="O145" s="399" t="s">
        <v>70</v>
      </c>
      <c r="P145" s="400"/>
      <c r="Q145" s="400"/>
      <c r="R145" s="400"/>
      <c r="S145" s="400"/>
      <c r="T145" s="400"/>
      <c r="U145" s="401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9" t="s">
        <v>239</v>
      </c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382"/>
      <c r="AA146" s="382"/>
    </row>
    <row r="147" spans="1:67" ht="14.25" hidden="1" customHeight="1" x14ac:dyDescent="0.25">
      <c r="A147" s="405" t="s">
        <v>61</v>
      </c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  <c r="U147" s="406"/>
      <c r="V147" s="406"/>
      <c r="W147" s="406"/>
      <c r="X147" s="406"/>
      <c r="Y147" s="406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402">
        <v>4680115880993</v>
      </c>
      <c r="E148" s="398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7"/>
      <c r="Q148" s="397"/>
      <c r="R148" s="397"/>
      <c r="S148" s="398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402">
        <v>4680115881761</v>
      </c>
      <c r="E149" s="398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7"/>
      <c r="Q149" s="397"/>
      <c r="R149" s="397"/>
      <c r="S149" s="398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402">
        <v>4680115881563</v>
      </c>
      <c r="E150" s="398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7"/>
      <c r="Q150" s="397"/>
      <c r="R150" s="397"/>
      <c r="S150" s="398"/>
      <c r="T150" s="34"/>
      <c r="U150" s="34"/>
      <c r="V150" s="35" t="s">
        <v>66</v>
      </c>
      <c r="W150" s="387">
        <v>100</v>
      </c>
      <c r="X150" s="388">
        <f t="shared" si="29"/>
        <v>100.80000000000001</v>
      </c>
      <c r="Y150" s="36">
        <f>IFERROR(IF(X150=0,"",ROUNDUP(X150/H150,0)*0.00753),"")</f>
        <v>0.18071999999999999</v>
      </c>
      <c r="Z150" s="56"/>
      <c r="AA150" s="57"/>
      <c r="AE150" s="64"/>
      <c r="BB150" s="146" t="s">
        <v>1</v>
      </c>
      <c r="BL150" s="64">
        <f t="shared" si="30"/>
        <v>104.76190476190477</v>
      </c>
      <c r="BM150" s="64">
        <f t="shared" si="31"/>
        <v>105.60000000000002</v>
      </c>
      <c r="BN150" s="64">
        <f t="shared" si="32"/>
        <v>0.15262515262515264</v>
      </c>
      <c r="BO150" s="64">
        <f t="shared" si="33"/>
        <v>0.15384615384615385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402">
        <v>4680115880986</v>
      </c>
      <c r="E151" s="398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7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7"/>
      <c r="Q151" s="397"/>
      <c r="R151" s="397"/>
      <c r="S151" s="398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402">
        <v>4680115880207</v>
      </c>
      <c r="E152" s="398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402">
        <v>4680115881785</v>
      </c>
      <c r="E153" s="398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7"/>
      <c r="Q153" s="397"/>
      <c r="R153" s="397"/>
      <c r="S153" s="398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402">
        <v>4680115881679</v>
      </c>
      <c r="E154" s="398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402">
        <v>4680115880191</v>
      </c>
      <c r="E155" s="398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402">
        <v>4680115883963</v>
      </c>
      <c r="E156" s="398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7"/>
      <c r="Q156" s="397"/>
      <c r="R156" s="397"/>
      <c r="S156" s="398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407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8"/>
      <c r="O157" s="399" t="s">
        <v>70</v>
      </c>
      <c r="P157" s="400"/>
      <c r="Q157" s="400"/>
      <c r="R157" s="400"/>
      <c r="S157" s="400"/>
      <c r="T157" s="400"/>
      <c r="U157" s="401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23.80952380952381</v>
      </c>
      <c r="X157" s="389">
        <f>IFERROR(X148/H148,"0")+IFERROR(X149/H149,"0")+IFERROR(X150/H150,"0")+IFERROR(X151/H151,"0")+IFERROR(X152/H152,"0")+IFERROR(X153/H153,"0")+IFERROR(X154/H154,"0")+IFERROR(X155/H155,"0")+IFERROR(X156/H156,"0")</f>
        <v>24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0.18071999999999999</v>
      </c>
      <c r="Z157" s="390"/>
      <c r="AA157" s="390"/>
    </row>
    <row r="158" spans="1:67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8"/>
      <c r="O158" s="399" t="s">
        <v>70</v>
      </c>
      <c r="P158" s="400"/>
      <c r="Q158" s="400"/>
      <c r="R158" s="400"/>
      <c r="S158" s="400"/>
      <c r="T158" s="400"/>
      <c r="U158" s="401"/>
      <c r="V158" s="37" t="s">
        <v>66</v>
      </c>
      <c r="W158" s="389">
        <f>IFERROR(SUM(W148:W156),"0")</f>
        <v>100</v>
      </c>
      <c r="X158" s="389">
        <f>IFERROR(SUM(X148:X156),"0")</f>
        <v>100.80000000000001</v>
      </c>
      <c r="Y158" s="37"/>
      <c r="Z158" s="390"/>
      <c r="AA158" s="390"/>
    </row>
    <row r="159" spans="1:67" ht="16.5" hidden="1" customHeight="1" x14ac:dyDescent="0.25">
      <c r="A159" s="419" t="s">
        <v>258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382"/>
      <c r="AA159" s="382"/>
    </row>
    <row r="160" spans="1:67" ht="14.25" hidden="1" customHeight="1" x14ac:dyDescent="0.25">
      <c r="A160" s="405" t="s">
        <v>105</v>
      </c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  <c r="U160" s="406"/>
      <c r="V160" s="406"/>
      <c r="W160" s="406"/>
      <c r="X160" s="406"/>
      <c r="Y160" s="406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402">
        <v>4680115881402</v>
      </c>
      <c r="E161" s="398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7"/>
      <c r="Q161" s="397"/>
      <c r="R161" s="397"/>
      <c r="S161" s="398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402">
        <v>4680115881396</v>
      </c>
      <c r="E162" s="398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7"/>
      <c r="Q162" s="397"/>
      <c r="R162" s="397"/>
      <c r="S162" s="398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407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8"/>
      <c r="O163" s="399" t="s">
        <v>70</v>
      </c>
      <c r="P163" s="400"/>
      <c r="Q163" s="400"/>
      <c r="R163" s="400"/>
      <c r="S163" s="400"/>
      <c r="T163" s="400"/>
      <c r="U163" s="401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406"/>
      <c r="B164" s="406"/>
      <c r="C164" s="406"/>
      <c r="D164" s="406"/>
      <c r="E164" s="406"/>
      <c r="F164" s="406"/>
      <c r="G164" s="406"/>
      <c r="H164" s="406"/>
      <c r="I164" s="406"/>
      <c r="J164" s="406"/>
      <c r="K164" s="406"/>
      <c r="L164" s="406"/>
      <c r="M164" s="406"/>
      <c r="N164" s="408"/>
      <c r="O164" s="399" t="s">
        <v>70</v>
      </c>
      <c r="P164" s="400"/>
      <c r="Q164" s="400"/>
      <c r="R164" s="400"/>
      <c r="S164" s="400"/>
      <c r="T164" s="400"/>
      <c r="U164" s="401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5" t="s">
        <v>97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402">
        <v>4680115882935</v>
      </c>
      <c r="E166" s="398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6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7"/>
      <c r="Q166" s="397"/>
      <c r="R166" s="397"/>
      <c r="S166" s="398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402">
        <v>4680115880764</v>
      </c>
      <c r="E167" s="398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7"/>
      <c r="Q167" s="397"/>
      <c r="R167" s="397"/>
      <c r="S167" s="398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407"/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8"/>
      <c r="O168" s="399" t="s">
        <v>70</v>
      </c>
      <c r="P168" s="400"/>
      <c r="Q168" s="400"/>
      <c r="R168" s="400"/>
      <c r="S168" s="400"/>
      <c r="T168" s="400"/>
      <c r="U168" s="401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406"/>
      <c r="B169" s="406"/>
      <c r="C169" s="406"/>
      <c r="D169" s="406"/>
      <c r="E169" s="406"/>
      <c r="F169" s="406"/>
      <c r="G169" s="406"/>
      <c r="H169" s="406"/>
      <c r="I169" s="406"/>
      <c r="J169" s="406"/>
      <c r="K169" s="406"/>
      <c r="L169" s="406"/>
      <c r="M169" s="406"/>
      <c r="N169" s="408"/>
      <c r="O169" s="399" t="s">
        <v>70</v>
      </c>
      <c r="P169" s="400"/>
      <c r="Q169" s="400"/>
      <c r="R169" s="400"/>
      <c r="S169" s="400"/>
      <c r="T169" s="400"/>
      <c r="U169" s="401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5" t="s">
        <v>61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402">
        <v>4680115884014</v>
      </c>
      <c r="E171" s="398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471" t="s">
        <v>269</v>
      </c>
      <c r="P171" s="397"/>
      <c r="Q171" s="397"/>
      <c r="R171" s="397"/>
      <c r="S171" s="398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402">
        <v>4680115884021</v>
      </c>
      <c r="E172" s="398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42" t="s">
        <v>272</v>
      </c>
      <c r="P172" s="397"/>
      <c r="Q172" s="397"/>
      <c r="R172" s="397"/>
      <c r="S172" s="398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402">
        <v>4680115882683</v>
      </c>
      <c r="E173" s="398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402">
        <v>4680115882690</v>
      </c>
      <c r="E174" s="398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402">
        <v>4680115882669</v>
      </c>
      <c r="E175" s="398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402">
        <v>4680115882676</v>
      </c>
      <c r="E176" s="398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402">
        <v>4680115884007</v>
      </c>
      <c r="E177" s="398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0" t="s">
        <v>283</v>
      </c>
      <c r="P177" s="397"/>
      <c r="Q177" s="397"/>
      <c r="R177" s="397"/>
      <c r="S177" s="398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402">
        <v>4680115884038</v>
      </c>
      <c r="E178" s="398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7"/>
      <c r="Q178" s="397"/>
      <c r="R178" s="397"/>
      <c r="S178" s="398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407"/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8"/>
      <c r="O179" s="399" t="s">
        <v>70</v>
      </c>
      <c r="P179" s="400"/>
      <c r="Q179" s="400"/>
      <c r="R179" s="400"/>
      <c r="S179" s="400"/>
      <c r="T179" s="400"/>
      <c r="U179" s="401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406"/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8"/>
      <c r="O180" s="399" t="s">
        <v>70</v>
      </c>
      <c r="P180" s="400"/>
      <c r="Q180" s="400"/>
      <c r="R180" s="400"/>
      <c r="S180" s="400"/>
      <c r="T180" s="400"/>
      <c r="U180" s="401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5" t="s">
        <v>72</v>
      </c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  <c r="U181" s="406"/>
      <c r="V181" s="406"/>
      <c r="W181" s="406"/>
      <c r="X181" s="406"/>
      <c r="Y181" s="406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402">
        <v>4680115881556</v>
      </c>
      <c r="E182" s="398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6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7"/>
      <c r="Q182" s="397"/>
      <c r="R182" s="397"/>
      <c r="S182" s="398"/>
      <c r="T182" s="34"/>
      <c r="U182" s="34"/>
      <c r="V182" s="35" t="s">
        <v>66</v>
      </c>
      <c r="W182" s="387">
        <v>100</v>
      </c>
      <c r="X182" s="388">
        <f t="shared" ref="X182:X200" si="39">IFERROR(IF(W182="",0,CEILING((W182/$H182),1)*$H182),"")</f>
        <v>100</v>
      </c>
      <c r="Y182" s="36">
        <f>IFERROR(IF(X182=0,"",ROUNDUP(X182/H182,0)*0.01196),"")</f>
        <v>0.29899999999999999</v>
      </c>
      <c r="Z182" s="56"/>
      <c r="AA182" s="57"/>
      <c r="AE182" s="64"/>
      <c r="BB182" s="165" t="s">
        <v>1</v>
      </c>
      <c r="BL182" s="64">
        <f t="shared" ref="BL182:BL200" si="40">IFERROR(W182*I182/H182,"0")</f>
        <v>110.2</v>
      </c>
      <c r="BM182" s="64">
        <f t="shared" ref="BM182:BM200" si="41">IFERROR(X182*I182/H182,"0")</f>
        <v>110.2</v>
      </c>
      <c r="BN182" s="64">
        <f t="shared" ref="BN182:BN200" si="42">IFERROR(1/J182*(W182/H182),"0")</f>
        <v>0.24038461538461539</v>
      </c>
      <c r="BO182" s="64">
        <f t="shared" ref="BO182:BO200" si="43">IFERROR(1/J182*(X182/H182),"0")</f>
        <v>0.24038461538461539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402">
        <v>4680115881594</v>
      </c>
      <c r="E183" s="398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4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7"/>
      <c r="Q183" s="397"/>
      <c r="R183" s="397"/>
      <c r="S183" s="398"/>
      <c r="T183" s="34"/>
      <c r="U183" s="34"/>
      <c r="V183" s="35" t="s">
        <v>66</v>
      </c>
      <c r="W183" s="387">
        <v>100</v>
      </c>
      <c r="X183" s="388">
        <f t="shared" si="39"/>
        <v>105.3</v>
      </c>
      <c r="Y183" s="36">
        <f>IFERROR(IF(X183=0,"",ROUNDUP(X183/H183,0)*0.02175),"")</f>
        <v>0.28275</v>
      </c>
      <c r="Z183" s="56"/>
      <c r="AA183" s="57"/>
      <c r="AE183" s="64"/>
      <c r="BB183" s="166" t="s">
        <v>1</v>
      </c>
      <c r="BL183" s="64">
        <f t="shared" si="40"/>
        <v>106.96296296296296</v>
      </c>
      <c r="BM183" s="64">
        <f t="shared" si="41"/>
        <v>112.63199999999999</v>
      </c>
      <c r="BN183" s="64">
        <f t="shared" si="42"/>
        <v>0.22045855379188711</v>
      </c>
      <c r="BO183" s="64">
        <f t="shared" si="43"/>
        <v>0.23214285714285712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402">
        <v>4680115881587</v>
      </c>
      <c r="E184" s="398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67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7"/>
      <c r="Q184" s="397"/>
      <c r="R184" s="397"/>
      <c r="S184" s="398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402">
        <v>4680115880962</v>
      </c>
      <c r="E185" s="398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7"/>
      <c r="Q185" s="397"/>
      <c r="R185" s="397"/>
      <c r="S185" s="398"/>
      <c r="T185" s="34"/>
      <c r="U185" s="34"/>
      <c r="V185" s="35" t="s">
        <v>66</v>
      </c>
      <c r="W185" s="387">
        <v>100</v>
      </c>
      <c r="X185" s="388">
        <f t="shared" si="39"/>
        <v>101.39999999999999</v>
      </c>
      <c r="Y185" s="36">
        <f>IFERROR(IF(X185=0,"",ROUNDUP(X185/H185,0)*0.02175),"")</f>
        <v>0.28275</v>
      </c>
      <c r="Z185" s="56"/>
      <c r="AA185" s="57"/>
      <c r="AE185" s="64"/>
      <c r="BB185" s="168" t="s">
        <v>1</v>
      </c>
      <c r="BL185" s="64">
        <f t="shared" si="40"/>
        <v>107.23076923076924</v>
      </c>
      <c r="BM185" s="64">
        <f t="shared" si="41"/>
        <v>108.732</v>
      </c>
      <c r="BN185" s="64">
        <f t="shared" si="42"/>
        <v>0.22893772893772893</v>
      </c>
      <c r="BO185" s="64">
        <f t="shared" si="43"/>
        <v>0.23214285714285712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402">
        <v>4680115880962</v>
      </c>
      <c r="E186" s="398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65" t="s">
        <v>295</v>
      </c>
      <c r="P186" s="397"/>
      <c r="Q186" s="397"/>
      <c r="R186" s="397"/>
      <c r="S186" s="398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402">
        <v>4680115881617</v>
      </c>
      <c r="E187" s="398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7"/>
      <c r="Q187" s="397"/>
      <c r="R187" s="397"/>
      <c r="S187" s="398"/>
      <c r="T187" s="34"/>
      <c r="U187" s="34"/>
      <c r="V187" s="35" t="s">
        <v>66</v>
      </c>
      <c r="W187" s="387">
        <v>100</v>
      </c>
      <c r="X187" s="388">
        <f t="shared" si="39"/>
        <v>105.3</v>
      </c>
      <c r="Y187" s="36">
        <f>IFERROR(IF(X187=0,"",ROUNDUP(X187/H187,0)*0.02175),"")</f>
        <v>0.28275</v>
      </c>
      <c r="Z187" s="56"/>
      <c r="AA187" s="57"/>
      <c r="AE187" s="64"/>
      <c r="BB187" s="170" t="s">
        <v>1</v>
      </c>
      <c r="BL187" s="64">
        <f t="shared" si="40"/>
        <v>106.74074074074076</v>
      </c>
      <c r="BM187" s="64">
        <f t="shared" si="41"/>
        <v>112.39800000000001</v>
      </c>
      <c r="BN187" s="64">
        <f t="shared" si="42"/>
        <v>0.22045855379188711</v>
      </c>
      <c r="BO187" s="64">
        <f t="shared" si="43"/>
        <v>0.23214285714285712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402">
        <v>4680115880573</v>
      </c>
      <c r="E188" s="398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7"/>
      <c r="Q188" s="397"/>
      <c r="R188" s="397"/>
      <c r="S188" s="398"/>
      <c r="T188" s="34"/>
      <c r="U188" s="34"/>
      <c r="V188" s="35" t="s">
        <v>66</v>
      </c>
      <c r="W188" s="387">
        <v>400</v>
      </c>
      <c r="X188" s="388">
        <f t="shared" si="39"/>
        <v>400.2</v>
      </c>
      <c r="Y188" s="36">
        <f>IFERROR(IF(X188=0,"",ROUNDUP(X188/H188,0)*0.02175),"")</f>
        <v>1.0004999999999999</v>
      </c>
      <c r="Z188" s="56"/>
      <c r="AA188" s="57"/>
      <c r="AE188" s="64"/>
      <c r="BB188" s="171" t="s">
        <v>1</v>
      </c>
      <c r="BL188" s="64">
        <f t="shared" si="40"/>
        <v>425.93103448275866</v>
      </c>
      <c r="BM188" s="64">
        <f t="shared" si="41"/>
        <v>426.14400000000001</v>
      </c>
      <c r="BN188" s="64">
        <f t="shared" si="42"/>
        <v>0.82101806239737274</v>
      </c>
      <c r="BO188" s="64">
        <f t="shared" si="43"/>
        <v>0.8214285714285714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402">
        <v>4680115880573</v>
      </c>
      <c r="E189" s="398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5" t="s">
        <v>301</v>
      </c>
      <c r="P189" s="397"/>
      <c r="Q189" s="397"/>
      <c r="R189" s="397"/>
      <c r="S189" s="398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402">
        <v>4680115881228</v>
      </c>
      <c r="E190" s="398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402">
        <v>4680115881037</v>
      </c>
      <c r="E191" s="398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402">
        <v>4680115881211</v>
      </c>
      <c r="E192" s="398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87">
        <v>200</v>
      </c>
      <c r="X192" s="388">
        <f t="shared" si="39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5" t="s">
        <v>1</v>
      </c>
      <c r="BL192" s="64">
        <f t="shared" si="40"/>
        <v>216.66666666666669</v>
      </c>
      <c r="BM192" s="64">
        <f t="shared" si="41"/>
        <v>218.4</v>
      </c>
      <c r="BN192" s="64">
        <f t="shared" si="42"/>
        <v>0.53418803418803418</v>
      </c>
      <c r="BO192" s="64">
        <f t="shared" si="43"/>
        <v>0.53846153846153844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402">
        <v>4680115881020</v>
      </c>
      <c r="E193" s="398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402">
        <v>4680115882195</v>
      </c>
      <c r="E194" s="398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402">
        <v>4680115880092</v>
      </c>
      <c r="E195" s="398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7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7"/>
      <c r="Q195" s="397"/>
      <c r="R195" s="397"/>
      <c r="S195" s="398"/>
      <c r="T195" s="34"/>
      <c r="U195" s="34"/>
      <c r="V195" s="35" t="s">
        <v>66</v>
      </c>
      <c r="W195" s="387">
        <v>200</v>
      </c>
      <c r="X195" s="388">
        <f t="shared" si="39"/>
        <v>201.6</v>
      </c>
      <c r="Y195" s="36">
        <f t="shared" si="44"/>
        <v>0.63251999999999997</v>
      </c>
      <c r="Z195" s="56"/>
      <c r="AA195" s="57"/>
      <c r="AE195" s="64"/>
      <c r="BB195" s="178" t="s">
        <v>1</v>
      </c>
      <c r="BL195" s="64">
        <f t="shared" si="40"/>
        <v>222.66666666666666</v>
      </c>
      <c r="BM195" s="64">
        <f t="shared" si="41"/>
        <v>224.44800000000001</v>
      </c>
      <c r="BN195" s="64">
        <f t="shared" si="42"/>
        <v>0.53418803418803418</v>
      </c>
      <c r="BO195" s="64">
        <f t="shared" si="43"/>
        <v>0.53846153846153844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402">
        <v>4680115880092</v>
      </c>
      <c r="E196" s="398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6" t="s">
        <v>315</v>
      </c>
      <c r="P196" s="397"/>
      <c r="Q196" s="397"/>
      <c r="R196" s="397"/>
      <c r="S196" s="398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402">
        <v>4680115880221</v>
      </c>
      <c r="E197" s="398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7"/>
      <c r="Q197" s="397"/>
      <c r="R197" s="397"/>
      <c r="S197" s="398"/>
      <c r="T197" s="34"/>
      <c r="U197" s="34"/>
      <c r="V197" s="35" t="s">
        <v>66</v>
      </c>
      <c r="W197" s="387">
        <v>200</v>
      </c>
      <c r="X197" s="388">
        <f t="shared" si="39"/>
        <v>201.6</v>
      </c>
      <c r="Y197" s="36">
        <f t="shared" si="44"/>
        <v>0.63251999999999997</v>
      </c>
      <c r="Z197" s="56"/>
      <c r="AA197" s="57"/>
      <c r="AE197" s="64"/>
      <c r="BB197" s="180" t="s">
        <v>1</v>
      </c>
      <c r="BL197" s="64">
        <f t="shared" si="40"/>
        <v>222.66666666666666</v>
      </c>
      <c r="BM197" s="64">
        <f t="shared" si="41"/>
        <v>224.44800000000001</v>
      </c>
      <c r="BN197" s="64">
        <f t="shared" si="42"/>
        <v>0.53418803418803418</v>
      </c>
      <c r="BO197" s="64">
        <f t="shared" si="43"/>
        <v>0.53846153846153844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402">
        <v>4680115880221</v>
      </c>
      <c r="E198" s="398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60" t="s">
        <v>319</v>
      </c>
      <c r="P198" s="397"/>
      <c r="Q198" s="397"/>
      <c r="R198" s="397"/>
      <c r="S198" s="398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402">
        <v>4680115880504</v>
      </c>
      <c r="E199" s="398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6" t="s">
        <v>322</v>
      </c>
      <c r="P199" s="397"/>
      <c r="Q199" s="397"/>
      <c r="R199" s="397"/>
      <c r="S199" s="398"/>
      <c r="T199" s="34"/>
      <c r="U199" s="34"/>
      <c r="V199" s="35" t="s">
        <v>66</v>
      </c>
      <c r="W199" s="387">
        <v>100</v>
      </c>
      <c r="X199" s="388">
        <f t="shared" si="39"/>
        <v>100.8</v>
      </c>
      <c r="Y199" s="36">
        <f t="shared" si="44"/>
        <v>0.31625999999999999</v>
      </c>
      <c r="Z199" s="56"/>
      <c r="AA199" s="57"/>
      <c r="AE199" s="64"/>
      <c r="BB199" s="182" t="s">
        <v>1</v>
      </c>
      <c r="BL199" s="64">
        <f t="shared" si="40"/>
        <v>111.33333333333333</v>
      </c>
      <c r="BM199" s="64">
        <f t="shared" si="41"/>
        <v>112.224</v>
      </c>
      <c r="BN199" s="64">
        <f t="shared" si="42"/>
        <v>0.26709401709401709</v>
      </c>
      <c r="BO199" s="64">
        <f t="shared" si="43"/>
        <v>0.26923076923076922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402">
        <v>4680115882164</v>
      </c>
      <c r="E200" s="398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7"/>
      <c r="Q200" s="397"/>
      <c r="R200" s="397"/>
      <c r="S200" s="398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407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8"/>
      <c r="O201" s="399" t="s">
        <v>70</v>
      </c>
      <c r="P201" s="400"/>
      <c r="Q201" s="400"/>
      <c r="R201" s="400"/>
      <c r="S201" s="400"/>
      <c r="T201" s="400"/>
      <c r="U201" s="401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441.82221567279049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4.6778300000000002</v>
      </c>
      <c r="Z201" s="390"/>
      <c r="AA201" s="390"/>
    </row>
    <row r="202" spans="1:67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8"/>
      <c r="O202" s="399" t="s">
        <v>70</v>
      </c>
      <c r="P202" s="400"/>
      <c r="Q202" s="400"/>
      <c r="R202" s="400"/>
      <c r="S202" s="400"/>
      <c r="T202" s="400"/>
      <c r="U202" s="401"/>
      <c r="V202" s="37" t="s">
        <v>66</v>
      </c>
      <c r="W202" s="389">
        <f>IFERROR(SUM(W182:W200),"0")</f>
        <v>1600</v>
      </c>
      <c r="X202" s="389">
        <f>IFERROR(SUM(X182:X200),"0")</f>
        <v>1618.5999999999997</v>
      </c>
      <c r="Y202" s="37"/>
      <c r="Z202" s="390"/>
      <c r="AA202" s="390"/>
    </row>
    <row r="203" spans="1:67" ht="14.25" hidden="1" customHeight="1" x14ac:dyDescent="0.25">
      <c r="A203" s="405" t="s">
        <v>205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402">
        <v>4680115882874</v>
      </c>
      <c r="E204" s="398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7"/>
      <c r="Q204" s="397"/>
      <c r="R204" s="397"/>
      <c r="S204" s="398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402">
        <v>4680115884434</v>
      </c>
      <c r="E205" s="398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7"/>
      <c r="Q205" s="397"/>
      <c r="R205" s="397"/>
      <c r="S205" s="398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402">
        <v>4680115880818</v>
      </c>
      <c r="E206" s="398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54" t="s">
        <v>331</v>
      </c>
      <c r="P206" s="397"/>
      <c r="Q206" s="397"/>
      <c r="R206" s="397"/>
      <c r="S206" s="398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402">
        <v>4680115880801</v>
      </c>
      <c r="E207" s="398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787" t="s">
        <v>334</v>
      </c>
      <c r="P207" s="397"/>
      <c r="Q207" s="397"/>
      <c r="R207" s="397"/>
      <c r="S207" s="398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407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8"/>
      <c r="O208" s="399" t="s">
        <v>70</v>
      </c>
      <c r="P208" s="400"/>
      <c r="Q208" s="400"/>
      <c r="R208" s="400"/>
      <c r="S208" s="400"/>
      <c r="T208" s="400"/>
      <c r="U208" s="401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406"/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8"/>
      <c r="O209" s="399" t="s">
        <v>70</v>
      </c>
      <c r="P209" s="400"/>
      <c r="Q209" s="400"/>
      <c r="R209" s="400"/>
      <c r="S209" s="400"/>
      <c r="T209" s="400"/>
      <c r="U209" s="401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9" t="s">
        <v>335</v>
      </c>
      <c r="B210" s="406"/>
      <c r="C210" s="406"/>
      <c r="D210" s="406"/>
      <c r="E210" s="406"/>
      <c r="F210" s="406"/>
      <c r="G210" s="406"/>
      <c r="H210" s="406"/>
      <c r="I210" s="406"/>
      <c r="J210" s="406"/>
      <c r="K210" s="406"/>
      <c r="L210" s="406"/>
      <c r="M210" s="406"/>
      <c r="N210" s="406"/>
      <c r="O210" s="406"/>
      <c r="P210" s="406"/>
      <c r="Q210" s="406"/>
      <c r="R210" s="406"/>
      <c r="S210" s="406"/>
      <c r="T210" s="406"/>
      <c r="U210" s="406"/>
      <c r="V210" s="406"/>
      <c r="W210" s="406"/>
      <c r="X210" s="406"/>
      <c r="Y210" s="406"/>
      <c r="Z210" s="382"/>
      <c r="AA210" s="382"/>
    </row>
    <row r="211" spans="1:67" ht="14.25" hidden="1" customHeight="1" x14ac:dyDescent="0.25">
      <c r="A211" s="405" t="s">
        <v>105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402">
        <v>4680115884274</v>
      </c>
      <c r="E212" s="398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55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402">
        <v>4680115884298</v>
      </c>
      <c r="E213" s="398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402">
        <v>4680115884250</v>
      </c>
      <c r="E214" s="398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5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402">
        <v>4680115884281</v>
      </c>
      <c r="E215" s="398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402">
        <v>4680115884199</v>
      </c>
      <c r="E216" s="398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402">
        <v>4680115884267</v>
      </c>
      <c r="E217" s="398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7"/>
      <c r="Q217" s="397"/>
      <c r="R217" s="397"/>
      <c r="S217" s="398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402">
        <v>4680115882973</v>
      </c>
      <c r="E218" s="398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7"/>
      <c r="Q218" s="397"/>
      <c r="R218" s="397"/>
      <c r="S218" s="398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407"/>
      <c r="B219" s="406"/>
      <c r="C219" s="406"/>
      <c r="D219" s="406"/>
      <c r="E219" s="406"/>
      <c r="F219" s="406"/>
      <c r="G219" s="406"/>
      <c r="H219" s="406"/>
      <c r="I219" s="406"/>
      <c r="J219" s="406"/>
      <c r="K219" s="406"/>
      <c r="L219" s="406"/>
      <c r="M219" s="406"/>
      <c r="N219" s="408"/>
      <c r="O219" s="399" t="s">
        <v>70</v>
      </c>
      <c r="P219" s="400"/>
      <c r="Q219" s="400"/>
      <c r="R219" s="400"/>
      <c r="S219" s="400"/>
      <c r="T219" s="400"/>
      <c r="U219" s="401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406"/>
      <c r="B220" s="406"/>
      <c r="C220" s="406"/>
      <c r="D220" s="406"/>
      <c r="E220" s="406"/>
      <c r="F220" s="406"/>
      <c r="G220" s="406"/>
      <c r="H220" s="406"/>
      <c r="I220" s="406"/>
      <c r="J220" s="406"/>
      <c r="K220" s="406"/>
      <c r="L220" s="406"/>
      <c r="M220" s="406"/>
      <c r="N220" s="408"/>
      <c r="O220" s="399" t="s">
        <v>70</v>
      </c>
      <c r="P220" s="400"/>
      <c r="Q220" s="400"/>
      <c r="R220" s="400"/>
      <c r="S220" s="400"/>
      <c r="T220" s="400"/>
      <c r="U220" s="401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5" t="s">
        <v>61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402">
        <v>4607091389845</v>
      </c>
      <c r="E222" s="398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7"/>
      <c r="Q222" s="397"/>
      <c r="R222" s="397"/>
      <c r="S222" s="398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402">
        <v>4607091389845</v>
      </c>
      <c r="E223" s="398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688" t="s">
        <v>353</v>
      </c>
      <c r="P223" s="397"/>
      <c r="Q223" s="397"/>
      <c r="R223" s="397"/>
      <c r="S223" s="398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402">
        <v>4680115882881</v>
      </c>
      <c r="E224" s="398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7"/>
      <c r="Q224" s="397"/>
      <c r="R224" s="397"/>
      <c r="S224" s="398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07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08"/>
      <c r="O225" s="399" t="s">
        <v>70</v>
      </c>
      <c r="P225" s="400"/>
      <c r="Q225" s="400"/>
      <c r="R225" s="400"/>
      <c r="S225" s="400"/>
      <c r="T225" s="400"/>
      <c r="U225" s="401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406"/>
      <c r="B226" s="406"/>
      <c r="C226" s="406"/>
      <c r="D226" s="406"/>
      <c r="E226" s="406"/>
      <c r="F226" s="406"/>
      <c r="G226" s="406"/>
      <c r="H226" s="406"/>
      <c r="I226" s="406"/>
      <c r="J226" s="406"/>
      <c r="K226" s="406"/>
      <c r="L226" s="406"/>
      <c r="M226" s="406"/>
      <c r="N226" s="408"/>
      <c r="O226" s="399" t="s">
        <v>70</v>
      </c>
      <c r="P226" s="400"/>
      <c r="Q226" s="400"/>
      <c r="R226" s="400"/>
      <c r="S226" s="400"/>
      <c r="T226" s="400"/>
      <c r="U226" s="401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9" t="s">
        <v>356</v>
      </c>
      <c r="B227" s="406"/>
      <c r="C227" s="406"/>
      <c r="D227" s="406"/>
      <c r="E227" s="406"/>
      <c r="F227" s="406"/>
      <c r="G227" s="406"/>
      <c r="H227" s="406"/>
      <c r="I227" s="406"/>
      <c r="J227" s="406"/>
      <c r="K227" s="406"/>
      <c r="L227" s="406"/>
      <c r="M227" s="406"/>
      <c r="N227" s="406"/>
      <c r="O227" s="406"/>
      <c r="P227" s="406"/>
      <c r="Q227" s="406"/>
      <c r="R227" s="406"/>
      <c r="S227" s="406"/>
      <c r="T227" s="406"/>
      <c r="U227" s="406"/>
      <c r="V227" s="406"/>
      <c r="W227" s="406"/>
      <c r="X227" s="406"/>
      <c r="Y227" s="406"/>
      <c r="Z227" s="382"/>
      <c r="AA227" s="382"/>
    </row>
    <row r="228" spans="1:67" ht="14.25" hidden="1" customHeight="1" x14ac:dyDescent="0.25">
      <c r="A228" s="405" t="s">
        <v>105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402">
        <v>4680115884137</v>
      </c>
      <c r="E229" s="398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402">
        <v>4680115884236</v>
      </c>
      <c r="E230" s="398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402">
        <v>4680115884175</v>
      </c>
      <c r="E231" s="398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402">
        <v>4680115884144</v>
      </c>
      <c r="E232" s="398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4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402">
        <v>4680115884182</v>
      </c>
      <c r="E233" s="398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4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7"/>
      <c r="Q233" s="397"/>
      <c r="R233" s="397"/>
      <c r="S233" s="398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402">
        <v>4680115884205</v>
      </c>
      <c r="E234" s="398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7"/>
      <c r="Q234" s="397"/>
      <c r="R234" s="397"/>
      <c r="S234" s="398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07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8"/>
      <c r="O235" s="399" t="s">
        <v>70</v>
      </c>
      <c r="P235" s="400"/>
      <c r="Q235" s="400"/>
      <c r="R235" s="400"/>
      <c r="S235" s="400"/>
      <c r="T235" s="400"/>
      <c r="U235" s="401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8"/>
      <c r="O236" s="399" t="s">
        <v>70</v>
      </c>
      <c r="P236" s="400"/>
      <c r="Q236" s="400"/>
      <c r="R236" s="400"/>
      <c r="S236" s="400"/>
      <c r="T236" s="400"/>
      <c r="U236" s="401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9" t="s">
        <v>369</v>
      </c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6"/>
      <c r="P237" s="406"/>
      <c r="Q237" s="406"/>
      <c r="R237" s="406"/>
      <c r="S237" s="406"/>
      <c r="T237" s="406"/>
      <c r="U237" s="406"/>
      <c r="V237" s="406"/>
      <c r="W237" s="406"/>
      <c r="X237" s="406"/>
      <c r="Y237" s="406"/>
      <c r="Z237" s="382"/>
      <c r="AA237" s="382"/>
    </row>
    <row r="238" spans="1:67" ht="14.25" hidden="1" customHeight="1" x14ac:dyDescent="0.25">
      <c r="A238" s="405" t="s">
        <v>105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402">
        <v>4607091387445</v>
      </c>
      <c r="E239" s="398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7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7"/>
      <c r="Q239" s="397"/>
      <c r="R239" s="397"/>
      <c r="S239" s="398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402">
        <v>4607091386004</v>
      </c>
      <c r="E240" s="398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402">
        <v>4607091386004</v>
      </c>
      <c r="E241" s="398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5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402">
        <v>4607091386073</v>
      </c>
      <c r="E242" s="398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6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7"/>
      <c r="Q242" s="397"/>
      <c r="R242" s="397"/>
      <c r="S242" s="398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402">
        <v>4607091387322</v>
      </c>
      <c r="E243" s="398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402">
        <v>4607091387377</v>
      </c>
      <c r="E244" s="398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402">
        <v>4607091387353</v>
      </c>
      <c r="E245" s="398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402">
        <v>4607091386011</v>
      </c>
      <c r="E246" s="398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402">
        <v>4607091387308</v>
      </c>
      <c r="E247" s="398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7"/>
      <c r="Q247" s="397"/>
      <c r="R247" s="397"/>
      <c r="S247" s="398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402">
        <v>4607091387339</v>
      </c>
      <c r="E248" s="398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402">
        <v>4680115881938</v>
      </c>
      <c r="E249" s="398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7"/>
      <c r="Q249" s="397"/>
      <c r="R249" s="397"/>
      <c r="S249" s="398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402">
        <v>4607091387346</v>
      </c>
      <c r="E250" s="398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5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7"/>
      <c r="Q250" s="397"/>
      <c r="R250" s="397"/>
      <c r="S250" s="398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402">
        <v>4607091389807</v>
      </c>
      <c r="E251" s="398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7"/>
      <c r="Q251" s="397"/>
      <c r="R251" s="397"/>
      <c r="S251" s="398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07"/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8"/>
      <c r="O252" s="399" t="s">
        <v>70</v>
      </c>
      <c r="P252" s="400"/>
      <c r="Q252" s="400"/>
      <c r="R252" s="400"/>
      <c r="S252" s="400"/>
      <c r="T252" s="400"/>
      <c r="U252" s="401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406"/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8"/>
      <c r="O253" s="399" t="s">
        <v>70</v>
      </c>
      <c r="P253" s="400"/>
      <c r="Q253" s="400"/>
      <c r="R253" s="400"/>
      <c r="S253" s="400"/>
      <c r="T253" s="400"/>
      <c r="U253" s="401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5" t="s">
        <v>61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402">
        <v>4607091387193</v>
      </c>
      <c r="E255" s="398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402">
        <v>4607091387230</v>
      </c>
      <c r="E256" s="398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402">
        <v>4607091387285</v>
      </c>
      <c r="E257" s="398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7"/>
      <c r="Q257" s="397"/>
      <c r="R257" s="397"/>
      <c r="S257" s="398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402">
        <v>4680115880481</v>
      </c>
      <c r="E258" s="398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7"/>
      <c r="Q258" s="397"/>
      <c r="R258" s="397"/>
      <c r="S258" s="398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7"/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8"/>
      <c r="O259" s="399" t="s">
        <v>70</v>
      </c>
      <c r="P259" s="400"/>
      <c r="Q259" s="400"/>
      <c r="R259" s="400"/>
      <c r="S259" s="400"/>
      <c r="T259" s="400"/>
      <c r="U259" s="401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406"/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8"/>
      <c r="O260" s="399" t="s">
        <v>70</v>
      </c>
      <c r="P260" s="400"/>
      <c r="Q260" s="400"/>
      <c r="R260" s="400"/>
      <c r="S260" s="400"/>
      <c r="T260" s="400"/>
      <c r="U260" s="401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5" t="s">
        <v>72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402">
        <v>4607091387766</v>
      </c>
      <c r="E262" s="398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7"/>
      <c r="Q262" s="397"/>
      <c r="R262" s="397"/>
      <c r="S262" s="398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402">
        <v>4607091387957</v>
      </c>
      <c r="E263" s="398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7"/>
      <c r="Q263" s="397"/>
      <c r="R263" s="397"/>
      <c r="S263" s="398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402">
        <v>4607091387964</v>
      </c>
      <c r="E264" s="398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7"/>
      <c r="Q264" s="397"/>
      <c r="R264" s="397"/>
      <c r="S264" s="398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402">
        <v>4680115884618</v>
      </c>
      <c r="E265" s="398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7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7"/>
      <c r="Q265" s="397"/>
      <c r="R265" s="397"/>
      <c r="S265" s="398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402">
        <v>4607091381672</v>
      </c>
      <c r="E266" s="398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7"/>
      <c r="Q266" s="397"/>
      <c r="R266" s="397"/>
      <c r="S266" s="398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402">
        <v>4607091387537</v>
      </c>
      <c r="E267" s="398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402">
        <v>4607091387513</v>
      </c>
      <c r="E268" s="398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402">
        <v>4680115880511</v>
      </c>
      <c r="E269" s="398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5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7"/>
      <c r="Q269" s="397"/>
      <c r="R269" s="397"/>
      <c r="S269" s="398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402">
        <v>4680115880412</v>
      </c>
      <c r="E270" s="398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7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7"/>
      <c r="Q270" s="397"/>
      <c r="R270" s="397"/>
      <c r="S270" s="398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07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8"/>
      <c r="O271" s="399" t="s">
        <v>70</v>
      </c>
      <c r="P271" s="400"/>
      <c r="Q271" s="400"/>
      <c r="R271" s="400"/>
      <c r="S271" s="400"/>
      <c r="T271" s="400"/>
      <c r="U271" s="401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406"/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8"/>
      <c r="O272" s="399" t="s">
        <v>70</v>
      </c>
      <c r="P272" s="400"/>
      <c r="Q272" s="400"/>
      <c r="R272" s="400"/>
      <c r="S272" s="400"/>
      <c r="T272" s="400"/>
      <c r="U272" s="401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5" t="s">
        <v>205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402">
        <v>4607091380880</v>
      </c>
      <c r="E274" s="398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95" t="s">
        <v>423</v>
      </c>
      <c r="P274" s="397"/>
      <c r="Q274" s="397"/>
      <c r="R274" s="397"/>
      <c r="S274" s="398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402">
        <v>4607091380880</v>
      </c>
      <c r="E275" s="398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87">
        <v>50</v>
      </c>
      <c r="X275" s="388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402">
        <v>4607091384482</v>
      </c>
      <c r="E276" s="398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87">
        <v>1300</v>
      </c>
      <c r="X276" s="388">
        <f>IFERROR(IF(W276="",0,CEILING((W276/$H276),1)*$H276),"")</f>
        <v>1302.5999999999999</v>
      </c>
      <c r="Y276" s="36">
        <f>IFERROR(IF(X276=0,"",ROUNDUP(X276/H276,0)*0.02175),"")</f>
        <v>3.6322499999999995</v>
      </c>
      <c r="Z276" s="56"/>
      <c r="AA276" s="57"/>
      <c r="AE276" s="64"/>
      <c r="BB276" s="232" t="s">
        <v>1</v>
      </c>
      <c r="BL276" s="64">
        <f>IFERROR(W276*I276/H276,"0")</f>
        <v>1394.0000000000002</v>
      </c>
      <c r="BM276" s="64">
        <f>IFERROR(X276*I276/H276,"0")</f>
        <v>1396.788</v>
      </c>
      <c r="BN276" s="64">
        <f>IFERROR(1/J276*(W276/H276),"0")</f>
        <v>2.9761904761904758</v>
      </c>
      <c r="BO276" s="64">
        <f>IFERROR(1/J276*(X276/H276),"0")</f>
        <v>2.9821428571428568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402">
        <v>4607091380897</v>
      </c>
      <c r="E277" s="398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7"/>
      <c r="Q277" s="397"/>
      <c r="R277" s="397"/>
      <c r="S277" s="398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07"/>
      <c r="B278" s="406"/>
      <c r="C278" s="406"/>
      <c r="D278" s="406"/>
      <c r="E278" s="406"/>
      <c r="F278" s="406"/>
      <c r="G278" s="406"/>
      <c r="H278" s="406"/>
      <c r="I278" s="406"/>
      <c r="J278" s="406"/>
      <c r="K278" s="406"/>
      <c r="L278" s="406"/>
      <c r="M278" s="406"/>
      <c r="N278" s="408"/>
      <c r="O278" s="399" t="s">
        <v>70</v>
      </c>
      <c r="P278" s="400"/>
      <c r="Q278" s="400"/>
      <c r="R278" s="400"/>
      <c r="S278" s="400"/>
      <c r="T278" s="400"/>
      <c r="U278" s="401"/>
      <c r="V278" s="37" t="s">
        <v>71</v>
      </c>
      <c r="W278" s="389">
        <f>IFERROR(W274/H274,"0")+IFERROR(W275/H275,"0")+IFERROR(W276/H276,"0")+IFERROR(W277/H277,"0")</f>
        <v>172.61904761904762</v>
      </c>
      <c r="X278" s="389">
        <f>IFERROR(X274/H274,"0")+IFERROR(X275/H275,"0")+IFERROR(X276/H276,"0")+IFERROR(X277/H277,"0")</f>
        <v>173</v>
      </c>
      <c r="Y278" s="389">
        <f>IFERROR(IF(Y274="",0,Y274),"0")+IFERROR(IF(Y275="",0,Y275),"0")+IFERROR(IF(Y276="",0,Y276),"0")+IFERROR(IF(Y277="",0,Y277),"0")</f>
        <v>3.7627499999999996</v>
      </c>
      <c r="Z278" s="390"/>
      <c r="AA278" s="390"/>
    </row>
    <row r="279" spans="1:67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8"/>
      <c r="O279" s="399" t="s">
        <v>70</v>
      </c>
      <c r="P279" s="400"/>
      <c r="Q279" s="400"/>
      <c r="R279" s="400"/>
      <c r="S279" s="400"/>
      <c r="T279" s="400"/>
      <c r="U279" s="401"/>
      <c r="V279" s="37" t="s">
        <v>66</v>
      </c>
      <c r="W279" s="389">
        <f>IFERROR(SUM(W274:W277),"0")</f>
        <v>1350</v>
      </c>
      <c r="X279" s="389">
        <f>IFERROR(SUM(X274:X277),"0")</f>
        <v>1353</v>
      </c>
      <c r="Y279" s="37"/>
      <c r="Z279" s="390"/>
      <c r="AA279" s="390"/>
    </row>
    <row r="280" spans="1:67" ht="14.25" hidden="1" customHeight="1" x14ac:dyDescent="0.25">
      <c r="A280" s="405" t="s">
        <v>86</v>
      </c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6"/>
      <c r="P280" s="406"/>
      <c r="Q280" s="406"/>
      <c r="R280" s="406"/>
      <c r="S280" s="406"/>
      <c r="T280" s="406"/>
      <c r="U280" s="406"/>
      <c r="V280" s="406"/>
      <c r="W280" s="406"/>
      <c r="X280" s="406"/>
      <c r="Y280" s="406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402">
        <v>4607091388374</v>
      </c>
      <c r="E281" s="398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3" t="s">
        <v>431</v>
      </c>
      <c r="P281" s="397"/>
      <c r="Q281" s="397"/>
      <c r="R281" s="397"/>
      <c r="S281" s="398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402">
        <v>4607091388381</v>
      </c>
      <c r="E282" s="398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11" t="s">
        <v>434</v>
      </c>
      <c r="P282" s="397"/>
      <c r="Q282" s="397"/>
      <c r="R282" s="397"/>
      <c r="S282" s="398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402">
        <v>4607091388404</v>
      </c>
      <c r="E283" s="398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7"/>
      <c r="Q283" s="397"/>
      <c r="R283" s="397"/>
      <c r="S283" s="398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07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08"/>
      <c r="O284" s="399" t="s">
        <v>70</v>
      </c>
      <c r="P284" s="400"/>
      <c r="Q284" s="400"/>
      <c r="R284" s="400"/>
      <c r="S284" s="400"/>
      <c r="T284" s="400"/>
      <c r="U284" s="401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8"/>
      <c r="O285" s="399" t="s">
        <v>70</v>
      </c>
      <c r="P285" s="400"/>
      <c r="Q285" s="400"/>
      <c r="R285" s="400"/>
      <c r="S285" s="400"/>
      <c r="T285" s="400"/>
      <c r="U285" s="401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5" t="s">
        <v>437</v>
      </c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6"/>
      <c r="N286" s="406"/>
      <c r="O286" s="406"/>
      <c r="P286" s="406"/>
      <c r="Q286" s="406"/>
      <c r="R286" s="406"/>
      <c r="S286" s="406"/>
      <c r="T286" s="406"/>
      <c r="U286" s="406"/>
      <c r="V286" s="406"/>
      <c r="W286" s="406"/>
      <c r="X286" s="406"/>
      <c r="Y286" s="406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402">
        <v>4680115881808</v>
      </c>
      <c r="E287" s="398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402">
        <v>4680115881822</v>
      </c>
      <c r="E288" s="398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5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7"/>
      <c r="Q288" s="397"/>
      <c r="R288" s="397"/>
      <c r="S288" s="398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402">
        <v>4680115880016</v>
      </c>
      <c r="E289" s="398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7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7"/>
      <c r="Q289" s="397"/>
      <c r="R289" s="397"/>
      <c r="S289" s="398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7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8"/>
      <c r="O290" s="399" t="s">
        <v>70</v>
      </c>
      <c r="P290" s="400"/>
      <c r="Q290" s="400"/>
      <c r="R290" s="400"/>
      <c r="S290" s="400"/>
      <c r="T290" s="400"/>
      <c r="U290" s="401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8"/>
      <c r="O291" s="399" t="s">
        <v>70</v>
      </c>
      <c r="P291" s="400"/>
      <c r="Q291" s="400"/>
      <c r="R291" s="400"/>
      <c r="S291" s="400"/>
      <c r="T291" s="400"/>
      <c r="U291" s="401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9" t="s">
        <v>446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382"/>
      <c r="AA292" s="382"/>
    </row>
    <row r="293" spans="1:67" ht="14.25" hidden="1" customHeight="1" x14ac:dyDescent="0.25">
      <c r="A293" s="405" t="s">
        <v>105</v>
      </c>
      <c r="B293" s="406"/>
      <c r="C293" s="406"/>
      <c r="D293" s="406"/>
      <c r="E293" s="406"/>
      <c r="F293" s="406"/>
      <c r="G293" s="406"/>
      <c r="H293" s="406"/>
      <c r="I293" s="406"/>
      <c r="J293" s="406"/>
      <c r="K293" s="406"/>
      <c r="L293" s="406"/>
      <c r="M293" s="406"/>
      <c r="N293" s="406"/>
      <c r="O293" s="406"/>
      <c r="P293" s="406"/>
      <c r="Q293" s="406"/>
      <c r="R293" s="406"/>
      <c r="S293" s="406"/>
      <c r="T293" s="406"/>
      <c r="U293" s="406"/>
      <c r="V293" s="406"/>
      <c r="W293" s="406"/>
      <c r="X293" s="406"/>
      <c r="Y293" s="406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402">
        <v>4607091387421</v>
      </c>
      <c r="E294" s="398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402">
        <v>4607091387421</v>
      </c>
      <c r="E295" s="398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402">
        <v>4607091387452</v>
      </c>
      <c r="E296" s="398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402">
        <v>4607091387452</v>
      </c>
      <c r="E297" s="398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402">
        <v>4607091385984</v>
      </c>
      <c r="E298" s="398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402">
        <v>4607091387438</v>
      </c>
      <c r="E299" s="398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402">
        <v>4607091387469</v>
      </c>
      <c r="E300" s="398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7"/>
      <c r="Q300" s="397"/>
      <c r="R300" s="397"/>
      <c r="S300" s="398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407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8"/>
      <c r="O301" s="399" t="s">
        <v>70</v>
      </c>
      <c r="P301" s="400"/>
      <c r="Q301" s="400"/>
      <c r="R301" s="400"/>
      <c r="S301" s="400"/>
      <c r="T301" s="400"/>
      <c r="U301" s="401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406"/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8"/>
      <c r="O302" s="399" t="s">
        <v>70</v>
      </c>
      <c r="P302" s="400"/>
      <c r="Q302" s="400"/>
      <c r="R302" s="400"/>
      <c r="S302" s="400"/>
      <c r="T302" s="400"/>
      <c r="U302" s="401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5" t="s">
        <v>61</v>
      </c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6"/>
      <c r="N303" s="406"/>
      <c r="O303" s="406"/>
      <c r="P303" s="406"/>
      <c r="Q303" s="406"/>
      <c r="R303" s="406"/>
      <c r="S303" s="406"/>
      <c r="T303" s="406"/>
      <c r="U303" s="406"/>
      <c r="V303" s="406"/>
      <c r="W303" s="406"/>
      <c r="X303" s="406"/>
      <c r="Y303" s="406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402">
        <v>4607091387292</v>
      </c>
      <c r="E304" s="398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402">
        <v>4607091387315</v>
      </c>
      <c r="E305" s="398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7"/>
      <c r="Q305" s="397"/>
      <c r="R305" s="397"/>
      <c r="S305" s="398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7"/>
      <c r="B306" s="406"/>
      <c r="C306" s="406"/>
      <c r="D306" s="406"/>
      <c r="E306" s="406"/>
      <c r="F306" s="406"/>
      <c r="G306" s="406"/>
      <c r="H306" s="406"/>
      <c r="I306" s="406"/>
      <c r="J306" s="406"/>
      <c r="K306" s="406"/>
      <c r="L306" s="406"/>
      <c r="M306" s="406"/>
      <c r="N306" s="408"/>
      <c r="O306" s="399" t="s">
        <v>70</v>
      </c>
      <c r="P306" s="400"/>
      <c r="Q306" s="400"/>
      <c r="R306" s="400"/>
      <c r="S306" s="400"/>
      <c r="T306" s="400"/>
      <c r="U306" s="401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406"/>
      <c r="B307" s="406"/>
      <c r="C307" s="406"/>
      <c r="D307" s="406"/>
      <c r="E307" s="406"/>
      <c r="F307" s="406"/>
      <c r="G307" s="406"/>
      <c r="H307" s="406"/>
      <c r="I307" s="406"/>
      <c r="J307" s="406"/>
      <c r="K307" s="406"/>
      <c r="L307" s="406"/>
      <c r="M307" s="406"/>
      <c r="N307" s="408"/>
      <c r="O307" s="399" t="s">
        <v>70</v>
      </c>
      <c r="P307" s="400"/>
      <c r="Q307" s="400"/>
      <c r="R307" s="400"/>
      <c r="S307" s="400"/>
      <c r="T307" s="400"/>
      <c r="U307" s="401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9" t="s">
        <v>463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382"/>
      <c r="AA308" s="382"/>
    </row>
    <row r="309" spans="1:67" ht="14.25" hidden="1" customHeight="1" x14ac:dyDescent="0.25">
      <c r="A309" s="405" t="s">
        <v>61</v>
      </c>
      <c r="B309" s="406"/>
      <c r="C309" s="406"/>
      <c r="D309" s="406"/>
      <c r="E309" s="406"/>
      <c r="F309" s="406"/>
      <c r="G309" s="406"/>
      <c r="H309" s="406"/>
      <c r="I309" s="406"/>
      <c r="J309" s="406"/>
      <c r="K309" s="406"/>
      <c r="L309" s="406"/>
      <c r="M309" s="406"/>
      <c r="N309" s="406"/>
      <c r="O309" s="406"/>
      <c r="P309" s="406"/>
      <c r="Q309" s="406"/>
      <c r="R309" s="406"/>
      <c r="S309" s="406"/>
      <c r="T309" s="406"/>
      <c r="U309" s="406"/>
      <c r="V309" s="406"/>
      <c r="W309" s="406"/>
      <c r="X309" s="406"/>
      <c r="Y309" s="406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402">
        <v>4607091383836</v>
      </c>
      <c r="E310" s="398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7"/>
      <c r="Q310" s="397"/>
      <c r="R310" s="397"/>
      <c r="S310" s="398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07"/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8"/>
      <c r="O311" s="399" t="s">
        <v>70</v>
      </c>
      <c r="P311" s="400"/>
      <c r="Q311" s="400"/>
      <c r="R311" s="400"/>
      <c r="S311" s="400"/>
      <c r="T311" s="400"/>
      <c r="U311" s="401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406"/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8"/>
      <c r="O312" s="399" t="s">
        <v>70</v>
      </c>
      <c r="P312" s="400"/>
      <c r="Q312" s="400"/>
      <c r="R312" s="400"/>
      <c r="S312" s="400"/>
      <c r="T312" s="400"/>
      <c r="U312" s="401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5" t="s">
        <v>72</v>
      </c>
      <c r="B313" s="406"/>
      <c r="C313" s="406"/>
      <c r="D313" s="406"/>
      <c r="E313" s="406"/>
      <c r="F313" s="406"/>
      <c r="G313" s="406"/>
      <c r="H313" s="406"/>
      <c r="I313" s="406"/>
      <c r="J313" s="406"/>
      <c r="K313" s="406"/>
      <c r="L313" s="406"/>
      <c r="M313" s="406"/>
      <c r="N313" s="406"/>
      <c r="O313" s="406"/>
      <c r="P313" s="406"/>
      <c r="Q313" s="406"/>
      <c r="R313" s="406"/>
      <c r="S313" s="406"/>
      <c r="T313" s="406"/>
      <c r="U313" s="406"/>
      <c r="V313" s="406"/>
      <c r="W313" s="406"/>
      <c r="X313" s="406"/>
      <c r="Y313" s="406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402">
        <v>4607091387919</v>
      </c>
      <c r="E314" s="398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7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7"/>
      <c r="Q314" s="397"/>
      <c r="R314" s="397"/>
      <c r="S314" s="398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402">
        <v>4680115883604</v>
      </c>
      <c r="E315" s="398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4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87">
        <v>650</v>
      </c>
      <c r="X315" s="388">
        <f>IFERROR(IF(W315="",0,CEILING((W315/$H315),1)*$H315),"")</f>
        <v>651</v>
      </c>
      <c r="Y315" s="36">
        <f>IFERROR(IF(X315=0,"",ROUNDUP(X315/H315,0)*0.00753),"")</f>
        <v>2.3343000000000003</v>
      </c>
      <c r="Z315" s="56"/>
      <c r="AA315" s="57"/>
      <c r="AE315" s="64"/>
      <c r="BB315" s="251" t="s">
        <v>1</v>
      </c>
      <c r="BL315" s="64">
        <f>IFERROR(W315*I315/H315,"0")</f>
        <v>734.19047619047615</v>
      </c>
      <c r="BM315" s="64">
        <f>IFERROR(X315*I315/H315,"0")</f>
        <v>735.31999999999994</v>
      </c>
      <c r="BN315" s="64">
        <f>IFERROR(1/J315*(W315/H315),"0")</f>
        <v>1.984126984126984</v>
      </c>
      <c r="BO315" s="64">
        <f>IFERROR(1/J315*(X315/H315),"0")</f>
        <v>1.987179487179487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402">
        <v>4680115883567</v>
      </c>
      <c r="E316" s="398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7"/>
      <c r="Q316" s="397"/>
      <c r="R316" s="397"/>
      <c r="S316" s="398"/>
      <c r="T316" s="34"/>
      <c r="U316" s="34"/>
      <c r="V316" s="35" t="s">
        <v>66</v>
      </c>
      <c r="W316" s="387">
        <v>200</v>
      </c>
      <c r="X316" s="388">
        <f>IFERROR(IF(W316="",0,CEILING((W316/$H316),1)*$H316),"")</f>
        <v>201.60000000000002</v>
      </c>
      <c r="Y316" s="36">
        <f>IFERROR(IF(X316=0,"",ROUNDUP(X316/H316,0)*0.00753),"")</f>
        <v>0.72287999999999997</v>
      </c>
      <c r="Z316" s="56"/>
      <c r="AA316" s="57"/>
      <c r="AE316" s="64"/>
      <c r="BB316" s="252" t="s">
        <v>1</v>
      </c>
      <c r="BL316" s="64">
        <f>IFERROR(W316*I316/H316,"0")</f>
        <v>224.76190476190476</v>
      </c>
      <c r="BM316" s="64">
        <f>IFERROR(X316*I316/H316,"0")</f>
        <v>226.56</v>
      </c>
      <c r="BN316" s="64">
        <f>IFERROR(1/J316*(W316/H316),"0")</f>
        <v>0.61050061050061055</v>
      </c>
      <c r="BO316" s="64">
        <f>IFERROR(1/J316*(X316/H316),"0")</f>
        <v>0.61538461538461542</v>
      </c>
    </row>
    <row r="317" spans="1:67" x14ac:dyDescent="0.2">
      <c r="A317" s="407"/>
      <c r="B317" s="406"/>
      <c r="C317" s="406"/>
      <c r="D317" s="406"/>
      <c r="E317" s="406"/>
      <c r="F317" s="406"/>
      <c r="G317" s="406"/>
      <c r="H317" s="406"/>
      <c r="I317" s="406"/>
      <c r="J317" s="406"/>
      <c r="K317" s="406"/>
      <c r="L317" s="406"/>
      <c r="M317" s="406"/>
      <c r="N317" s="408"/>
      <c r="O317" s="399" t="s">
        <v>70</v>
      </c>
      <c r="P317" s="400"/>
      <c r="Q317" s="400"/>
      <c r="R317" s="400"/>
      <c r="S317" s="400"/>
      <c r="T317" s="400"/>
      <c r="U317" s="401"/>
      <c r="V317" s="37" t="s">
        <v>71</v>
      </c>
      <c r="W317" s="389">
        <f>IFERROR(W314/H314,"0")+IFERROR(W315/H315,"0")+IFERROR(W316/H316,"0")</f>
        <v>404.76190476190476</v>
      </c>
      <c r="X317" s="389">
        <f>IFERROR(X314/H314,"0")+IFERROR(X315/H315,"0")+IFERROR(X316/H316,"0")</f>
        <v>406</v>
      </c>
      <c r="Y317" s="389">
        <f>IFERROR(IF(Y314="",0,Y314),"0")+IFERROR(IF(Y315="",0,Y315),"0")+IFERROR(IF(Y316="",0,Y316),"0")</f>
        <v>3.0571800000000002</v>
      </c>
      <c r="Z317" s="390"/>
      <c r="AA317" s="390"/>
    </row>
    <row r="318" spans="1:67" x14ac:dyDescent="0.2">
      <c r="A318" s="406"/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8"/>
      <c r="O318" s="399" t="s">
        <v>70</v>
      </c>
      <c r="P318" s="400"/>
      <c r="Q318" s="400"/>
      <c r="R318" s="400"/>
      <c r="S318" s="400"/>
      <c r="T318" s="400"/>
      <c r="U318" s="401"/>
      <c r="V318" s="37" t="s">
        <v>66</v>
      </c>
      <c r="W318" s="389">
        <f>IFERROR(SUM(W314:W316),"0")</f>
        <v>850</v>
      </c>
      <c r="X318" s="389">
        <f>IFERROR(SUM(X314:X316),"0")</f>
        <v>852.6</v>
      </c>
      <c r="Y318" s="37"/>
      <c r="Z318" s="390"/>
      <c r="AA318" s="390"/>
    </row>
    <row r="319" spans="1:67" ht="14.25" hidden="1" customHeight="1" x14ac:dyDescent="0.25">
      <c r="A319" s="405" t="s">
        <v>205</v>
      </c>
      <c r="B319" s="406"/>
      <c r="C319" s="406"/>
      <c r="D319" s="406"/>
      <c r="E319" s="406"/>
      <c r="F319" s="406"/>
      <c r="G319" s="406"/>
      <c r="H319" s="406"/>
      <c r="I319" s="406"/>
      <c r="J319" s="406"/>
      <c r="K319" s="406"/>
      <c r="L319" s="406"/>
      <c r="M319" s="406"/>
      <c r="N319" s="406"/>
      <c r="O319" s="406"/>
      <c r="P319" s="406"/>
      <c r="Q319" s="406"/>
      <c r="R319" s="406"/>
      <c r="S319" s="406"/>
      <c r="T319" s="406"/>
      <c r="U319" s="406"/>
      <c r="V319" s="406"/>
      <c r="W319" s="406"/>
      <c r="X319" s="406"/>
      <c r="Y319" s="406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402">
        <v>4607091388831</v>
      </c>
      <c r="E320" s="398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5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7"/>
      <c r="Q320" s="397"/>
      <c r="R320" s="397"/>
      <c r="S320" s="398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7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8"/>
      <c r="O321" s="399" t="s">
        <v>70</v>
      </c>
      <c r="P321" s="400"/>
      <c r="Q321" s="400"/>
      <c r="R321" s="400"/>
      <c r="S321" s="400"/>
      <c r="T321" s="400"/>
      <c r="U321" s="401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406"/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8"/>
      <c r="O322" s="399" t="s">
        <v>70</v>
      </c>
      <c r="P322" s="400"/>
      <c r="Q322" s="400"/>
      <c r="R322" s="400"/>
      <c r="S322" s="400"/>
      <c r="T322" s="400"/>
      <c r="U322" s="401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5" t="s">
        <v>86</v>
      </c>
      <c r="B323" s="406"/>
      <c r="C323" s="406"/>
      <c r="D323" s="406"/>
      <c r="E323" s="406"/>
      <c r="F323" s="406"/>
      <c r="G323" s="406"/>
      <c r="H323" s="406"/>
      <c r="I323" s="406"/>
      <c r="J323" s="406"/>
      <c r="K323" s="406"/>
      <c r="L323" s="406"/>
      <c r="M323" s="406"/>
      <c r="N323" s="406"/>
      <c r="O323" s="406"/>
      <c r="P323" s="406"/>
      <c r="Q323" s="406"/>
      <c r="R323" s="406"/>
      <c r="S323" s="406"/>
      <c r="T323" s="406"/>
      <c r="U323" s="406"/>
      <c r="V323" s="406"/>
      <c r="W323" s="406"/>
      <c r="X323" s="406"/>
      <c r="Y323" s="406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402">
        <v>4607091383102</v>
      </c>
      <c r="E324" s="398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7"/>
      <c r="Q324" s="397"/>
      <c r="R324" s="397"/>
      <c r="S324" s="398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07"/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8"/>
      <c r="O325" s="399" t="s">
        <v>70</v>
      </c>
      <c r="P325" s="400"/>
      <c r="Q325" s="400"/>
      <c r="R325" s="400"/>
      <c r="S325" s="400"/>
      <c r="T325" s="400"/>
      <c r="U325" s="401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6"/>
      <c r="N326" s="408"/>
      <c r="O326" s="399" t="s">
        <v>70</v>
      </c>
      <c r="P326" s="400"/>
      <c r="Q326" s="400"/>
      <c r="R326" s="400"/>
      <c r="S326" s="400"/>
      <c r="T326" s="400"/>
      <c r="U326" s="401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551" t="s">
        <v>476</v>
      </c>
      <c r="B327" s="552"/>
      <c r="C327" s="552"/>
      <c r="D327" s="552"/>
      <c r="E327" s="552"/>
      <c r="F327" s="552"/>
      <c r="G327" s="552"/>
      <c r="H327" s="552"/>
      <c r="I327" s="552"/>
      <c r="J327" s="552"/>
      <c r="K327" s="552"/>
      <c r="L327" s="552"/>
      <c r="M327" s="552"/>
      <c r="N327" s="552"/>
      <c r="O327" s="552"/>
      <c r="P327" s="552"/>
      <c r="Q327" s="552"/>
      <c r="R327" s="552"/>
      <c r="S327" s="552"/>
      <c r="T327" s="552"/>
      <c r="U327" s="552"/>
      <c r="V327" s="552"/>
      <c r="W327" s="552"/>
      <c r="X327" s="552"/>
      <c r="Y327" s="552"/>
      <c r="Z327" s="48"/>
      <c r="AA327" s="48"/>
    </row>
    <row r="328" spans="1:67" ht="16.5" hidden="1" customHeight="1" x14ac:dyDescent="0.25">
      <c r="A328" s="419" t="s">
        <v>477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382"/>
      <c r="AA328" s="382"/>
    </row>
    <row r="329" spans="1:67" ht="14.25" hidden="1" customHeight="1" x14ac:dyDescent="0.25">
      <c r="A329" s="405" t="s">
        <v>105</v>
      </c>
      <c r="B329" s="406"/>
      <c r="C329" s="406"/>
      <c r="D329" s="406"/>
      <c r="E329" s="406"/>
      <c r="F329" s="406"/>
      <c r="G329" s="406"/>
      <c r="H329" s="406"/>
      <c r="I329" s="406"/>
      <c r="J329" s="406"/>
      <c r="K329" s="406"/>
      <c r="L329" s="406"/>
      <c r="M329" s="406"/>
      <c r="N329" s="406"/>
      <c r="O329" s="406"/>
      <c r="P329" s="406"/>
      <c r="Q329" s="406"/>
      <c r="R329" s="406"/>
      <c r="S329" s="406"/>
      <c r="T329" s="406"/>
      <c r="U329" s="406"/>
      <c r="V329" s="406"/>
      <c r="W329" s="406"/>
      <c r="X329" s="406"/>
      <c r="Y329" s="406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402">
        <v>4680115884076</v>
      </c>
      <c r="E330" s="398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9" t="s">
        <v>480</v>
      </c>
      <c r="P330" s="397"/>
      <c r="Q330" s="397"/>
      <c r="R330" s="397"/>
      <c r="S330" s="398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402">
        <v>4680115884830</v>
      </c>
      <c r="E331" s="398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55" t="s">
        <v>483</v>
      </c>
      <c r="P331" s="397"/>
      <c r="Q331" s="397"/>
      <c r="R331" s="397"/>
      <c r="S331" s="398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402">
        <v>4680115884830</v>
      </c>
      <c r="E332" s="398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82" t="s">
        <v>483</v>
      </c>
      <c r="P332" s="397"/>
      <c r="Q332" s="397"/>
      <c r="R332" s="397"/>
      <c r="S332" s="398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402">
        <v>4680115884076</v>
      </c>
      <c r="E333" s="398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67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402">
        <v>4680115884847</v>
      </c>
      <c r="E334" s="398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2" t="s">
        <v>488</v>
      </c>
      <c r="P334" s="397"/>
      <c r="Q334" s="397"/>
      <c r="R334" s="397"/>
      <c r="S334" s="398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486</v>
      </c>
      <c r="B335" s="54" t="s">
        <v>489</v>
      </c>
      <c r="C335" s="31">
        <v>4301011869</v>
      </c>
      <c r="D335" s="402">
        <v>4680115884847</v>
      </c>
      <c r="E335" s="398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03" t="s">
        <v>488</v>
      </c>
      <c r="P335" s="397"/>
      <c r="Q335" s="397"/>
      <c r="R335" s="397"/>
      <c r="S335" s="398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402">
        <v>4680115884854</v>
      </c>
      <c r="E336" s="398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7"/>
      <c r="Q336" s="397"/>
      <c r="R336" s="397"/>
      <c r="S336" s="398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490</v>
      </c>
      <c r="B337" s="54" t="s">
        <v>492</v>
      </c>
      <c r="C337" s="31">
        <v>4301011870</v>
      </c>
      <c r="D337" s="402">
        <v>4680115884854</v>
      </c>
      <c r="E337" s="398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54" t="s">
        <v>493</v>
      </c>
      <c r="P337" s="397"/>
      <c r="Q337" s="397"/>
      <c r="R337" s="397"/>
      <c r="S337" s="398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402">
        <v>4607091384154</v>
      </c>
      <c r="E338" s="398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7"/>
      <c r="Q338" s="397"/>
      <c r="R338" s="397"/>
      <c r="S338" s="398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402">
        <v>4680115884922</v>
      </c>
      <c r="E339" s="398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4" t="s">
        <v>498</v>
      </c>
      <c r="P339" s="397"/>
      <c r="Q339" s="397"/>
      <c r="R339" s="397"/>
      <c r="S339" s="398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402">
        <v>4680115882638</v>
      </c>
      <c r="E340" s="398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4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7"/>
      <c r="Q340" s="397"/>
      <c r="R340" s="397"/>
      <c r="S340" s="398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idden="1" x14ac:dyDescent="0.2">
      <c r="A341" s="407"/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8"/>
      <c r="O341" s="399" t="s">
        <v>70</v>
      </c>
      <c r="P341" s="400"/>
      <c r="Q341" s="400"/>
      <c r="R341" s="400"/>
      <c r="S341" s="400"/>
      <c r="T341" s="400"/>
      <c r="U341" s="401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hidden="1" x14ac:dyDescent="0.2">
      <c r="A342" s="406"/>
      <c r="B342" s="406"/>
      <c r="C342" s="406"/>
      <c r="D342" s="406"/>
      <c r="E342" s="406"/>
      <c r="F342" s="406"/>
      <c r="G342" s="406"/>
      <c r="H342" s="406"/>
      <c r="I342" s="406"/>
      <c r="J342" s="406"/>
      <c r="K342" s="406"/>
      <c r="L342" s="406"/>
      <c r="M342" s="406"/>
      <c r="N342" s="408"/>
      <c r="O342" s="399" t="s">
        <v>70</v>
      </c>
      <c r="P342" s="400"/>
      <c r="Q342" s="400"/>
      <c r="R342" s="400"/>
      <c r="S342" s="400"/>
      <c r="T342" s="400"/>
      <c r="U342" s="401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hidden="1" customHeight="1" x14ac:dyDescent="0.25">
      <c r="A343" s="405" t="s">
        <v>97</v>
      </c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6"/>
      <c r="P343" s="406"/>
      <c r="Q343" s="406"/>
      <c r="R343" s="406"/>
      <c r="S343" s="406"/>
      <c r="T343" s="406"/>
      <c r="U343" s="406"/>
      <c r="V343" s="406"/>
      <c r="W343" s="406"/>
      <c r="X343" s="406"/>
      <c r="Y343" s="406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402">
        <v>4607091383980</v>
      </c>
      <c r="E344" s="398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4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7"/>
      <c r="Q344" s="397"/>
      <c r="R344" s="397"/>
      <c r="S344" s="398"/>
      <c r="T344" s="34"/>
      <c r="U344" s="34"/>
      <c r="V344" s="35" t="s">
        <v>66</v>
      </c>
      <c r="W344" s="387">
        <v>400</v>
      </c>
      <c r="X344" s="388">
        <f>IFERROR(IF(W344="",0,CEILING((W344/$H344),1)*$H344),"")</f>
        <v>405</v>
      </c>
      <c r="Y344" s="36">
        <f>IFERROR(IF(X344=0,"",ROUNDUP(X344/H344,0)*0.02175),"")</f>
        <v>0.58724999999999994</v>
      </c>
      <c r="Z344" s="56"/>
      <c r="AA344" s="57"/>
      <c r="AE344" s="64"/>
      <c r="BB344" s="266" t="s">
        <v>1</v>
      </c>
      <c r="BL344" s="64">
        <f>IFERROR(W344*I344/H344,"0")</f>
        <v>412.8</v>
      </c>
      <c r="BM344" s="64">
        <f>IFERROR(X344*I344/H344,"0")</f>
        <v>417.96000000000004</v>
      </c>
      <c r="BN344" s="64">
        <f>IFERROR(1/J344*(W344/H344),"0")</f>
        <v>0.55555555555555558</v>
      </c>
      <c r="BO344" s="64">
        <f>IFERROR(1/J344*(X344/H344),"0")</f>
        <v>0.5625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402">
        <v>4680115883314</v>
      </c>
      <c r="E345" s="398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5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402">
        <v>4607091384178</v>
      </c>
      <c r="E346" s="398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7"/>
      <c r="Q346" s="397"/>
      <c r="R346" s="397"/>
      <c r="S346" s="398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402">
        <v>4680115881914</v>
      </c>
      <c r="E347" s="398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7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7"/>
      <c r="Q347" s="397"/>
      <c r="R347" s="397"/>
      <c r="S347" s="398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07"/>
      <c r="B348" s="406"/>
      <c r="C348" s="406"/>
      <c r="D348" s="406"/>
      <c r="E348" s="406"/>
      <c r="F348" s="406"/>
      <c r="G348" s="406"/>
      <c r="H348" s="406"/>
      <c r="I348" s="406"/>
      <c r="J348" s="406"/>
      <c r="K348" s="406"/>
      <c r="L348" s="406"/>
      <c r="M348" s="406"/>
      <c r="N348" s="408"/>
      <c r="O348" s="399" t="s">
        <v>70</v>
      </c>
      <c r="P348" s="400"/>
      <c r="Q348" s="400"/>
      <c r="R348" s="400"/>
      <c r="S348" s="400"/>
      <c r="T348" s="400"/>
      <c r="U348" s="401"/>
      <c r="V348" s="37" t="s">
        <v>71</v>
      </c>
      <c r="W348" s="389">
        <f>IFERROR(W344/H344,"0")+IFERROR(W345/H345,"0")+IFERROR(W346/H346,"0")+IFERROR(W347/H347,"0")</f>
        <v>26.666666666666668</v>
      </c>
      <c r="X348" s="389">
        <f>IFERROR(X344/H344,"0")+IFERROR(X345/H345,"0")+IFERROR(X346/H346,"0")+IFERROR(X347/H347,"0")</f>
        <v>27</v>
      </c>
      <c r="Y348" s="389">
        <f>IFERROR(IF(Y344="",0,Y344),"0")+IFERROR(IF(Y345="",0,Y345),"0")+IFERROR(IF(Y346="",0,Y346),"0")+IFERROR(IF(Y347="",0,Y347),"0")</f>
        <v>0.58724999999999994</v>
      </c>
      <c r="Z348" s="390"/>
      <c r="AA348" s="390"/>
    </row>
    <row r="349" spans="1:67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8"/>
      <c r="O349" s="399" t="s">
        <v>70</v>
      </c>
      <c r="P349" s="400"/>
      <c r="Q349" s="400"/>
      <c r="R349" s="400"/>
      <c r="S349" s="400"/>
      <c r="T349" s="400"/>
      <c r="U349" s="401"/>
      <c r="V349" s="37" t="s">
        <v>66</v>
      </c>
      <c r="W349" s="389">
        <f>IFERROR(SUM(W344:W347),"0")</f>
        <v>400</v>
      </c>
      <c r="X349" s="389">
        <f>IFERROR(SUM(X344:X347),"0")</f>
        <v>405</v>
      </c>
      <c r="Y349" s="37"/>
      <c r="Z349" s="390"/>
      <c r="AA349" s="390"/>
    </row>
    <row r="350" spans="1:67" ht="14.25" hidden="1" customHeight="1" x14ac:dyDescent="0.25">
      <c r="A350" s="405" t="s">
        <v>72</v>
      </c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  <c r="U350" s="406"/>
      <c r="V350" s="406"/>
      <c r="W350" s="406"/>
      <c r="X350" s="406"/>
      <c r="Y350" s="406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402">
        <v>4607091383928</v>
      </c>
      <c r="E351" s="398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5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7"/>
      <c r="Q351" s="397"/>
      <c r="R351" s="397"/>
      <c r="S351" s="398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402">
        <v>4607091383928</v>
      </c>
      <c r="E352" s="398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96" t="s">
        <v>512</v>
      </c>
      <c r="P352" s="397"/>
      <c r="Q352" s="397"/>
      <c r="R352" s="397"/>
      <c r="S352" s="398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402">
        <v>4607091384260</v>
      </c>
      <c r="E353" s="398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7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7"/>
      <c r="Q353" s="397"/>
      <c r="R353" s="397"/>
      <c r="S353" s="398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7"/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8"/>
      <c r="O354" s="399" t="s">
        <v>70</v>
      </c>
      <c r="P354" s="400"/>
      <c r="Q354" s="400"/>
      <c r="R354" s="400"/>
      <c r="S354" s="400"/>
      <c r="T354" s="400"/>
      <c r="U354" s="401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406"/>
      <c r="B355" s="406"/>
      <c r="C355" s="406"/>
      <c r="D355" s="406"/>
      <c r="E355" s="406"/>
      <c r="F355" s="406"/>
      <c r="G355" s="406"/>
      <c r="H355" s="406"/>
      <c r="I355" s="406"/>
      <c r="J355" s="406"/>
      <c r="K355" s="406"/>
      <c r="L355" s="406"/>
      <c r="M355" s="406"/>
      <c r="N355" s="408"/>
      <c r="O355" s="399" t="s">
        <v>70</v>
      </c>
      <c r="P355" s="400"/>
      <c r="Q355" s="400"/>
      <c r="R355" s="400"/>
      <c r="S355" s="400"/>
      <c r="T355" s="400"/>
      <c r="U355" s="401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5" t="s">
        <v>205</v>
      </c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  <c r="U356" s="406"/>
      <c r="V356" s="406"/>
      <c r="W356" s="406"/>
      <c r="X356" s="406"/>
      <c r="Y356" s="406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402">
        <v>4607091384673</v>
      </c>
      <c r="E357" s="398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7"/>
      <c r="Q357" s="397"/>
      <c r="R357" s="397"/>
      <c r="S357" s="398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7"/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8"/>
      <c r="O358" s="399" t="s">
        <v>70</v>
      </c>
      <c r="P358" s="400"/>
      <c r="Q358" s="400"/>
      <c r="R358" s="400"/>
      <c r="S358" s="400"/>
      <c r="T358" s="400"/>
      <c r="U358" s="401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406"/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8"/>
      <c r="O359" s="399" t="s">
        <v>70</v>
      </c>
      <c r="P359" s="400"/>
      <c r="Q359" s="400"/>
      <c r="R359" s="400"/>
      <c r="S359" s="400"/>
      <c r="T359" s="400"/>
      <c r="U359" s="401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9" t="s">
        <v>517</v>
      </c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6"/>
      <c r="N360" s="406"/>
      <c r="O360" s="406"/>
      <c r="P360" s="406"/>
      <c r="Q360" s="406"/>
      <c r="R360" s="406"/>
      <c r="S360" s="406"/>
      <c r="T360" s="406"/>
      <c r="U360" s="406"/>
      <c r="V360" s="406"/>
      <c r="W360" s="406"/>
      <c r="X360" s="406"/>
      <c r="Y360" s="406"/>
      <c r="Z360" s="382"/>
      <c r="AA360" s="382"/>
    </row>
    <row r="361" spans="1:67" ht="14.25" hidden="1" customHeight="1" x14ac:dyDescent="0.25">
      <c r="A361" s="405" t="s">
        <v>105</v>
      </c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406"/>
      <c r="W361" s="406"/>
      <c r="X361" s="406"/>
      <c r="Y361" s="406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402">
        <v>4607091384185</v>
      </c>
      <c r="E362" s="398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87">
        <v>200</v>
      </c>
      <c r="X362" s="388">
        <f>IFERROR(IF(W362="",0,CEILING((W362/$H362),1)*$H362),"")</f>
        <v>204</v>
      </c>
      <c r="Y362" s="36">
        <f>IFERROR(IF(X362=0,"",ROUNDUP(X362/H362,0)*0.02175),"")</f>
        <v>0.36974999999999997</v>
      </c>
      <c r="Z362" s="56"/>
      <c r="AA362" s="57"/>
      <c r="AE362" s="64"/>
      <c r="BB362" s="274" t="s">
        <v>1</v>
      </c>
      <c r="BL362" s="64">
        <f>IFERROR(W362*I362/H362,"0")</f>
        <v>208</v>
      </c>
      <c r="BM362" s="64">
        <f>IFERROR(X362*I362/H362,"0")</f>
        <v>212.16</v>
      </c>
      <c r="BN362" s="64">
        <f>IFERROR(1/J362*(W362/H362),"0")</f>
        <v>0.29761904761904762</v>
      </c>
      <c r="BO362" s="64">
        <f>IFERROR(1/J362*(X362/H362),"0")</f>
        <v>0.30357142857142855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402">
        <v>4607091384192</v>
      </c>
      <c r="E363" s="398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402">
        <v>4680115881907</v>
      </c>
      <c r="E364" s="398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402">
        <v>4680115883925</v>
      </c>
      <c r="E365" s="398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402">
        <v>4607091384680</v>
      </c>
      <c r="E366" s="398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7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7"/>
      <c r="Q366" s="397"/>
      <c r="R366" s="397"/>
      <c r="S366" s="398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07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8"/>
      <c r="O367" s="399" t="s">
        <v>70</v>
      </c>
      <c r="P367" s="400"/>
      <c r="Q367" s="400"/>
      <c r="R367" s="400"/>
      <c r="S367" s="400"/>
      <c r="T367" s="400"/>
      <c r="U367" s="401"/>
      <c r="V367" s="37" t="s">
        <v>71</v>
      </c>
      <c r="W367" s="389">
        <f>IFERROR(W362/H362,"0")+IFERROR(W363/H363,"0")+IFERROR(W364/H364,"0")+IFERROR(W365/H365,"0")+IFERROR(W366/H366,"0")</f>
        <v>16.666666666666668</v>
      </c>
      <c r="X367" s="389">
        <f>IFERROR(X362/H362,"0")+IFERROR(X363/H363,"0")+IFERROR(X364/H364,"0")+IFERROR(X365/H365,"0")+IFERROR(X366/H366,"0")</f>
        <v>17</v>
      </c>
      <c r="Y367" s="389">
        <f>IFERROR(IF(Y362="",0,Y362),"0")+IFERROR(IF(Y363="",0,Y363),"0")+IFERROR(IF(Y364="",0,Y364),"0")+IFERROR(IF(Y365="",0,Y365),"0")+IFERROR(IF(Y366="",0,Y366),"0")</f>
        <v>0.36974999999999997</v>
      </c>
      <c r="Z367" s="390"/>
      <c r="AA367" s="390"/>
    </row>
    <row r="368" spans="1:67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6"/>
      <c r="N368" s="408"/>
      <c r="O368" s="399" t="s">
        <v>70</v>
      </c>
      <c r="P368" s="400"/>
      <c r="Q368" s="400"/>
      <c r="R368" s="400"/>
      <c r="S368" s="400"/>
      <c r="T368" s="400"/>
      <c r="U368" s="401"/>
      <c r="V368" s="37" t="s">
        <v>66</v>
      </c>
      <c r="W368" s="389">
        <f>IFERROR(SUM(W362:W366),"0")</f>
        <v>200</v>
      </c>
      <c r="X368" s="389">
        <f>IFERROR(SUM(X362:X366),"0")</f>
        <v>204</v>
      </c>
      <c r="Y368" s="37"/>
      <c r="Z368" s="390"/>
      <c r="AA368" s="390"/>
    </row>
    <row r="369" spans="1:67" ht="14.25" hidden="1" customHeight="1" x14ac:dyDescent="0.25">
      <c r="A369" s="405" t="s">
        <v>61</v>
      </c>
      <c r="B369" s="406"/>
      <c r="C369" s="406"/>
      <c r="D369" s="406"/>
      <c r="E369" s="406"/>
      <c r="F369" s="406"/>
      <c r="G369" s="406"/>
      <c r="H369" s="406"/>
      <c r="I369" s="406"/>
      <c r="J369" s="406"/>
      <c r="K369" s="406"/>
      <c r="L369" s="406"/>
      <c r="M369" s="406"/>
      <c r="N369" s="406"/>
      <c r="O369" s="406"/>
      <c r="P369" s="406"/>
      <c r="Q369" s="406"/>
      <c r="R369" s="406"/>
      <c r="S369" s="406"/>
      <c r="T369" s="406"/>
      <c r="U369" s="406"/>
      <c r="V369" s="406"/>
      <c r="W369" s="406"/>
      <c r="X369" s="406"/>
      <c r="Y369" s="406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402">
        <v>4607091384802</v>
      </c>
      <c r="E370" s="398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402">
        <v>4607091384826</v>
      </c>
      <c r="E371" s="398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7"/>
      <c r="Q371" s="397"/>
      <c r="R371" s="397"/>
      <c r="S371" s="398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07"/>
      <c r="B372" s="406"/>
      <c r="C372" s="406"/>
      <c r="D372" s="406"/>
      <c r="E372" s="406"/>
      <c r="F372" s="406"/>
      <c r="G372" s="406"/>
      <c r="H372" s="406"/>
      <c r="I372" s="406"/>
      <c r="J372" s="406"/>
      <c r="K372" s="406"/>
      <c r="L372" s="406"/>
      <c r="M372" s="406"/>
      <c r="N372" s="408"/>
      <c r="O372" s="399" t="s">
        <v>70</v>
      </c>
      <c r="P372" s="400"/>
      <c r="Q372" s="400"/>
      <c r="R372" s="400"/>
      <c r="S372" s="400"/>
      <c r="T372" s="400"/>
      <c r="U372" s="401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406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8"/>
      <c r="O373" s="399" t="s">
        <v>70</v>
      </c>
      <c r="P373" s="400"/>
      <c r="Q373" s="400"/>
      <c r="R373" s="400"/>
      <c r="S373" s="400"/>
      <c r="T373" s="400"/>
      <c r="U373" s="401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5" t="s">
        <v>72</v>
      </c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06"/>
      <c r="O374" s="406"/>
      <c r="P374" s="406"/>
      <c r="Q374" s="406"/>
      <c r="R374" s="406"/>
      <c r="S374" s="406"/>
      <c r="T374" s="406"/>
      <c r="U374" s="406"/>
      <c r="V374" s="406"/>
      <c r="W374" s="406"/>
      <c r="X374" s="406"/>
      <c r="Y374" s="406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402">
        <v>4607091384246</v>
      </c>
      <c r="E375" s="398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7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7"/>
      <c r="Q375" s="397"/>
      <c r="R375" s="397"/>
      <c r="S375" s="398"/>
      <c r="T375" s="34"/>
      <c r="U375" s="34"/>
      <c r="V375" s="35" t="s">
        <v>66</v>
      </c>
      <c r="W375" s="387">
        <v>1000</v>
      </c>
      <c r="X375" s="388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402">
        <v>4680115881976</v>
      </c>
      <c r="E376" s="398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7"/>
      <c r="Q376" s="397"/>
      <c r="R376" s="397"/>
      <c r="S376" s="398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402">
        <v>4607091384253</v>
      </c>
      <c r="E377" s="398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5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402">
        <v>4680115881969</v>
      </c>
      <c r="E378" s="398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7"/>
      <c r="Q378" s="397"/>
      <c r="R378" s="397"/>
      <c r="S378" s="398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7"/>
      <c r="B379" s="406"/>
      <c r="C379" s="406"/>
      <c r="D379" s="406"/>
      <c r="E379" s="406"/>
      <c r="F379" s="406"/>
      <c r="G379" s="406"/>
      <c r="H379" s="406"/>
      <c r="I379" s="406"/>
      <c r="J379" s="406"/>
      <c r="K379" s="406"/>
      <c r="L379" s="406"/>
      <c r="M379" s="406"/>
      <c r="N379" s="408"/>
      <c r="O379" s="399" t="s">
        <v>70</v>
      </c>
      <c r="P379" s="400"/>
      <c r="Q379" s="400"/>
      <c r="R379" s="400"/>
      <c r="S379" s="400"/>
      <c r="T379" s="400"/>
      <c r="U379" s="401"/>
      <c r="V379" s="37" t="s">
        <v>71</v>
      </c>
      <c r="W379" s="389">
        <f>IFERROR(W375/H375,"0")+IFERROR(W376/H376,"0")+IFERROR(W377/H377,"0")+IFERROR(W378/H378,"0")</f>
        <v>128.2051282051282</v>
      </c>
      <c r="X379" s="389">
        <f>IFERROR(X375/H375,"0")+IFERROR(X376/H376,"0")+IFERROR(X377/H377,"0")+IFERROR(X378/H378,"0")</f>
        <v>129</v>
      </c>
      <c r="Y379" s="389">
        <f>IFERROR(IF(Y375="",0,Y375),"0")+IFERROR(IF(Y376="",0,Y376),"0")+IFERROR(IF(Y377="",0,Y377),"0")+IFERROR(IF(Y378="",0,Y378),"0")</f>
        <v>2.8057499999999997</v>
      </c>
      <c r="Z379" s="390"/>
      <c r="AA379" s="390"/>
    </row>
    <row r="380" spans="1:67" x14ac:dyDescent="0.2">
      <c r="A380" s="406"/>
      <c r="B380" s="406"/>
      <c r="C380" s="406"/>
      <c r="D380" s="406"/>
      <c r="E380" s="406"/>
      <c r="F380" s="406"/>
      <c r="G380" s="406"/>
      <c r="H380" s="406"/>
      <c r="I380" s="406"/>
      <c r="J380" s="406"/>
      <c r="K380" s="406"/>
      <c r="L380" s="406"/>
      <c r="M380" s="406"/>
      <c r="N380" s="408"/>
      <c r="O380" s="399" t="s">
        <v>70</v>
      </c>
      <c r="P380" s="400"/>
      <c r="Q380" s="400"/>
      <c r="R380" s="400"/>
      <c r="S380" s="400"/>
      <c r="T380" s="400"/>
      <c r="U380" s="401"/>
      <c r="V380" s="37" t="s">
        <v>66</v>
      </c>
      <c r="W380" s="389">
        <f>IFERROR(SUM(W375:W378),"0")</f>
        <v>1000</v>
      </c>
      <c r="X380" s="389">
        <f>IFERROR(SUM(X375:X378),"0")</f>
        <v>1006.1999999999999</v>
      </c>
      <c r="Y380" s="37"/>
      <c r="Z380" s="390"/>
      <c r="AA380" s="390"/>
    </row>
    <row r="381" spans="1:67" ht="14.25" hidden="1" customHeight="1" x14ac:dyDescent="0.25">
      <c r="A381" s="405" t="s">
        <v>205</v>
      </c>
      <c r="B381" s="406"/>
      <c r="C381" s="406"/>
      <c r="D381" s="406"/>
      <c r="E381" s="406"/>
      <c r="F381" s="406"/>
      <c r="G381" s="406"/>
      <c r="H381" s="406"/>
      <c r="I381" s="406"/>
      <c r="J381" s="406"/>
      <c r="K381" s="406"/>
      <c r="L381" s="406"/>
      <c r="M381" s="406"/>
      <c r="N381" s="406"/>
      <c r="O381" s="406"/>
      <c r="P381" s="406"/>
      <c r="Q381" s="406"/>
      <c r="R381" s="406"/>
      <c r="S381" s="406"/>
      <c r="T381" s="406"/>
      <c r="U381" s="406"/>
      <c r="V381" s="406"/>
      <c r="W381" s="406"/>
      <c r="X381" s="406"/>
      <c r="Y381" s="406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402">
        <v>4607091389357</v>
      </c>
      <c r="E382" s="398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5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7"/>
      <c r="Q382" s="397"/>
      <c r="R382" s="397"/>
      <c r="S382" s="398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407"/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8"/>
      <c r="O383" s="399" t="s">
        <v>70</v>
      </c>
      <c r="P383" s="400"/>
      <c r="Q383" s="400"/>
      <c r="R383" s="400"/>
      <c r="S383" s="400"/>
      <c r="T383" s="400"/>
      <c r="U383" s="401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406"/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8"/>
      <c r="O384" s="399" t="s">
        <v>70</v>
      </c>
      <c r="P384" s="400"/>
      <c r="Q384" s="400"/>
      <c r="R384" s="400"/>
      <c r="S384" s="400"/>
      <c r="T384" s="400"/>
      <c r="U384" s="401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551" t="s">
        <v>542</v>
      </c>
      <c r="B385" s="552"/>
      <c r="C385" s="552"/>
      <c r="D385" s="552"/>
      <c r="E385" s="552"/>
      <c r="F385" s="552"/>
      <c r="G385" s="552"/>
      <c r="H385" s="552"/>
      <c r="I385" s="552"/>
      <c r="J385" s="552"/>
      <c r="K385" s="552"/>
      <c r="L385" s="552"/>
      <c r="M385" s="552"/>
      <c r="N385" s="552"/>
      <c r="O385" s="552"/>
      <c r="P385" s="552"/>
      <c r="Q385" s="552"/>
      <c r="R385" s="552"/>
      <c r="S385" s="552"/>
      <c r="T385" s="552"/>
      <c r="U385" s="552"/>
      <c r="V385" s="552"/>
      <c r="W385" s="552"/>
      <c r="X385" s="552"/>
      <c r="Y385" s="552"/>
      <c r="Z385" s="48"/>
      <c r="AA385" s="48"/>
    </row>
    <row r="386" spans="1:67" ht="16.5" hidden="1" customHeight="1" x14ac:dyDescent="0.25">
      <c r="A386" s="419" t="s">
        <v>543</v>
      </c>
      <c r="B386" s="406"/>
      <c r="C386" s="406"/>
      <c r="D386" s="406"/>
      <c r="E386" s="406"/>
      <c r="F386" s="406"/>
      <c r="G386" s="406"/>
      <c r="H386" s="406"/>
      <c r="I386" s="406"/>
      <c r="J386" s="406"/>
      <c r="K386" s="406"/>
      <c r="L386" s="406"/>
      <c r="M386" s="406"/>
      <c r="N386" s="406"/>
      <c r="O386" s="406"/>
      <c r="P386" s="406"/>
      <c r="Q386" s="406"/>
      <c r="R386" s="406"/>
      <c r="S386" s="406"/>
      <c r="T386" s="406"/>
      <c r="U386" s="406"/>
      <c r="V386" s="406"/>
      <c r="W386" s="406"/>
      <c r="X386" s="406"/>
      <c r="Y386" s="406"/>
      <c r="Z386" s="382"/>
      <c r="AA386" s="382"/>
    </row>
    <row r="387" spans="1:67" ht="14.25" hidden="1" customHeight="1" x14ac:dyDescent="0.25">
      <c r="A387" s="405" t="s">
        <v>105</v>
      </c>
      <c r="B387" s="406"/>
      <c r="C387" s="406"/>
      <c r="D387" s="406"/>
      <c r="E387" s="406"/>
      <c r="F387" s="406"/>
      <c r="G387" s="406"/>
      <c r="H387" s="406"/>
      <c r="I387" s="406"/>
      <c r="J387" s="406"/>
      <c r="K387" s="406"/>
      <c r="L387" s="406"/>
      <c r="M387" s="406"/>
      <c r="N387" s="406"/>
      <c r="O387" s="406"/>
      <c r="P387" s="406"/>
      <c r="Q387" s="406"/>
      <c r="R387" s="406"/>
      <c r="S387" s="406"/>
      <c r="T387" s="406"/>
      <c r="U387" s="406"/>
      <c r="V387" s="406"/>
      <c r="W387" s="406"/>
      <c r="X387" s="406"/>
      <c r="Y387" s="406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402">
        <v>4607091389708</v>
      </c>
      <c r="E388" s="398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7"/>
      <c r="Q388" s="397"/>
      <c r="R388" s="397"/>
      <c r="S388" s="398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402">
        <v>4607091389692</v>
      </c>
      <c r="E389" s="398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7"/>
      <c r="Q389" s="397"/>
      <c r="R389" s="397"/>
      <c r="S389" s="398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07"/>
      <c r="B390" s="406"/>
      <c r="C390" s="406"/>
      <c r="D390" s="406"/>
      <c r="E390" s="406"/>
      <c r="F390" s="406"/>
      <c r="G390" s="406"/>
      <c r="H390" s="406"/>
      <c r="I390" s="406"/>
      <c r="J390" s="406"/>
      <c r="K390" s="406"/>
      <c r="L390" s="406"/>
      <c r="M390" s="406"/>
      <c r="N390" s="408"/>
      <c r="O390" s="399" t="s">
        <v>70</v>
      </c>
      <c r="P390" s="400"/>
      <c r="Q390" s="400"/>
      <c r="R390" s="400"/>
      <c r="S390" s="400"/>
      <c r="T390" s="400"/>
      <c r="U390" s="401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406"/>
      <c r="B391" s="406"/>
      <c r="C391" s="406"/>
      <c r="D391" s="406"/>
      <c r="E391" s="406"/>
      <c r="F391" s="406"/>
      <c r="G391" s="406"/>
      <c r="H391" s="406"/>
      <c r="I391" s="406"/>
      <c r="J391" s="406"/>
      <c r="K391" s="406"/>
      <c r="L391" s="406"/>
      <c r="M391" s="406"/>
      <c r="N391" s="408"/>
      <c r="O391" s="399" t="s">
        <v>70</v>
      </c>
      <c r="P391" s="400"/>
      <c r="Q391" s="400"/>
      <c r="R391" s="400"/>
      <c r="S391" s="400"/>
      <c r="T391" s="400"/>
      <c r="U391" s="401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5" t="s">
        <v>61</v>
      </c>
      <c r="B392" s="406"/>
      <c r="C392" s="406"/>
      <c r="D392" s="406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6"/>
      <c r="P392" s="406"/>
      <c r="Q392" s="406"/>
      <c r="R392" s="406"/>
      <c r="S392" s="406"/>
      <c r="T392" s="406"/>
      <c r="U392" s="406"/>
      <c r="V392" s="406"/>
      <c r="W392" s="406"/>
      <c r="X392" s="406"/>
      <c r="Y392" s="406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402">
        <v>4607091389753</v>
      </c>
      <c r="E393" s="398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7"/>
      <c r="Q393" s="397"/>
      <c r="R393" s="397"/>
      <c r="S393" s="398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402">
        <v>4607091389760</v>
      </c>
      <c r="E394" s="398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8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7"/>
      <c r="Q394" s="397"/>
      <c r="R394" s="397"/>
      <c r="S394" s="398"/>
      <c r="T394" s="34"/>
      <c r="U394" s="34"/>
      <c r="V394" s="35" t="s">
        <v>66</v>
      </c>
      <c r="W394" s="387">
        <v>100</v>
      </c>
      <c r="X394" s="388">
        <f t="shared" si="76"/>
        <v>100.80000000000001</v>
      </c>
      <c r="Y394" s="36">
        <f>IFERROR(IF(X394=0,"",ROUNDUP(X394/H394,0)*0.00753),"")</f>
        <v>0.18071999999999999</v>
      </c>
      <c r="Z394" s="56"/>
      <c r="AA394" s="57"/>
      <c r="AE394" s="64"/>
      <c r="BB394" s="289" t="s">
        <v>1</v>
      </c>
      <c r="BL394" s="64">
        <f t="shared" si="77"/>
        <v>105.47619047619047</v>
      </c>
      <c r="BM394" s="64">
        <f t="shared" si="78"/>
        <v>106.32000000000001</v>
      </c>
      <c r="BN394" s="64">
        <f t="shared" si="79"/>
        <v>0.15262515262515264</v>
      </c>
      <c r="BO394" s="64">
        <f t="shared" si="80"/>
        <v>0.15384615384615385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402">
        <v>4607091389746</v>
      </c>
      <c r="E395" s="398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7"/>
      <c r="Q395" s="397"/>
      <c r="R395" s="397"/>
      <c r="S395" s="398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402">
        <v>4680115882928</v>
      </c>
      <c r="E396" s="398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7"/>
      <c r="Q396" s="397"/>
      <c r="R396" s="397"/>
      <c r="S396" s="398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402">
        <v>4680115883147</v>
      </c>
      <c r="E397" s="398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7"/>
      <c r="Q397" s="397"/>
      <c r="R397" s="397"/>
      <c r="S397" s="398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402">
        <v>4607091384338</v>
      </c>
      <c r="E398" s="398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402">
        <v>4680115883154</v>
      </c>
      <c r="E399" s="398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402">
        <v>4607091389524</v>
      </c>
      <c r="E400" s="398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7"/>
      <c r="Q400" s="397"/>
      <c r="R400" s="397"/>
      <c r="S400" s="398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402">
        <v>4680115883161</v>
      </c>
      <c r="E401" s="398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7"/>
      <c r="Q401" s="397"/>
      <c r="R401" s="397"/>
      <c r="S401" s="398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402">
        <v>4607091384345</v>
      </c>
      <c r="E402" s="398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7"/>
      <c r="Q402" s="397"/>
      <c r="R402" s="397"/>
      <c r="S402" s="398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402">
        <v>4680115883178</v>
      </c>
      <c r="E403" s="398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7"/>
      <c r="Q403" s="397"/>
      <c r="R403" s="397"/>
      <c r="S403" s="398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402">
        <v>4607091389531</v>
      </c>
      <c r="E404" s="398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7"/>
      <c r="Q404" s="397"/>
      <c r="R404" s="397"/>
      <c r="S404" s="398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402">
        <v>4680115883185</v>
      </c>
      <c r="E405" s="398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407"/>
      <c r="B406" s="406"/>
      <c r="C406" s="406"/>
      <c r="D406" s="406"/>
      <c r="E406" s="406"/>
      <c r="F406" s="406"/>
      <c r="G406" s="406"/>
      <c r="H406" s="406"/>
      <c r="I406" s="406"/>
      <c r="J406" s="406"/>
      <c r="K406" s="406"/>
      <c r="L406" s="406"/>
      <c r="M406" s="406"/>
      <c r="N406" s="408"/>
      <c r="O406" s="399" t="s">
        <v>70</v>
      </c>
      <c r="P406" s="400"/>
      <c r="Q406" s="400"/>
      <c r="R406" s="400"/>
      <c r="S406" s="400"/>
      <c r="T406" s="400"/>
      <c r="U406" s="401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71.428571428571431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72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0.54215999999999998</v>
      </c>
      <c r="Z406" s="390"/>
      <c r="AA406" s="390"/>
    </row>
    <row r="407" spans="1:67" x14ac:dyDescent="0.2">
      <c r="A407" s="406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08"/>
      <c r="O407" s="399" t="s">
        <v>70</v>
      </c>
      <c r="P407" s="400"/>
      <c r="Q407" s="400"/>
      <c r="R407" s="400"/>
      <c r="S407" s="400"/>
      <c r="T407" s="400"/>
      <c r="U407" s="401"/>
      <c r="V407" s="37" t="s">
        <v>66</v>
      </c>
      <c r="W407" s="389">
        <f>IFERROR(SUM(W393:W405),"0")</f>
        <v>300</v>
      </c>
      <c r="X407" s="389">
        <f>IFERROR(SUM(X393:X405),"0")</f>
        <v>302.40000000000003</v>
      </c>
      <c r="Y407" s="37"/>
      <c r="Z407" s="390"/>
      <c r="AA407" s="390"/>
    </row>
    <row r="408" spans="1:67" ht="14.25" hidden="1" customHeight="1" x14ac:dyDescent="0.25">
      <c r="A408" s="405" t="s">
        <v>72</v>
      </c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6"/>
      <c r="N408" s="406"/>
      <c r="O408" s="406"/>
      <c r="P408" s="406"/>
      <c r="Q408" s="406"/>
      <c r="R408" s="406"/>
      <c r="S408" s="406"/>
      <c r="T408" s="406"/>
      <c r="U408" s="406"/>
      <c r="V408" s="406"/>
      <c r="W408" s="406"/>
      <c r="X408" s="406"/>
      <c r="Y408" s="406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402">
        <v>4607091389685</v>
      </c>
      <c r="E409" s="398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5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7"/>
      <c r="Q409" s="397"/>
      <c r="R409" s="397"/>
      <c r="S409" s="398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402">
        <v>4607091389654</v>
      </c>
      <c r="E410" s="398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3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7"/>
      <c r="Q410" s="397"/>
      <c r="R410" s="397"/>
      <c r="S410" s="398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402">
        <v>4607091384352</v>
      </c>
      <c r="E411" s="398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7"/>
      <c r="Q411" s="397"/>
      <c r="R411" s="397"/>
      <c r="S411" s="398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7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8"/>
      <c r="O412" s="399" t="s">
        <v>70</v>
      </c>
      <c r="P412" s="400"/>
      <c r="Q412" s="400"/>
      <c r="R412" s="400"/>
      <c r="S412" s="400"/>
      <c r="T412" s="400"/>
      <c r="U412" s="401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406"/>
      <c r="B413" s="406"/>
      <c r="C413" s="406"/>
      <c r="D413" s="406"/>
      <c r="E413" s="406"/>
      <c r="F413" s="406"/>
      <c r="G413" s="406"/>
      <c r="H413" s="406"/>
      <c r="I413" s="406"/>
      <c r="J413" s="406"/>
      <c r="K413" s="406"/>
      <c r="L413" s="406"/>
      <c r="M413" s="406"/>
      <c r="N413" s="408"/>
      <c r="O413" s="399" t="s">
        <v>70</v>
      </c>
      <c r="P413" s="400"/>
      <c r="Q413" s="400"/>
      <c r="R413" s="400"/>
      <c r="S413" s="400"/>
      <c r="T413" s="400"/>
      <c r="U413" s="401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5" t="s">
        <v>205</v>
      </c>
      <c r="B414" s="406"/>
      <c r="C414" s="406"/>
      <c r="D414" s="406"/>
      <c r="E414" s="406"/>
      <c r="F414" s="406"/>
      <c r="G414" s="406"/>
      <c r="H414" s="406"/>
      <c r="I414" s="406"/>
      <c r="J414" s="406"/>
      <c r="K414" s="406"/>
      <c r="L414" s="406"/>
      <c r="M414" s="406"/>
      <c r="N414" s="406"/>
      <c r="O414" s="406"/>
      <c r="P414" s="406"/>
      <c r="Q414" s="406"/>
      <c r="R414" s="406"/>
      <c r="S414" s="406"/>
      <c r="T414" s="406"/>
      <c r="U414" s="406"/>
      <c r="V414" s="406"/>
      <c r="W414" s="406"/>
      <c r="X414" s="406"/>
      <c r="Y414" s="406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402">
        <v>4680115881648</v>
      </c>
      <c r="E415" s="398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4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7"/>
      <c r="Q415" s="397"/>
      <c r="R415" s="397"/>
      <c r="S415" s="398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407"/>
      <c r="B416" s="406"/>
      <c r="C416" s="406"/>
      <c r="D416" s="406"/>
      <c r="E416" s="406"/>
      <c r="F416" s="406"/>
      <c r="G416" s="406"/>
      <c r="H416" s="406"/>
      <c r="I416" s="406"/>
      <c r="J416" s="406"/>
      <c r="K416" s="406"/>
      <c r="L416" s="406"/>
      <c r="M416" s="406"/>
      <c r="N416" s="408"/>
      <c r="O416" s="399" t="s">
        <v>70</v>
      </c>
      <c r="P416" s="400"/>
      <c r="Q416" s="400"/>
      <c r="R416" s="400"/>
      <c r="S416" s="400"/>
      <c r="T416" s="400"/>
      <c r="U416" s="401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8"/>
      <c r="O417" s="399" t="s">
        <v>70</v>
      </c>
      <c r="P417" s="400"/>
      <c r="Q417" s="400"/>
      <c r="R417" s="400"/>
      <c r="S417" s="400"/>
      <c r="T417" s="400"/>
      <c r="U417" s="401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5" t="s">
        <v>86</v>
      </c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6"/>
      <c r="N418" s="406"/>
      <c r="O418" s="406"/>
      <c r="P418" s="406"/>
      <c r="Q418" s="406"/>
      <c r="R418" s="406"/>
      <c r="S418" s="406"/>
      <c r="T418" s="406"/>
      <c r="U418" s="406"/>
      <c r="V418" s="406"/>
      <c r="W418" s="406"/>
      <c r="X418" s="406"/>
      <c r="Y418" s="406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402">
        <v>4680115884335</v>
      </c>
      <c r="E419" s="398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7"/>
      <c r="Q419" s="397"/>
      <c r="R419" s="397"/>
      <c r="S419" s="398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402">
        <v>4680115884342</v>
      </c>
      <c r="E420" s="398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7"/>
      <c r="Q420" s="397"/>
      <c r="R420" s="397"/>
      <c r="S420" s="398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402">
        <v>4680115884113</v>
      </c>
      <c r="E421" s="398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7"/>
      <c r="Q421" s="397"/>
      <c r="R421" s="397"/>
      <c r="S421" s="398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407"/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8"/>
      <c r="O422" s="399" t="s">
        <v>70</v>
      </c>
      <c r="P422" s="400"/>
      <c r="Q422" s="400"/>
      <c r="R422" s="400"/>
      <c r="S422" s="400"/>
      <c r="T422" s="400"/>
      <c r="U422" s="401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406"/>
      <c r="B423" s="406"/>
      <c r="C423" s="406"/>
      <c r="D423" s="406"/>
      <c r="E423" s="406"/>
      <c r="F423" s="406"/>
      <c r="G423" s="406"/>
      <c r="H423" s="406"/>
      <c r="I423" s="406"/>
      <c r="J423" s="406"/>
      <c r="K423" s="406"/>
      <c r="L423" s="406"/>
      <c r="M423" s="406"/>
      <c r="N423" s="408"/>
      <c r="O423" s="399" t="s">
        <v>70</v>
      </c>
      <c r="P423" s="400"/>
      <c r="Q423" s="400"/>
      <c r="R423" s="400"/>
      <c r="S423" s="400"/>
      <c r="T423" s="400"/>
      <c r="U423" s="401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9" t="s">
        <v>590</v>
      </c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6"/>
      <c r="P424" s="406"/>
      <c r="Q424" s="406"/>
      <c r="R424" s="406"/>
      <c r="S424" s="406"/>
      <c r="T424" s="406"/>
      <c r="U424" s="406"/>
      <c r="V424" s="406"/>
      <c r="W424" s="406"/>
      <c r="X424" s="406"/>
      <c r="Y424" s="406"/>
      <c r="Z424" s="382"/>
      <c r="AA424" s="382"/>
    </row>
    <row r="425" spans="1:67" ht="14.25" hidden="1" customHeight="1" x14ac:dyDescent="0.25">
      <c r="A425" s="405" t="s">
        <v>97</v>
      </c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6"/>
      <c r="P425" s="406"/>
      <c r="Q425" s="406"/>
      <c r="R425" s="406"/>
      <c r="S425" s="406"/>
      <c r="T425" s="406"/>
      <c r="U425" s="406"/>
      <c r="V425" s="406"/>
      <c r="W425" s="406"/>
      <c r="X425" s="406"/>
      <c r="Y425" s="406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402">
        <v>4607091389388</v>
      </c>
      <c r="E426" s="398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7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7"/>
      <c r="Q426" s="397"/>
      <c r="R426" s="397"/>
      <c r="S426" s="398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402">
        <v>4607091389364</v>
      </c>
      <c r="E427" s="398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7"/>
      <c r="Q427" s="397"/>
      <c r="R427" s="397"/>
      <c r="S427" s="398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7"/>
      <c r="B428" s="406"/>
      <c r="C428" s="406"/>
      <c r="D428" s="406"/>
      <c r="E428" s="406"/>
      <c r="F428" s="406"/>
      <c r="G428" s="406"/>
      <c r="H428" s="406"/>
      <c r="I428" s="406"/>
      <c r="J428" s="406"/>
      <c r="K428" s="406"/>
      <c r="L428" s="406"/>
      <c r="M428" s="406"/>
      <c r="N428" s="408"/>
      <c r="O428" s="399" t="s">
        <v>70</v>
      </c>
      <c r="P428" s="400"/>
      <c r="Q428" s="400"/>
      <c r="R428" s="400"/>
      <c r="S428" s="400"/>
      <c r="T428" s="400"/>
      <c r="U428" s="401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6"/>
      <c r="N429" s="408"/>
      <c r="O429" s="399" t="s">
        <v>70</v>
      </c>
      <c r="P429" s="400"/>
      <c r="Q429" s="400"/>
      <c r="R429" s="400"/>
      <c r="S429" s="400"/>
      <c r="T429" s="400"/>
      <c r="U429" s="401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5" t="s">
        <v>61</v>
      </c>
      <c r="B430" s="406"/>
      <c r="C430" s="406"/>
      <c r="D430" s="406"/>
      <c r="E430" s="406"/>
      <c r="F430" s="406"/>
      <c r="G430" s="406"/>
      <c r="H430" s="406"/>
      <c r="I430" s="406"/>
      <c r="J430" s="406"/>
      <c r="K430" s="406"/>
      <c r="L430" s="406"/>
      <c r="M430" s="406"/>
      <c r="N430" s="406"/>
      <c r="O430" s="406"/>
      <c r="P430" s="406"/>
      <c r="Q430" s="406"/>
      <c r="R430" s="406"/>
      <c r="S430" s="406"/>
      <c r="T430" s="406"/>
      <c r="U430" s="406"/>
      <c r="V430" s="406"/>
      <c r="W430" s="406"/>
      <c r="X430" s="406"/>
      <c r="Y430" s="406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402">
        <v>4607091389739</v>
      </c>
      <c r="E431" s="398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7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7"/>
      <c r="Q431" s="397"/>
      <c r="R431" s="397"/>
      <c r="S431" s="398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402">
        <v>4607091389425</v>
      </c>
      <c r="E432" s="398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7"/>
      <c r="Q432" s="397"/>
      <c r="R432" s="397"/>
      <c r="S432" s="398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402">
        <v>4680115882911</v>
      </c>
      <c r="E433" s="398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7"/>
      <c r="Q433" s="397"/>
      <c r="R433" s="397"/>
      <c r="S433" s="398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402">
        <v>4680115880771</v>
      </c>
      <c r="E434" s="398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7"/>
      <c r="Q434" s="397"/>
      <c r="R434" s="397"/>
      <c r="S434" s="398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402">
        <v>4607091389500</v>
      </c>
      <c r="E435" s="398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402">
        <v>4680115881983</v>
      </c>
      <c r="E436" s="398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7"/>
      <c r="Q436" s="397"/>
      <c r="R436" s="397"/>
      <c r="S436" s="398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407"/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8"/>
      <c r="O437" s="399" t="s">
        <v>70</v>
      </c>
      <c r="P437" s="400"/>
      <c r="Q437" s="400"/>
      <c r="R437" s="400"/>
      <c r="S437" s="400"/>
      <c r="T437" s="400"/>
      <c r="U437" s="401"/>
      <c r="V437" s="37" t="s">
        <v>71</v>
      </c>
      <c r="W437" s="389">
        <f>IFERROR(W431/H431,"0")+IFERROR(W432/H432,"0")+IFERROR(W433/H433,"0")+IFERROR(W434/H434,"0")+IFERROR(W435/H435,"0")+IFERROR(W436/H436,"0")</f>
        <v>23.80952380952381</v>
      </c>
      <c r="X437" s="389">
        <f>IFERROR(X431/H431,"0")+IFERROR(X432/H432,"0")+IFERROR(X433/H433,"0")+IFERROR(X434/H434,"0")+IFERROR(X435/H435,"0")+IFERROR(X436/H436,"0")</f>
        <v>24</v>
      </c>
      <c r="Y437" s="389">
        <f>IFERROR(IF(Y431="",0,Y431),"0")+IFERROR(IF(Y432="",0,Y432),"0")+IFERROR(IF(Y433="",0,Y433),"0")+IFERROR(IF(Y434="",0,Y434),"0")+IFERROR(IF(Y435="",0,Y435),"0")+IFERROR(IF(Y436="",0,Y436),"0")</f>
        <v>0.18071999999999999</v>
      </c>
      <c r="Z437" s="390"/>
      <c r="AA437" s="390"/>
    </row>
    <row r="438" spans="1:67" x14ac:dyDescent="0.2">
      <c r="A438" s="406"/>
      <c r="B438" s="406"/>
      <c r="C438" s="406"/>
      <c r="D438" s="406"/>
      <c r="E438" s="406"/>
      <c r="F438" s="406"/>
      <c r="G438" s="406"/>
      <c r="H438" s="406"/>
      <c r="I438" s="406"/>
      <c r="J438" s="406"/>
      <c r="K438" s="406"/>
      <c r="L438" s="406"/>
      <c r="M438" s="406"/>
      <c r="N438" s="408"/>
      <c r="O438" s="399" t="s">
        <v>70</v>
      </c>
      <c r="P438" s="400"/>
      <c r="Q438" s="400"/>
      <c r="R438" s="400"/>
      <c r="S438" s="400"/>
      <c r="T438" s="400"/>
      <c r="U438" s="401"/>
      <c r="V438" s="37" t="s">
        <v>66</v>
      </c>
      <c r="W438" s="389">
        <f>IFERROR(SUM(W431:W436),"0")</f>
        <v>100</v>
      </c>
      <c r="X438" s="389">
        <f>IFERROR(SUM(X431:X436),"0")</f>
        <v>100.80000000000001</v>
      </c>
      <c r="Y438" s="37"/>
      <c r="Z438" s="390"/>
      <c r="AA438" s="390"/>
    </row>
    <row r="439" spans="1:67" ht="14.25" hidden="1" customHeight="1" x14ac:dyDescent="0.25">
      <c r="A439" s="405" t="s">
        <v>86</v>
      </c>
      <c r="B439" s="406"/>
      <c r="C439" s="406"/>
      <c r="D439" s="406"/>
      <c r="E439" s="406"/>
      <c r="F439" s="406"/>
      <c r="G439" s="406"/>
      <c r="H439" s="406"/>
      <c r="I439" s="406"/>
      <c r="J439" s="406"/>
      <c r="K439" s="406"/>
      <c r="L439" s="406"/>
      <c r="M439" s="406"/>
      <c r="N439" s="406"/>
      <c r="O439" s="406"/>
      <c r="P439" s="406"/>
      <c r="Q439" s="406"/>
      <c r="R439" s="406"/>
      <c r="S439" s="406"/>
      <c r="T439" s="406"/>
      <c r="U439" s="406"/>
      <c r="V439" s="406"/>
      <c r="W439" s="406"/>
      <c r="X439" s="406"/>
      <c r="Y439" s="406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402">
        <v>4680115884359</v>
      </c>
      <c r="E440" s="398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5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7"/>
      <c r="Q440" s="397"/>
      <c r="R440" s="397"/>
      <c r="S440" s="398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402">
        <v>4680115884571</v>
      </c>
      <c r="E441" s="398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7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7"/>
      <c r="Q441" s="397"/>
      <c r="R441" s="397"/>
      <c r="S441" s="398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407"/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8"/>
      <c r="O442" s="399" t="s">
        <v>70</v>
      </c>
      <c r="P442" s="400"/>
      <c r="Q442" s="400"/>
      <c r="R442" s="400"/>
      <c r="S442" s="400"/>
      <c r="T442" s="400"/>
      <c r="U442" s="401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406"/>
      <c r="B443" s="406"/>
      <c r="C443" s="406"/>
      <c r="D443" s="406"/>
      <c r="E443" s="406"/>
      <c r="F443" s="406"/>
      <c r="G443" s="406"/>
      <c r="H443" s="406"/>
      <c r="I443" s="406"/>
      <c r="J443" s="406"/>
      <c r="K443" s="406"/>
      <c r="L443" s="406"/>
      <c r="M443" s="406"/>
      <c r="N443" s="408"/>
      <c r="O443" s="399" t="s">
        <v>70</v>
      </c>
      <c r="P443" s="400"/>
      <c r="Q443" s="400"/>
      <c r="R443" s="400"/>
      <c r="S443" s="400"/>
      <c r="T443" s="400"/>
      <c r="U443" s="401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5" t="s">
        <v>611</v>
      </c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6"/>
      <c r="N444" s="406"/>
      <c r="O444" s="406"/>
      <c r="P444" s="406"/>
      <c r="Q444" s="406"/>
      <c r="R444" s="406"/>
      <c r="S444" s="406"/>
      <c r="T444" s="406"/>
      <c r="U444" s="406"/>
      <c r="V444" s="406"/>
      <c r="W444" s="406"/>
      <c r="X444" s="406"/>
      <c r="Y444" s="406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402">
        <v>4680115884090</v>
      </c>
      <c r="E445" s="398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5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7"/>
      <c r="Q445" s="397"/>
      <c r="R445" s="397"/>
      <c r="S445" s="398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07"/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8"/>
      <c r="O446" s="399" t="s">
        <v>70</v>
      </c>
      <c r="P446" s="400"/>
      <c r="Q446" s="400"/>
      <c r="R446" s="400"/>
      <c r="S446" s="400"/>
      <c r="T446" s="400"/>
      <c r="U446" s="401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406"/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8"/>
      <c r="O447" s="399" t="s">
        <v>70</v>
      </c>
      <c r="P447" s="400"/>
      <c r="Q447" s="400"/>
      <c r="R447" s="400"/>
      <c r="S447" s="400"/>
      <c r="T447" s="400"/>
      <c r="U447" s="401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5" t="s">
        <v>614</v>
      </c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  <c r="U448" s="406"/>
      <c r="V448" s="406"/>
      <c r="W448" s="406"/>
      <c r="X448" s="406"/>
      <c r="Y448" s="406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402">
        <v>4680115884564</v>
      </c>
      <c r="E449" s="398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7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7"/>
      <c r="Q449" s="397"/>
      <c r="R449" s="397"/>
      <c r="S449" s="398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7"/>
      <c r="B450" s="406"/>
      <c r="C450" s="406"/>
      <c r="D450" s="406"/>
      <c r="E450" s="406"/>
      <c r="F450" s="406"/>
      <c r="G450" s="406"/>
      <c r="H450" s="406"/>
      <c r="I450" s="406"/>
      <c r="J450" s="406"/>
      <c r="K450" s="406"/>
      <c r="L450" s="406"/>
      <c r="M450" s="406"/>
      <c r="N450" s="408"/>
      <c r="O450" s="399" t="s">
        <v>70</v>
      </c>
      <c r="P450" s="400"/>
      <c r="Q450" s="400"/>
      <c r="R450" s="400"/>
      <c r="S450" s="400"/>
      <c r="T450" s="400"/>
      <c r="U450" s="401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406"/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8"/>
      <c r="O451" s="399" t="s">
        <v>70</v>
      </c>
      <c r="P451" s="400"/>
      <c r="Q451" s="400"/>
      <c r="R451" s="400"/>
      <c r="S451" s="400"/>
      <c r="T451" s="400"/>
      <c r="U451" s="401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9" t="s">
        <v>617</v>
      </c>
      <c r="B452" s="406"/>
      <c r="C452" s="406"/>
      <c r="D452" s="406"/>
      <c r="E452" s="406"/>
      <c r="F452" s="406"/>
      <c r="G452" s="406"/>
      <c r="H452" s="406"/>
      <c r="I452" s="406"/>
      <c r="J452" s="406"/>
      <c r="K452" s="406"/>
      <c r="L452" s="406"/>
      <c r="M452" s="406"/>
      <c r="N452" s="406"/>
      <c r="O452" s="406"/>
      <c r="P452" s="406"/>
      <c r="Q452" s="406"/>
      <c r="R452" s="406"/>
      <c r="S452" s="406"/>
      <c r="T452" s="406"/>
      <c r="U452" s="406"/>
      <c r="V452" s="406"/>
      <c r="W452" s="406"/>
      <c r="X452" s="406"/>
      <c r="Y452" s="406"/>
      <c r="Z452" s="382"/>
      <c r="AA452" s="382"/>
    </row>
    <row r="453" spans="1:67" ht="14.25" hidden="1" customHeight="1" x14ac:dyDescent="0.25">
      <c r="A453" s="405" t="s">
        <v>61</v>
      </c>
      <c r="B453" s="406"/>
      <c r="C453" s="406"/>
      <c r="D453" s="406"/>
      <c r="E453" s="406"/>
      <c r="F453" s="406"/>
      <c r="G453" s="406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  <c r="U453" s="406"/>
      <c r="V453" s="406"/>
      <c r="W453" s="406"/>
      <c r="X453" s="406"/>
      <c r="Y453" s="406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402">
        <v>4680115885189</v>
      </c>
      <c r="E454" s="398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7"/>
      <c r="Q454" s="397"/>
      <c r="R454" s="397"/>
      <c r="S454" s="398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402">
        <v>4680115885172</v>
      </c>
      <c r="E455" s="398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7"/>
      <c r="Q455" s="397"/>
      <c r="R455" s="397"/>
      <c r="S455" s="398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402">
        <v>4680115885110</v>
      </c>
      <c r="E456" s="398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7"/>
      <c r="Q456" s="397"/>
      <c r="R456" s="397"/>
      <c r="S456" s="398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407"/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6"/>
      <c r="N457" s="408"/>
      <c r="O457" s="399" t="s">
        <v>70</v>
      </c>
      <c r="P457" s="400"/>
      <c r="Q457" s="400"/>
      <c r="R457" s="400"/>
      <c r="S457" s="400"/>
      <c r="T457" s="400"/>
      <c r="U457" s="401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8"/>
      <c r="O458" s="399" t="s">
        <v>70</v>
      </c>
      <c r="P458" s="400"/>
      <c r="Q458" s="400"/>
      <c r="R458" s="400"/>
      <c r="S458" s="400"/>
      <c r="T458" s="400"/>
      <c r="U458" s="401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9" t="s">
        <v>624</v>
      </c>
      <c r="B459" s="406"/>
      <c r="C459" s="406"/>
      <c r="D459" s="406"/>
      <c r="E459" s="406"/>
      <c r="F459" s="406"/>
      <c r="G459" s="406"/>
      <c r="H459" s="406"/>
      <c r="I459" s="406"/>
      <c r="J459" s="406"/>
      <c r="K459" s="406"/>
      <c r="L459" s="406"/>
      <c r="M459" s="406"/>
      <c r="N459" s="406"/>
      <c r="O459" s="406"/>
      <c r="P459" s="406"/>
      <c r="Q459" s="406"/>
      <c r="R459" s="406"/>
      <c r="S459" s="406"/>
      <c r="T459" s="406"/>
      <c r="U459" s="406"/>
      <c r="V459" s="406"/>
      <c r="W459" s="406"/>
      <c r="X459" s="406"/>
      <c r="Y459" s="406"/>
      <c r="Z459" s="382"/>
      <c r="AA459" s="382"/>
    </row>
    <row r="460" spans="1:67" ht="14.25" hidden="1" customHeight="1" x14ac:dyDescent="0.25">
      <c r="A460" s="405" t="s">
        <v>61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402">
        <v>4680115885103</v>
      </c>
      <c r="E461" s="398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7"/>
      <c r="Q461" s="397"/>
      <c r="R461" s="397"/>
      <c r="S461" s="398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7"/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08"/>
      <c r="O462" s="399" t="s">
        <v>70</v>
      </c>
      <c r="P462" s="400"/>
      <c r="Q462" s="400"/>
      <c r="R462" s="400"/>
      <c r="S462" s="400"/>
      <c r="T462" s="400"/>
      <c r="U462" s="401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8"/>
      <c r="O463" s="399" t="s">
        <v>70</v>
      </c>
      <c r="P463" s="400"/>
      <c r="Q463" s="400"/>
      <c r="R463" s="400"/>
      <c r="S463" s="400"/>
      <c r="T463" s="400"/>
      <c r="U463" s="401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5" t="s">
        <v>205</v>
      </c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6"/>
      <c r="N464" s="406"/>
      <c r="O464" s="406"/>
      <c r="P464" s="406"/>
      <c r="Q464" s="406"/>
      <c r="R464" s="406"/>
      <c r="S464" s="406"/>
      <c r="T464" s="406"/>
      <c r="U464" s="406"/>
      <c r="V464" s="406"/>
      <c r="W464" s="406"/>
      <c r="X464" s="406"/>
      <c r="Y464" s="406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402">
        <v>4680115885509</v>
      </c>
      <c r="E465" s="398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69" t="s">
        <v>629</v>
      </c>
      <c r="P465" s="397"/>
      <c r="Q465" s="397"/>
      <c r="R465" s="397"/>
      <c r="S465" s="398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7"/>
      <c r="B466" s="406"/>
      <c r="C466" s="406"/>
      <c r="D466" s="406"/>
      <c r="E466" s="406"/>
      <c r="F466" s="406"/>
      <c r="G466" s="406"/>
      <c r="H466" s="406"/>
      <c r="I466" s="406"/>
      <c r="J466" s="406"/>
      <c r="K466" s="406"/>
      <c r="L466" s="406"/>
      <c r="M466" s="406"/>
      <c r="N466" s="408"/>
      <c r="O466" s="399" t="s">
        <v>70</v>
      </c>
      <c r="P466" s="400"/>
      <c r="Q466" s="400"/>
      <c r="R466" s="400"/>
      <c r="S466" s="400"/>
      <c r="T466" s="400"/>
      <c r="U466" s="401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406"/>
      <c r="B467" s="406"/>
      <c r="C467" s="406"/>
      <c r="D467" s="406"/>
      <c r="E467" s="406"/>
      <c r="F467" s="406"/>
      <c r="G467" s="406"/>
      <c r="H467" s="406"/>
      <c r="I467" s="406"/>
      <c r="J467" s="406"/>
      <c r="K467" s="406"/>
      <c r="L467" s="406"/>
      <c r="M467" s="406"/>
      <c r="N467" s="408"/>
      <c r="O467" s="399" t="s">
        <v>70</v>
      </c>
      <c r="P467" s="400"/>
      <c r="Q467" s="400"/>
      <c r="R467" s="400"/>
      <c r="S467" s="400"/>
      <c r="T467" s="400"/>
      <c r="U467" s="401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551" t="s">
        <v>630</v>
      </c>
      <c r="B468" s="552"/>
      <c r="C468" s="552"/>
      <c r="D468" s="552"/>
      <c r="E468" s="552"/>
      <c r="F468" s="552"/>
      <c r="G468" s="552"/>
      <c r="H468" s="552"/>
      <c r="I468" s="552"/>
      <c r="J468" s="552"/>
      <c r="K468" s="552"/>
      <c r="L468" s="552"/>
      <c r="M468" s="552"/>
      <c r="N468" s="552"/>
      <c r="O468" s="552"/>
      <c r="P468" s="552"/>
      <c r="Q468" s="552"/>
      <c r="R468" s="552"/>
      <c r="S468" s="552"/>
      <c r="T468" s="552"/>
      <c r="U468" s="552"/>
      <c r="V468" s="552"/>
      <c r="W468" s="552"/>
      <c r="X468" s="552"/>
      <c r="Y468" s="552"/>
      <c r="Z468" s="48"/>
      <c r="AA468" s="48"/>
    </row>
    <row r="469" spans="1:67" ht="16.5" hidden="1" customHeight="1" x14ac:dyDescent="0.25">
      <c r="A469" s="419" t="s">
        <v>630</v>
      </c>
      <c r="B469" s="406"/>
      <c r="C469" s="406"/>
      <c r="D469" s="406"/>
      <c r="E469" s="406"/>
      <c r="F469" s="406"/>
      <c r="G469" s="406"/>
      <c r="H469" s="406"/>
      <c r="I469" s="406"/>
      <c r="J469" s="406"/>
      <c r="K469" s="406"/>
      <c r="L469" s="406"/>
      <c r="M469" s="406"/>
      <c r="N469" s="406"/>
      <c r="O469" s="406"/>
      <c r="P469" s="406"/>
      <c r="Q469" s="406"/>
      <c r="R469" s="406"/>
      <c r="S469" s="406"/>
      <c r="T469" s="406"/>
      <c r="U469" s="406"/>
      <c r="V469" s="406"/>
      <c r="W469" s="406"/>
      <c r="X469" s="406"/>
      <c r="Y469" s="406"/>
      <c r="Z469" s="382"/>
      <c r="AA469" s="382"/>
    </row>
    <row r="470" spans="1:67" ht="14.25" hidden="1" customHeight="1" x14ac:dyDescent="0.25">
      <c r="A470" s="405" t="s">
        <v>105</v>
      </c>
      <c r="B470" s="406"/>
      <c r="C470" s="406"/>
      <c r="D470" s="406"/>
      <c r="E470" s="406"/>
      <c r="F470" s="406"/>
      <c r="G470" s="406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  <c r="U470" s="406"/>
      <c r="V470" s="406"/>
      <c r="W470" s="406"/>
      <c r="X470" s="406"/>
      <c r="Y470" s="406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402">
        <v>4607091389067</v>
      </c>
      <c r="E471" s="398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7"/>
      <c r="Q471" s="397"/>
      <c r="R471" s="397"/>
      <c r="S471" s="398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402">
        <v>4680115885226</v>
      </c>
      <c r="E472" s="398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5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7"/>
      <c r="Q472" s="397"/>
      <c r="R472" s="397"/>
      <c r="S472" s="398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402">
        <v>4607091383522</v>
      </c>
      <c r="E473" s="398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7"/>
      <c r="Q473" s="397"/>
      <c r="R473" s="397"/>
      <c r="S473" s="398"/>
      <c r="T473" s="34"/>
      <c r="U473" s="34"/>
      <c r="V473" s="35" t="s">
        <v>66</v>
      </c>
      <c r="W473" s="387">
        <v>1200</v>
      </c>
      <c r="X473" s="388">
        <f t="shared" si="87"/>
        <v>1203.8400000000001</v>
      </c>
      <c r="Y473" s="36">
        <f t="shared" si="88"/>
        <v>2.72688</v>
      </c>
      <c r="Z473" s="56"/>
      <c r="AA473" s="57"/>
      <c r="AE473" s="64"/>
      <c r="BB473" s="327" t="s">
        <v>1</v>
      </c>
      <c r="BL473" s="64">
        <f t="shared" si="89"/>
        <v>1281.8181818181818</v>
      </c>
      <c r="BM473" s="64">
        <f t="shared" si="90"/>
        <v>1285.92</v>
      </c>
      <c r="BN473" s="64">
        <f t="shared" si="91"/>
        <v>2.1853146853146854</v>
      </c>
      <c r="BO473" s="64">
        <f t="shared" si="92"/>
        <v>2.1923076923076925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402">
        <v>4607091384437</v>
      </c>
      <c r="E474" s="398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7"/>
      <c r="Q474" s="397"/>
      <c r="R474" s="397"/>
      <c r="S474" s="398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402">
        <v>4680115884502</v>
      </c>
      <c r="E475" s="398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7"/>
      <c r="Q475" s="397"/>
      <c r="R475" s="397"/>
      <c r="S475" s="398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402">
        <v>4607091389104</v>
      </c>
      <c r="E476" s="398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7"/>
      <c r="Q476" s="397"/>
      <c r="R476" s="397"/>
      <c r="S476" s="398"/>
      <c r="T476" s="34"/>
      <c r="U476" s="34"/>
      <c r="V476" s="35" t="s">
        <v>66</v>
      </c>
      <c r="W476" s="387">
        <v>1200</v>
      </c>
      <c r="X476" s="388">
        <f t="shared" si="87"/>
        <v>1203.8400000000001</v>
      </c>
      <c r="Y476" s="36">
        <f t="shared" si="88"/>
        <v>2.72688</v>
      </c>
      <c r="Z476" s="56"/>
      <c r="AA476" s="57"/>
      <c r="AE476" s="64"/>
      <c r="BB476" s="330" t="s">
        <v>1</v>
      </c>
      <c r="BL476" s="64">
        <f t="shared" si="89"/>
        <v>1281.8181818181818</v>
      </c>
      <c r="BM476" s="64">
        <f t="shared" si="90"/>
        <v>1285.92</v>
      </c>
      <c r="BN476" s="64">
        <f t="shared" si="91"/>
        <v>2.1853146853146854</v>
      </c>
      <c r="BO476" s="64">
        <f t="shared" si="92"/>
        <v>2.1923076923076925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402">
        <v>4680115884519</v>
      </c>
      <c r="E477" s="398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402">
        <v>4680115880603</v>
      </c>
      <c r="E478" s="398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6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7"/>
      <c r="Q478" s="397"/>
      <c r="R478" s="397"/>
      <c r="S478" s="398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402">
        <v>4607091389999</v>
      </c>
      <c r="E479" s="398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4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402">
        <v>4680115882782</v>
      </c>
      <c r="E480" s="398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9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402">
        <v>4607091389098</v>
      </c>
      <c r="E481" s="398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6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7"/>
      <c r="Q481" s="397"/>
      <c r="R481" s="397"/>
      <c r="S481" s="398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402">
        <v>4607091389982</v>
      </c>
      <c r="E482" s="398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407"/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8"/>
      <c r="O483" s="399" t="s">
        <v>70</v>
      </c>
      <c r="P483" s="400"/>
      <c r="Q483" s="400"/>
      <c r="R483" s="400"/>
      <c r="S483" s="400"/>
      <c r="T483" s="400"/>
      <c r="U483" s="401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454.5454545454545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456.00000000000006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5.4537599999999999</v>
      </c>
      <c r="Z483" s="390"/>
      <c r="AA483" s="390"/>
    </row>
    <row r="484" spans="1:67" x14ac:dyDescent="0.2">
      <c r="A484" s="406"/>
      <c r="B484" s="406"/>
      <c r="C484" s="406"/>
      <c r="D484" s="406"/>
      <c r="E484" s="406"/>
      <c r="F484" s="406"/>
      <c r="G484" s="406"/>
      <c r="H484" s="406"/>
      <c r="I484" s="406"/>
      <c r="J484" s="406"/>
      <c r="K484" s="406"/>
      <c r="L484" s="406"/>
      <c r="M484" s="406"/>
      <c r="N484" s="408"/>
      <c r="O484" s="399" t="s">
        <v>70</v>
      </c>
      <c r="P484" s="400"/>
      <c r="Q484" s="400"/>
      <c r="R484" s="400"/>
      <c r="S484" s="400"/>
      <c r="T484" s="400"/>
      <c r="U484" s="401"/>
      <c r="V484" s="37" t="s">
        <v>66</v>
      </c>
      <c r="W484" s="389">
        <f>IFERROR(SUM(W471:W482),"0")</f>
        <v>2400</v>
      </c>
      <c r="X484" s="389">
        <f>IFERROR(SUM(X471:X482),"0")</f>
        <v>2407.6800000000003</v>
      </c>
      <c r="Y484" s="37"/>
      <c r="Z484" s="390"/>
      <c r="AA484" s="390"/>
    </row>
    <row r="485" spans="1:67" ht="14.25" hidden="1" customHeight="1" x14ac:dyDescent="0.25">
      <c r="A485" s="405" t="s">
        <v>97</v>
      </c>
      <c r="B485" s="406"/>
      <c r="C485" s="406"/>
      <c r="D485" s="406"/>
      <c r="E485" s="406"/>
      <c r="F485" s="406"/>
      <c r="G485" s="406"/>
      <c r="H485" s="406"/>
      <c r="I485" s="406"/>
      <c r="J485" s="406"/>
      <c r="K485" s="406"/>
      <c r="L485" s="406"/>
      <c r="M485" s="406"/>
      <c r="N485" s="406"/>
      <c r="O485" s="406"/>
      <c r="P485" s="406"/>
      <c r="Q485" s="406"/>
      <c r="R485" s="406"/>
      <c r="S485" s="406"/>
      <c r="T485" s="406"/>
      <c r="U485" s="406"/>
      <c r="V485" s="406"/>
      <c r="W485" s="406"/>
      <c r="X485" s="406"/>
      <c r="Y485" s="406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402">
        <v>4607091388930</v>
      </c>
      <c r="E486" s="398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7"/>
      <c r="Q486" s="397"/>
      <c r="R486" s="397"/>
      <c r="S486" s="398"/>
      <c r="T486" s="34"/>
      <c r="U486" s="34"/>
      <c r="V486" s="35" t="s">
        <v>66</v>
      </c>
      <c r="W486" s="387">
        <v>1000</v>
      </c>
      <c r="X486" s="388">
        <f>IFERROR(IF(W486="",0,CEILING((W486/$H486),1)*$H486),"")</f>
        <v>1003.2</v>
      </c>
      <c r="Y486" s="36">
        <f>IFERROR(IF(X486=0,"",ROUNDUP(X486/H486,0)*0.01196),"")</f>
        <v>2.2724000000000002</v>
      </c>
      <c r="Z486" s="56"/>
      <c r="AA486" s="57"/>
      <c r="AE486" s="64"/>
      <c r="BB486" s="337" t="s">
        <v>1</v>
      </c>
      <c r="BL486" s="64">
        <f>IFERROR(W486*I486/H486,"0")</f>
        <v>1068.1818181818182</v>
      </c>
      <c r="BM486" s="64">
        <f>IFERROR(X486*I486/H486,"0")</f>
        <v>1071.5999999999999</v>
      </c>
      <c r="BN486" s="64">
        <f>IFERROR(1/J486*(W486/H486),"0")</f>
        <v>1.821095571095571</v>
      </c>
      <c r="BO486" s="64">
        <f>IFERROR(1/J486*(X486/H486),"0")</f>
        <v>1.8269230769230771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402">
        <v>4680115880054</v>
      </c>
      <c r="E487" s="398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5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7"/>
      <c r="Q487" s="397"/>
      <c r="R487" s="397"/>
      <c r="S487" s="398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7"/>
      <c r="B488" s="406"/>
      <c r="C488" s="406"/>
      <c r="D488" s="406"/>
      <c r="E488" s="406"/>
      <c r="F488" s="406"/>
      <c r="G488" s="406"/>
      <c r="H488" s="406"/>
      <c r="I488" s="406"/>
      <c r="J488" s="406"/>
      <c r="K488" s="406"/>
      <c r="L488" s="406"/>
      <c r="M488" s="406"/>
      <c r="N488" s="408"/>
      <c r="O488" s="399" t="s">
        <v>70</v>
      </c>
      <c r="P488" s="400"/>
      <c r="Q488" s="400"/>
      <c r="R488" s="400"/>
      <c r="S488" s="400"/>
      <c r="T488" s="400"/>
      <c r="U488" s="401"/>
      <c r="V488" s="37" t="s">
        <v>71</v>
      </c>
      <c r="W488" s="389">
        <f>IFERROR(W486/H486,"0")+IFERROR(W487/H487,"0")</f>
        <v>189.39393939393938</v>
      </c>
      <c r="X488" s="389">
        <f>IFERROR(X486/H486,"0")+IFERROR(X487/H487,"0")</f>
        <v>190</v>
      </c>
      <c r="Y488" s="389">
        <f>IFERROR(IF(Y486="",0,Y486),"0")+IFERROR(IF(Y487="",0,Y487),"0")</f>
        <v>2.2724000000000002</v>
      </c>
      <c r="Z488" s="390"/>
      <c r="AA488" s="390"/>
    </row>
    <row r="489" spans="1:67" x14ac:dyDescent="0.2">
      <c r="A489" s="406"/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8"/>
      <c r="O489" s="399" t="s">
        <v>70</v>
      </c>
      <c r="P489" s="400"/>
      <c r="Q489" s="400"/>
      <c r="R489" s="400"/>
      <c r="S489" s="400"/>
      <c r="T489" s="400"/>
      <c r="U489" s="401"/>
      <c r="V489" s="37" t="s">
        <v>66</v>
      </c>
      <c r="W489" s="389">
        <f>IFERROR(SUM(W486:W487),"0")</f>
        <v>1000</v>
      </c>
      <c r="X489" s="389">
        <f>IFERROR(SUM(X486:X487),"0")</f>
        <v>1003.2</v>
      </c>
      <c r="Y489" s="37"/>
      <c r="Z489" s="390"/>
      <c r="AA489" s="390"/>
    </row>
    <row r="490" spans="1:67" ht="14.25" hidden="1" customHeight="1" x14ac:dyDescent="0.25">
      <c r="A490" s="405" t="s">
        <v>61</v>
      </c>
      <c r="B490" s="406"/>
      <c r="C490" s="406"/>
      <c r="D490" s="406"/>
      <c r="E490" s="406"/>
      <c r="F490" s="406"/>
      <c r="G490" s="406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  <c r="U490" s="406"/>
      <c r="V490" s="406"/>
      <c r="W490" s="406"/>
      <c r="X490" s="406"/>
      <c r="Y490" s="406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402">
        <v>4680115883116</v>
      </c>
      <c r="E491" s="398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402">
        <v>4680115883093</v>
      </c>
      <c r="E492" s="398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6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7"/>
      <c r="Q492" s="397"/>
      <c r="R492" s="397"/>
      <c r="S492" s="398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402">
        <v>4680115883109</v>
      </c>
      <c r="E493" s="398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7"/>
      <c r="Q493" s="397"/>
      <c r="R493" s="397"/>
      <c r="S493" s="398"/>
      <c r="T493" s="34"/>
      <c r="U493" s="34"/>
      <c r="V493" s="35" t="s">
        <v>66</v>
      </c>
      <c r="W493" s="387">
        <v>1000</v>
      </c>
      <c r="X493" s="388">
        <f t="shared" si="93"/>
        <v>1003.2</v>
      </c>
      <c r="Y493" s="36">
        <f>IFERROR(IF(X493=0,"",ROUNDUP(X493/H493,0)*0.01196),"")</f>
        <v>2.2724000000000002</v>
      </c>
      <c r="Z493" s="56"/>
      <c r="AA493" s="57"/>
      <c r="AE493" s="64"/>
      <c r="BB493" s="341" t="s">
        <v>1</v>
      </c>
      <c r="BL493" s="64">
        <f t="shared" si="94"/>
        <v>1068.1818181818182</v>
      </c>
      <c r="BM493" s="64">
        <f t="shared" si="95"/>
        <v>1071.5999999999999</v>
      </c>
      <c r="BN493" s="64">
        <f t="shared" si="96"/>
        <v>1.821095571095571</v>
      </c>
      <c r="BO493" s="64">
        <f t="shared" si="97"/>
        <v>1.8269230769230771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402">
        <v>4680115882072</v>
      </c>
      <c r="E494" s="398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6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7"/>
      <c r="Q494" s="397"/>
      <c r="R494" s="397"/>
      <c r="S494" s="398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402">
        <v>4680115882102</v>
      </c>
      <c r="E495" s="398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402">
        <v>4680115882096</v>
      </c>
      <c r="E496" s="398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407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8"/>
      <c r="O497" s="399" t="s">
        <v>70</v>
      </c>
      <c r="P497" s="400"/>
      <c r="Q497" s="400"/>
      <c r="R497" s="400"/>
      <c r="S497" s="400"/>
      <c r="T497" s="400"/>
      <c r="U497" s="401"/>
      <c r="V497" s="37" t="s">
        <v>71</v>
      </c>
      <c r="W497" s="389">
        <f>IFERROR(W491/H491,"0")+IFERROR(W492/H492,"0")+IFERROR(W493/H493,"0")+IFERROR(W494/H494,"0")+IFERROR(W495/H495,"0")+IFERROR(W496/H496,"0")</f>
        <v>416.66666666666663</v>
      </c>
      <c r="X497" s="389">
        <f>IFERROR(X491/H491,"0")+IFERROR(X492/H492,"0")+IFERROR(X493/H493,"0")+IFERROR(X494/H494,"0")+IFERROR(X495/H495,"0")+IFERROR(X496/H496,"0")</f>
        <v>418</v>
      </c>
      <c r="Y497" s="389">
        <f>IFERROR(IF(Y491="",0,Y491),"0")+IFERROR(IF(Y492="",0,Y492),"0")+IFERROR(IF(Y493="",0,Y493),"0")+IFERROR(IF(Y494="",0,Y494),"0")+IFERROR(IF(Y495="",0,Y495),"0")+IFERROR(IF(Y496="",0,Y496),"0")</f>
        <v>4.9992800000000006</v>
      </c>
      <c r="Z497" s="390"/>
      <c r="AA497" s="390"/>
    </row>
    <row r="498" spans="1:67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8"/>
      <c r="O498" s="399" t="s">
        <v>70</v>
      </c>
      <c r="P498" s="400"/>
      <c r="Q498" s="400"/>
      <c r="R498" s="400"/>
      <c r="S498" s="400"/>
      <c r="T498" s="400"/>
      <c r="U498" s="401"/>
      <c r="V498" s="37" t="s">
        <v>66</v>
      </c>
      <c r="W498" s="389">
        <f>IFERROR(SUM(W491:W496),"0")</f>
        <v>2200</v>
      </c>
      <c r="X498" s="389">
        <f>IFERROR(SUM(X491:X496),"0")</f>
        <v>2207.04</v>
      </c>
      <c r="Y498" s="37"/>
      <c r="Z498" s="390"/>
      <c r="AA498" s="390"/>
    </row>
    <row r="499" spans="1:67" ht="14.25" hidden="1" customHeight="1" x14ac:dyDescent="0.25">
      <c r="A499" s="405" t="s">
        <v>72</v>
      </c>
      <c r="B499" s="406"/>
      <c r="C499" s="406"/>
      <c r="D499" s="406"/>
      <c r="E499" s="406"/>
      <c r="F499" s="406"/>
      <c r="G499" s="406"/>
      <c r="H499" s="406"/>
      <c r="I499" s="406"/>
      <c r="J499" s="406"/>
      <c r="K499" s="406"/>
      <c r="L499" s="406"/>
      <c r="M499" s="406"/>
      <c r="N499" s="406"/>
      <c r="O499" s="406"/>
      <c r="P499" s="406"/>
      <c r="Q499" s="406"/>
      <c r="R499" s="406"/>
      <c r="S499" s="406"/>
      <c r="T499" s="406"/>
      <c r="U499" s="406"/>
      <c r="V499" s="406"/>
      <c r="W499" s="406"/>
      <c r="X499" s="406"/>
      <c r="Y499" s="406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402">
        <v>4607091383409</v>
      </c>
      <c r="E500" s="398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6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7"/>
      <c r="Q500" s="397"/>
      <c r="R500" s="397"/>
      <c r="S500" s="398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402">
        <v>4607091383416</v>
      </c>
      <c r="E501" s="398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7"/>
      <c r="Q501" s="397"/>
      <c r="R501" s="397"/>
      <c r="S501" s="398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402">
        <v>4680115883536</v>
      </c>
      <c r="E502" s="398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7"/>
      <c r="Q502" s="397"/>
      <c r="R502" s="397"/>
      <c r="S502" s="398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7"/>
      <c r="B503" s="406"/>
      <c r="C503" s="406"/>
      <c r="D503" s="406"/>
      <c r="E503" s="406"/>
      <c r="F503" s="406"/>
      <c r="G503" s="406"/>
      <c r="H503" s="406"/>
      <c r="I503" s="406"/>
      <c r="J503" s="406"/>
      <c r="K503" s="406"/>
      <c r="L503" s="406"/>
      <c r="M503" s="406"/>
      <c r="N503" s="408"/>
      <c r="O503" s="399" t="s">
        <v>70</v>
      </c>
      <c r="P503" s="400"/>
      <c r="Q503" s="400"/>
      <c r="R503" s="400"/>
      <c r="S503" s="400"/>
      <c r="T503" s="400"/>
      <c r="U503" s="401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406"/>
      <c r="B504" s="406"/>
      <c r="C504" s="406"/>
      <c r="D504" s="406"/>
      <c r="E504" s="406"/>
      <c r="F504" s="406"/>
      <c r="G504" s="406"/>
      <c r="H504" s="406"/>
      <c r="I504" s="406"/>
      <c r="J504" s="406"/>
      <c r="K504" s="406"/>
      <c r="L504" s="406"/>
      <c r="M504" s="406"/>
      <c r="N504" s="408"/>
      <c r="O504" s="399" t="s">
        <v>70</v>
      </c>
      <c r="P504" s="400"/>
      <c r="Q504" s="400"/>
      <c r="R504" s="400"/>
      <c r="S504" s="400"/>
      <c r="T504" s="400"/>
      <c r="U504" s="401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5" t="s">
        <v>205</v>
      </c>
      <c r="B505" s="406"/>
      <c r="C505" s="406"/>
      <c r="D505" s="406"/>
      <c r="E505" s="406"/>
      <c r="F505" s="406"/>
      <c r="G505" s="406"/>
      <c r="H505" s="406"/>
      <c r="I505" s="406"/>
      <c r="J505" s="406"/>
      <c r="K505" s="406"/>
      <c r="L505" s="406"/>
      <c r="M505" s="406"/>
      <c r="N505" s="406"/>
      <c r="O505" s="406"/>
      <c r="P505" s="406"/>
      <c r="Q505" s="406"/>
      <c r="R505" s="406"/>
      <c r="S505" s="406"/>
      <c r="T505" s="406"/>
      <c r="U505" s="406"/>
      <c r="V505" s="406"/>
      <c r="W505" s="406"/>
      <c r="X505" s="406"/>
      <c r="Y505" s="406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402">
        <v>4680115885035</v>
      </c>
      <c r="E506" s="398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5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7"/>
      <c r="B507" s="406"/>
      <c r="C507" s="406"/>
      <c r="D507" s="406"/>
      <c r="E507" s="406"/>
      <c r="F507" s="406"/>
      <c r="G507" s="406"/>
      <c r="H507" s="406"/>
      <c r="I507" s="406"/>
      <c r="J507" s="406"/>
      <c r="K507" s="406"/>
      <c r="L507" s="406"/>
      <c r="M507" s="406"/>
      <c r="N507" s="408"/>
      <c r="O507" s="399" t="s">
        <v>70</v>
      </c>
      <c r="P507" s="400"/>
      <c r="Q507" s="400"/>
      <c r="R507" s="400"/>
      <c r="S507" s="400"/>
      <c r="T507" s="400"/>
      <c r="U507" s="401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406"/>
      <c r="B508" s="406"/>
      <c r="C508" s="406"/>
      <c r="D508" s="406"/>
      <c r="E508" s="406"/>
      <c r="F508" s="406"/>
      <c r="G508" s="406"/>
      <c r="H508" s="406"/>
      <c r="I508" s="406"/>
      <c r="J508" s="406"/>
      <c r="K508" s="406"/>
      <c r="L508" s="406"/>
      <c r="M508" s="406"/>
      <c r="N508" s="408"/>
      <c r="O508" s="399" t="s">
        <v>70</v>
      </c>
      <c r="P508" s="400"/>
      <c r="Q508" s="400"/>
      <c r="R508" s="400"/>
      <c r="S508" s="400"/>
      <c r="T508" s="400"/>
      <c r="U508" s="401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551" t="s">
        <v>679</v>
      </c>
      <c r="B509" s="552"/>
      <c r="C509" s="552"/>
      <c r="D509" s="552"/>
      <c r="E509" s="552"/>
      <c r="F509" s="552"/>
      <c r="G509" s="552"/>
      <c r="H509" s="552"/>
      <c r="I509" s="552"/>
      <c r="J509" s="552"/>
      <c r="K509" s="552"/>
      <c r="L509" s="552"/>
      <c r="M509" s="552"/>
      <c r="N509" s="552"/>
      <c r="O509" s="552"/>
      <c r="P509" s="552"/>
      <c r="Q509" s="552"/>
      <c r="R509" s="552"/>
      <c r="S509" s="552"/>
      <c r="T509" s="552"/>
      <c r="U509" s="552"/>
      <c r="V509" s="552"/>
      <c r="W509" s="552"/>
      <c r="X509" s="552"/>
      <c r="Y509" s="552"/>
      <c r="Z509" s="48"/>
      <c r="AA509" s="48"/>
    </row>
    <row r="510" spans="1:67" ht="16.5" hidden="1" customHeight="1" x14ac:dyDescent="0.25">
      <c r="A510" s="419" t="s">
        <v>680</v>
      </c>
      <c r="B510" s="406"/>
      <c r="C510" s="406"/>
      <c r="D510" s="406"/>
      <c r="E510" s="406"/>
      <c r="F510" s="406"/>
      <c r="G510" s="406"/>
      <c r="H510" s="406"/>
      <c r="I510" s="406"/>
      <c r="J510" s="406"/>
      <c r="K510" s="406"/>
      <c r="L510" s="406"/>
      <c r="M510" s="406"/>
      <c r="N510" s="406"/>
      <c r="O510" s="406"/>
      <c r="P510" s="406"/>
      <c r="Q510" s="406"/>
      <c r="R510" s="406"/>
      <c r="S510" s="406"/>
      <c r="T510" s="406"/>
      <c r="U510" s="406"/>
      <c r="V510" s="406"/>
      <c r="W510" s="406"/>
      <c r="X510" s="406"/>
      <c r="Y510" s="406"/>
      <c r="Z510" s="382"/>
      <c r="AA510" s="382"/>
    </row>
    <row r="511" spans="1:67" ht="14.25" hidden="1" customHeight="1" x14ac:dyDescent="0.25">
      <c r="A511" s="405" t="s">
        <v>105</v>
      </c>
      <c r="B511" s="406"/>
      <c r="C511" s="406"/>
      <c r="D511" s="406"/>
      <c r="E511" s="406"/>
      <c r="F511" s="406"/>
      <c r="G511" s="406"/>
      <c r="H511" s="406"/>
      <c r="I511" s="406"/>
      <c r="J511" s="406"/>
      <c r="K511" s="406"/>
      <c r="L511" s="406"/>
      <c r="M511" s="406"/>
      <c r="N511" s="406"/>
      <c r="O511" s="406"/>
      <c r="P511" s="406"/>
      <c r="Q511" s="406"/>
      <c r="R511" s="406"/>
      <c r="S511" s="406"/>
      <c r="T511" s="406"/>
      <c r="U511" s="406"/>
      <c r="V511" s="406"/>
      <c r="W511" s="406"/>
      <c r="X511" s="406"/>
      <c r="Y511" s="406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402">
        <v>4640242181011</v>
      </c>
      <c r="E512" s="398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558" t="s">
        <v>683</v>
      </c>
      <c r="P512" s="397"/>
      <c r="Q512" s="397"/>
      <c r="R512" s="397"/>
      <c r="S512" s="398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402">
        <v>4640242180045</v>
      </c>
      <c r="E513" s="398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595" t="s">
        <v>686</v>
      </c>
      <c r="P513" s="397"/>
      <c r="Q513" s="397"/>
      <c r="R513" s="397"/>
      <c r="S513" s="398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402">
        <v>4640242180441</v>
      </c>
      <c r="E514" s="398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01" t="s">
        <v>689</v>
      </c>
      <c r="P514" s="397"/>
      <c r="Q514" s="397"/>
      <c r="R514" s="397"/>
      <c r="S514" s="398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402">
        <v>4640242180601</v>
      </c>
      <c r="E515" s="398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0" t="s">
        <v>692</v>
      </c>
      <c r="P515" s="397"/>
      <c r="Q515" s="397"/>
      <c r="R515" s="397"/>
      <c r="S515" s="398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402">
        <v>4640242180564</v>
      </c>
      <c r="E516" s="398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26" t="s">
        <v>695</v>
      </c>
      <c r="P516" s="397"/>
      <c r="Q516" s="397"/>
      <c r="R516" s="397"/>
      <c r="S516" s="398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402">
        <v>4640242180922</v>
      </c>
      <c r="E517" s="398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3" t="s">
        <v>698</v>
      </c>
      <c r="P517" s="397"/>
      <c r="Q517" s="397"/>
      <c r="R517" s="397"/>
      <c r="S517" s="398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402">
        <v>4640242181189</v>
      </c>
      <c r="E518" s="398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763" t="s">
        <v>701</v>
      </c>
      <c r="P518" s="397"/>
      <c r="Q518" s="397"/>
      <c r="R518" s="397"/>
      <c r="S518" s="398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402">
        <v>4640242180038</v>
      </c>
      <c r="E519" s="398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675" t="s">
        <v>704</v>
      </c>
      <c r="P519" s="397"/>
      <c r="Q519" s="397"/>
      <c r="R519" s="397"/>
      <c r="S519" s="398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402">
        <v>4640242181172</v>
      </c>
      <c r="E520" s="398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739" t="s">
        <v>707</v>
      </c>
      <c r="P520" s="397"/>
      <c r="Q520" s="397"/>
      <c r="R520" s="397"/>
      <c r="S520" s="398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407"/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8"/>
      <c r="O521" s="399" t="s">
        <v>70</v>
      </c>
      <c r="P521" s="400"/>
      <c r="Q521" s="400"/>
      <c r="R521" s="400"/>
      <c r="S521" s="400"/>
      <c r="T521" s="400"/>
      <c r="U521" s="401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406"/>
      <c r="B522" s="406"/>
      <c r="C522" s="406"/>
      <c r="D522" s="406"/>
      <c r="E522" s="406"/>
      <c r="F522" s="406"/>
      <c r="G522" s="406"/>
      <c r="H522" s="406"/>
      <c r="I522" s="406"/>
      <c r="J522" s="406"/>
      <c r="K522" s="406"/>
      <c r="L522" s="406"/>
      <c r="M522" s="406"/>
      <c r="N522" s="408"/>
      <c r="O522" s="399" t="s">
        <v>70</v>
      </c>
      <c r="P522" s="400"/>
      <c r="Q522" s="400"/>
      <c r="R522" s="400"/>
      <c r="S522" s="400"/>
      <c r="T522" s="400"/>
      <c r="U522" s="401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hidden="1" customHeight="1" x14ac:dyDescent="0.25">
      <c r="A523" s="405" t="s">
        <v>97</v>
      </c>
      <c r="B523" s="406"/>
      <c r="C523" s="406"/>
      <c r="D523" s="406"/>
      <c r="E523" s="406"/>
      <c r="F523" s="406"/>
      <c r="G523" s="406"/>
      <c r="H523" s="406"/>
      <c r="I523" s="406"/>
      <c r="J523" s="406"/>
      <c r="K523" s="406"/>
      <c r="L523" s="406"/>
      <c r="M523" s="406"/>
      <c r="N523" s="406"/>
      <c r="O523" s="406"/>
      <c r="P523" s="406"/>
      <c r="Q523" s="406"/>
      <c r="R523" s="406"/>
      <c r="S523" s="406"/>
      <c r="T523" s="406"/>
      <c r="U523" s="406"/>
      <c r="V523" s="406"/>
      <c r="W523" s="406"/>
      <c r="X523" s="406"/>
      <c r="Y523" s="406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402">
        <v>4640242180526</v>
      </c>
      <c r="E524" s="398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512" t="s">
        <v>710</v>
      </c>
      <c r="P524" s="397"/>
      <c r="Q524" s="397"/>
      <c r="R524" s="397"/>
      <c r="S524" s="398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402">
        <v>4640242180519</v>
      </c>
      <c r="E525" s="398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499" t="s">
        <v>713</v>
      </c>
      <c r="P525" s="397"/>
      <c r="Q525" s="397"/>
      <c r="R525" s="397"/>
      <c r="S525" s="398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402">
        <v>4640242180090</v>
      </c>
      <c r="E526" s="398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35" t="s">
        <v>716</v>
      </c>
      <c r="P526" s="397"/>
      <c r="Q526" s="397"/>
      <c r="R526" s="397"/>
      <c r="S526" s="398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402">
        <v>4640242180090</v>
      </c>
      <c r="E527" s="398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35" t="s">
        <v>719</v>
      </c>
      <c r="P527" s="397"/>
      <c r="Q527" s="397"/>
      <c r="R527" s="397"/>
      <c r="S527" s="398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402">
        <v>4640242181363</v>
      </c>
      <c r="E528" s="398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510" t="s">
        <v>722</v>
      </c>
      <c r="P528" s="397"/>
      <c r="Q528" s="397"/>
      <c r="R528" s="397"/>
      <c r="S528" s="398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7"/>
      <c r="B529" s="406"/>
      <c r="C529" s="406"/>
      <c r="D529" s="406"/>
      <c r="E529" s="406"/>
      <c r="F529" s="406"/>
      <c r="G529" s="406"/>
      <c r="H529" s="406"/>
      <c r="I529" s="406"/>
      <c r="J529" s="406"/>
      <c r="K529" s="406"/>
      <c r="L529" s="406"/>
      <c r="M529" s="406"/>
      <c r="N529" s="408"/>
      <c r="O529" s="399" t="s">
        <v>70</v>
      </c>
      <c r="P529" s="400"/>
      <c r="Q529" s="400"/>
      <c r="R529" s="400"/>
      <c r="S529" s="400"/>
      <c r="T529" s="400"/>
      <c r="U529" s="401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406"/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8"/>
      <c r="O530" s="399" t="s">
        <v>70</v>
      </c>
      <c r="P530" s="400"/>
      <c r="Q530" s="400"/>
      <c r="R530" s="400"/>
      <c r="S530" s="400"/>
      <c r="T530" s="400"/>
      <c r="U530" s="401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5" t="s">
        <v>61</v>
      </c>
      <c r="B531" s="406"/>
      <c r="C531" s="406"/>
      <c r="D531" s="406"/>
      <c r="E531" s="406"/>
      <c r="F531" s="406"/>
      <c r="G531" s="406"/>
      <c r="H531" s="406"/>
      <c r="I531" s="406"/>
      <c r="J531" s="406"/>
      <c r="K531" s="406"/>
      <c r="L531" s="406"/>
      <c r="M531" s="406"/>
      <c r="N531" s="406"/>
      <c r="O531" s="406"/>
      <c r="P531" s="406"/>
      <c r="Q531" s="406"/>
      <c r="R531" s="406"/>
      <c r="S531" s="406"/>
      <c r="T531" s="406"/>
      <c r="U531" s="406"/>
      <c r="V531" s="406"/>
      <c r="W531" s="406"/>
      <c r="X531" s="406"/>
      <c r="Y531" s="406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402">
        <v>4640242180816</v>
      </c>
      <c r="E532" s="398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59" t="s">
        <v>725</v>
      </c>
      <c r="P532" s="397"/>
      <c r="Q532" s="397"/>
      <c r="R532" s="397"/>
      <c r="S532" s="398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402">
        <v>4680115880856</v>
      </c>
      <c r="E533" s="398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7"/>
      <c r="Q533" s="397"/>
      <c r="R533" s="397"/>
      <c r="S533" s="398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402">
        <v>4640242180595</v>
      </c>
      <c r="E534" s="398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64" t="s">
        <v>730</v>
      </c>
      <c r="P534" s="397"/>
      <c r="Q534" s="397"/>
      <c r="R534" s="397"/>
      <c r="S534" s="398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402">
        <v>4640242180076</v>
      </c>
      <c r="E535" s="398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49" t="s">
        <v>733</v>
      </c>
      <c r="P535" s="397"/>
      <c r="Q535" s="397"/>
      <c r="R535" s="397"/>
      <c r="S535" s="398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402">
        <v>4640242180908</v>
      </c>
      <c r="E536" s="398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470" t="s">
        <v>736</v>
      </c>
      <c r="P536" s="397"/>
      <c r="Q536" s="397"/>
      <c r="R536" s="397"/>
      <c r="S536" s="398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402">
        <v>4640242180489</v>
      </c>
      <c r="E537" s="398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3" t="s">
        <v>739</v>
      </c>
      <c r="P537" s="397"/>
      <c r="Q537" s="397"/>
      <c r="R537" s="397"/>
      <c r="S537" s="398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407"/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8"/>
      <c r="O538" s="399" t="s">
        <v>70</v>
      </c>
      <c r="P538" s="400"/>
      <c r="Q538" s="400"/>
      <c r="R538" s="400"/>
      <c r="S538" s="400"/>
      <c r="T538" s="400"/>
      <c r="U538" s="401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406"/>
      <c r="B539" s="406"/>
      <c r="C539" s="406"/>
      <c r="D539" s="406"/>
      <c r="E539" s="406"/>
      <c r="F539" s="406"/>
      <c r="G539" s="406"/>
      <c r="H539" s="406"/>
      <c r="I539" s="406"/>
      <c r="J539" s="406"/>
      <c r="K539" s="406"/>
      <c r="L539" s="406"/>
      <c r="M539" s="406"/>
      <c r="N539" s="408"/>
      <c r="O539" s="399" t="s">
        <v>70</v>
      </c>
      <c r="P539" s="400"/>
      <c r="Q539" s="400"/>
      <c r="R539" s="400"/>
      <c r="S539" s="400"/>
      <c r="T539" s="400"/>
      <c r="U539" s="401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5" t="s">
        <v>72</v>
      </c>
      <c r="B540" s="406"/>
      <c r="C540" s="406"/>
      <c r="D540" s="406"/>
      <c r="E540" s="406"/>
      <c r="F540" s="406"/>
      <c r="G540" s="406"/>
      <c r="H540" s="406"/>
      <c r="I540" s="406"/>
      <c r="J540" s="406"/>
      <c r="K540" s="406"/>
      <c r="L540" s="406"/>
      <c r="M540" s="406"/>
      <c r="N540" s="406"/>
      <c r="O540" s="406"/>
      <c r="P540" s="406"/>
      <c r="Q540" s="406"/>
      <c r="R540" s="406"/>
      <c r="S540" s="406"/>
      <c r="T540" s="406"/>
      <c r="U540" s="406"/>
      <c r="V540" s="406"/>
      <c r="W540" s="406"/>
      <c r="X540" s="406"/>
      <c r="Y540" s="406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402">
        <v>4640242180533</v>
      </c>
      <c r="E541" s="398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06" t="s">
        <v>742</v>
      </c>
      <c r="P541" s="397"/>
      <c r="Q541" s="397"/>
      <c r="R541" s="397"/>
      <c r="S541" s="398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402">
        <v>4640242180106</v>
      </c>
      <c r="E542" s="398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672" t="s">
        <v>745</v>
      </c>
      <c r="P542" s="397"/>
      <c r="Q542" s="397"/>
      <c r="R542" s="397"/>
      <c r="S542" s="398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402">
        <v>4640242180540</v>
      </c>
      <c r="E543" s="398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653" t="s">
        <v>748</v>
      </c>
      <c r="P543" s="397"/>
      <c r="Q543" s="397"/>
      <c r="R543" s="397"/>
      <c r="S543" s="398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402">
        <v>4640242181233</v>
      </c>
      <c r="E544" s="398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677" t="s">
        <v>751</v>
      </c>
      <c r="P544" s="397"/>
      <c r="Q544" s="397"/>
      <c r="R544" s="397"/>
      <c r="S544" s="398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402">
        <v>4640242181226</v>
      </c>
      <c r="E545" s="398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661" t="s">
        <v>754</v>
      </c>
      <c r="P545" s="397"/>
      <c r="Q545" s="397"/>
      <c r="R545" s="397"/>
      <c r="S545" s="398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407"/>
      <c r="B546" s="406"/>
      <c r="C546" s="406"/>
      <c r="D546" s="406"/>
      <c r="E546" s="406"/>
      <c r="F546" s="406"/>
      <c r="G546" s="406"/>
      <c r="H546" s="406"/>
      <c r="I546" s="406"/>
      <c r="J546" s="406"/>
      <c r="K546" s="406"/>
      <c r="L546" s="406"/>
      <c r="M546" s="406"/>
      <c r="N546" s="408"/>
      <c r="O546" s="399" t="s">
        <v>70</v>
      </c>
      <c r="P546" s="400"/>
      <c r="Q546" s="400"/>
      <c r="R546" s="400"/>
      <c r="S546" s="400"/>
      <c r="T546" s="400"/>
      <c r="U546" s="401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406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08"/>
      <c r="O547" s="399" t="s">
        <v>70</v>
      </c>
      <c r="P547" s="400"/>
      <c r="Q547" s="400"/>
      <c r="R547" s="400"/>
      <c r="S547" s="400"/>
      <c r="T547" s="400"/>
      <c r="U547" s="401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5" t="s">
        <v>205</v>
      </c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06"/>
      <c r="O548" s="406"/>
      <c r="P548" s="406"/>
      <c r="Q548" s="406"/>
      <c r="R548" s="406"/>
      <c r="S548" s="406"/>
      <c r="T548" s="406"/>
      <c r="U548" s="406"/>
      <c r="V548" s="406"/>
      <c r="W548" s="406"/>
      <c r="X548" s="406"/>
      <c r="Y548" s="406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402">
        <v>4640242180120</v>
      </c>
      <c r="E549" s="398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467" t="s">
        <v>757</v>
      </c>
      <c r="P549" s="397"/>
      <c r="Q549" s="397"/>
      <c r="R549" s="397"/>
      <c r="S549" s="398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402">
        <v>4640242180120</v>
      </c>
      <c r="E550" s="398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34" t="s">
        <v>759</v>
      </c>
      <c r="P550" s="397"/>
      <c r="Q550" s="397"/>
      <c r="R550" s="397"/>
      <c r="S550" s="398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402">
        <v>4640242180137</v>
      </c>
      <c r="E551" s="398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4" t="s">
        <v>762</v>
      </c>
      <c r="P551" s="397"/>
      <c r="Q551" s="397"/>
      <c r="R551" s="397"/>
      <c r="S551" s="398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402">
        <v>4640242180137</v>
      </c>
      <c r="E552" s="398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3" t="s">
        <v>764</v>
      </c>
      <c r="P552" s="397"/>
      <c r="Q552" s="397"/>
      <c r="R552" s="397"/>
      <c r="S552" s="398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407"/>
      <c r="B553" s="406"/>
      <c r="C553" s="406"/>
      <c r="D553" s="406"/>
      <c r="E553" s="406"/>
      <c r="F553" s="406"/>
      <c r="G553" s="406"/>
      <c r="H553" s="406"/>
      <c r="I553" s="406"/>
      <c r="J553" s="406"/>
      <c r="K553" s="406"/>
      <c r="L553" s="406"/>
      <c r="M553" s="406"/>
      <c r="N553" s="408"/>
      <c r="O553" s="399" t="s">
        <v>70</v>
      </c>
      <c r="P553" s="400"/>
      <c r="Q553" s="400"/>
      <c r="R553" s="400"/>
      <c r="S553" s="400"/>
      <c r="T553" s="400"/>
      <c r="U553" s="401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408"/>
      <c r="O554" s="399" t="s">
        <v>70</v>
      </c>
      <c r="P554" s="400"/>
      <c r="Q554" s="400"/>
      <c r="R554" s="400"/>
      <c r="S554" s="400"/>
      <c r="T554" s="400"/>
      <c r="U554" s="401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674"/>
      <c r="B555" s="406"/>
      <c r="C555" s="406"/>
      <c r="D555" s="406"/>
      <c r="E555" s="406"/>
      <c r="F555" s="406"/>
      <c r="G555" s="406"/>
      <c r="H555" s="406"/>
      <c r="I555" s="406"/>
      <c r="J555" s="406"/>
      <c r="K555" s="406"/>
      <c r="L555" s="406"/>
      <c r="M555" s="406"/>
      <c r="N555" s="586"/>
      <c r="O555" s="414" t="s">
        <v>765</v>
      </c>
      <c r="P555" s="415"/>
      <c r="Q555" s="415"/>
      <c r="R555" s="415"/>
      <c r="S555" s="415"/>
      <c r="T555" s="415"/>
      <c r="U555" s="416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15600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15692.920000000002</v>
      </c>
      <c r="Y555" s="37"/>
      <c r="Z555" s="390"/>
      <c r="AA555" s="390"/>
    </row>
    <row r="556" spans="1:67" x14ac:dyDescent="0.2">
      <c r="A556" s="406"/>
      <c r="B556" s="406"/>
      <c r="C556" s="406"/>
      <c r="D556" s="406"/>
      <c r="E556" s="406"/>
      <c r="F556" s="406"/>
      <c r="G556" s="406"/>
      <c r="H556" s="406"/>
      <c r="I556" s="406"/>
      <c r="J556" s="406"/>
      <c r="K556" s="406"/>
      <c r="L556" s="406"/>
      <c r="M556" s="406"/>
      <c r="N556" s="586"/>
      <c r="O556" s="414" t="s">
        <v>766</v>
      </c>
      <c r="P556" s="415"/>
      <c r="Q556" s="415"/>
      <c r="R556" s="415"/>
      <c r="S556" s="415"/>
      <c r="T556" s="415"/>
      <c r="U556" s="416"/>
      <c r="V556" s="37" t="s">
        <v>66</v>
      </c>
      <c r="W556" s="389">
        <f>IFERROR(SUM(BL22:BL552),"0")</f>
        <v>16703.86439741612</v>
      </c>
      <c r="X556" s="389">
        <f>IFERROR(SUM(BM22:BM552),"0")</f>
        <v>16802.811999999998</v>
      </c>
      <c r="Y556" s="37"/>
      <c r="Z556" s="390"/>
      <c r="AA556" s="390"/>
    </row>
    <row r="557" spans="1:67" x14ac:dyDescent="0.2">
      <c r="A557" s="406"/>
      <c r="B557" s="406"/>
      <c r="C557" s="406"/>
      <c r="D557" s="406"/>
      <c r="E557" s="406"/>
      <c r="F557" s="406"/>
      <c r="G557" s="406"/>
      <c r="H557" s="406"/>
      <c r="I557" s="406"/>
      <c r="J557" s="406"/>
      <c r="K557" s="406"/>
      <c r="L557" s="406"/>
      <c r="M557" s="406"/>
      <c r="N557" s="586"/>
      <c r="O557" s="414" t="s">
        <v>767</v>
      </c>
      <c r="P557" s="415"/>
      <c r="Q557" s="415"/>
      <c r="R557" s="415"/>
      <c r="S557" s="415"/>
      <c r="T557" s="415"/>
      <c r="U557" s="416"/>
      <c r="V557" s="37" t="s">
        <v>768</v>
      </c>
      <c r="W557" s="38">
        <f>ROUNDUP(SUM(BN22:BN552),0)</f>
        <v>32</v>
      </c>
      <c r="X557" s="38">
        <f>ROUNDUP(SUM(BO22:BO552),0)</f>
        <v>32</v>
      </c>
      <c r="Y557" s="37"/>
      <c r="Z557" s="390"/>
      <c r="AA557" s="390"/>
    </row>
    <row r="558" spans="1:67" x14ac:dyDescent="0.2">
      <c r="A558" s="406"/>
      <c r="B558" s="406"/>
      <c r="C558" s="406"/>
      <c r="D558" s="406"/>
      <c r="E558" s="406"/>
      <c r="F558" s="406"/>
      <c r="G558" s="406"/>
      <c r="H558" s="406"/>
      <c r="I558" s="406"/>
      <c r="J558" s="406"/>
      <c r="K558" s="406"/>
      <c r="L558" s="406"/>
      <c r="M558" s="406"/>
      <c r="N558" s="586"/>
      <c r="O558" s="414" t="s">
        <v>769</v>
      </c>
      <c r="P558" s="415"/>
      <c r="Q558" s="415"/>
      <c r="R558" s="415"/>
      <c r="S558" s="415"/>
      <c r="T558" s="415"/>
      <c r="U558" s="416"/>
      <c r="V558" s="37" t="s">
        <v>66</v>
      </c>
      <c r="W558" s="389">
        <f>GrossWeightTotal+PalletQtyTotal*25</f>
        <v>17503.86439741612</v>
      </c>
      <c r="X558" s="389">
        <f>GrossWeightTotalR+PalletQtyTotalR*25</f>
        <v>17602.811999999998</v>
      </c>
      <c r="Y558" s="37"/>
      <c r="Z558" s="390"/>
      <c r="AA558" s="390"/>
    </row>
    <row r="559" spans="1:67" x14ac:dyDescent="0.2">
      <c r="A559" s="406"/>
      <c r="B559" s="406"/>
      <c r="C559" s="406"/>
      <c r="D559" s="406"/>
      <c r="E559" s="406"/>
      <c r="F559" s="406"/>
      <c r="G559" s="406"/>
      <c r="H559" s="406"/>
      <c r="I559" s="406"/>
      <c r="J559" s="406"/>
      <c r="K559" s="406"/>
      <c r="L559" s="406"/>
      <c r="M559" s="406"/>
      <c r="N559" s="586"/>
      <c r="O559" s="414" t="s">
        <v>770</v>
      </c>
      <c r="P559" s="415"/>
      <c r="Q559" s="415"/>
      <c r="R559" s="415"/>
      <c r="S559" s="415"/>
      <c r="T559" s="415"/>
      <c r="U559" s="416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2961.0699124204871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2977</v>
      </c>
      <c r="Y559" s="37"/>
      <c r="Z559" s="390"/>
      <c r="AA559" s="390"/>
    </row>
    <row r="560" spans="1:67" ht="14.25" hidden="1" customHeight="1" x14ac:dyDescent="0.2">
      <c r="A560" s="406"/>
      <c r="B560" s="406"/>
      <c r="C560" s="406"/>
      <c r="D560" s="406"/>
      <c r="E560" s="406"/>
      <c r="F560" s="406"/>
      <c r="G560" s="406"/>
      <c r="H560" s="406"/>
      <c r="I560" s="406"/>
      <c r="J560" s="406"/>
      <c r="K560" s="406"/>
      <c r="L560" s="406"/>
      <c r="M560" s="406"/>
      <c r="N560" s="586"/>
      <c r="O560" s="414" t="s">
        <v>771</v>
      </c>
      <c r="P560" s="415"/>
      <c r="Q560" s="415"/>
      <c r="R560" s="415"/>
      <c r="S560" s="415"/>
      <c r="T560" s="415"/>
      <c r="U560" s="416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38.645519999999998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53" t="s">
        <v>95</v>
      </c>
      <c r="D562" s="497"/>
      <c r="E562" s="497"/>
      <c r="F562" s="498"/>
      <c r="G562" s="453" t="s">
        <v>228</v>
      </c>
      <c r="H562" s="497"/>
      <c r="I562" s="497"/>
      <c r="J562" s="497"/>
      <c r="K562" s="497"/>
      <c r="L562" s="497"/>
      <c r="M562" s="497"/>
      <c r="N562" s="497"/>
      <c r="O562" s="497"/>
      <c r="P562" s="498"/>
      <c r="Q562" s="453" t="s">
        <v>476</v>
      </c>
      <c r="R562" s="498"/>
      <c r="S562" s="453" t="s">
        <v>542</v>
      </c>
      <c r="T562" s="497"/>
      <c r="U562" s="497"/>
      <c r="V562" s="49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409" t="s">
        <v>774</v>
      </c>
      <c r="B563" s="453" t="s">
        <v>60</v>
      </c>
      <c r="C563" s="453" t="s">
        <v>96</v>
      </c>
      <c r="D563" s="453" t="s">
        <v>104</v>
      </c>
      <c r="E563" s="453" t="s">
        <v>95</v>
      </c>
      <c r="F563" s="453" t="s">
        <v>218</v>
      </c>
      <c r="G563" s="453" t="s">
        <v>229</v>
      </c>
      <c r="H563" s="453" t="s">
        <v>239</v>
      </c>
      <c r="I563" s="453" t="s">
        <v>258</v>
      </c>
      <c r="J563" s="453" t="s">
        <v>335</v>
      </c>
      <c r="K563" s="385"/>
      <c r="L563" s="453" t="s">
        <v>369</v>
      </c>
      <c r="M563" s="385"/>
      <c r="N563" s="453" t="s">
        <v>369</v>
      </c>
      <c r="O563" s="453" t="s">
        <v>446</v>
      </c>
      <c r="P563" s="453" t="s">
        <v>463</v>
      </c>
      <c r="Q563" s="453" t="s">
        <v>477</v>
      </c>
      <c r="R563" s="453" t="s">
        <v>517</v>
      </c>
      <c r="S563" s="453" t="s">
        <v>543</v>
      </c>
      <c r="T563" s="453" t="s">
        <v>590</v>
      </c>
      <c r="U563" s="453" t="s">
        <v>617</v>
      </c>
      <c r="V563" s="453" t="s">
        <v>624</v>
      </c>
      <c r="W563" s="453" t="s">
        <v>630</v>
      </c>
      <c r="X563" s="453" t="s">
        <v>680</v>
      </c>
      <c r="AA563" s="52"/>
      <c r="AD563" s="385"/>
    </row>
    <row r="564" spans="1:30" ht="13.5" customHeight="1" thickBot="1" x14ac:dyDescent="0.25">
      <c r="A564" s="410"/>
      <c r="B564" s="454"/>
      <c r="C564" s="454"/>
      <c r="D564" s="454"/>
      <c r="E564" s="454"/>
      <c r="F564" s="454"/>
      <c r="G564" s="454"/>
      <c r="H564" s="454"/>
      <c r="I564" s="454"/>
      <c r="J564" s="454"/>
      <c r="K564" s="385"/>
      <c r="L564" s="454"/>
      <c r="M564" s="385"/>
      <c r="N564" s="454"/>
      <c r="O564" s="454"/>
      <c r="P564" s="454"/>
      <c r="Q564" s="454"/>
      <c r="R564" s="454"/>
      <c r="S564" s="454"/>
      <c r="T564" s="454"/>
      <c r="U564" s="454"/>
      <c r="V564" s="454"/>
      <c r="W564" s="454"/>
      <c r="X564" s="454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151.20000000000002</v>
      </c>
      <c r="D565" s="46">
        <f>IFERROR(X53*1,"0")+IFERROR(X54*1,"0")+IFERROR(X55*1,"0")+IFERROR(X56*1,"0")</f>
        <v>302.40000000000003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1512.0000000000002</v>
      </c>
      <c r="F565" s="46">
        <f>IFERROR(X130*1,"0")+IFERROR(X131*1,"0")+IFERROR(X132*1,"0")+IFERROR(X133*1,"0")+IFERROR(X134*1,"0")</f>
        <v>1806.0000000000002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100.80000000000001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1618.5999999999997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1353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1353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852.6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405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1210.1999999999998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302.40000000000003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100.80000000000001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5617.92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360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300,00"/>
        <filter val="1 350,00"/>
        <filter val="1 500,00"/>
        <filter val="1 600,00"/>
        <filter val="1 800,00"/>
        <filter val="100,00"/>
        <filter val="128,21"/>
        <filter val="13,89"/>
        <filter val="146,83"/>
        <filter val="15 600,00"/>
        <filter val="150,00"/>
        <filter val="16 703,86"/>
        <filter val="16,67"/>
        <filter val="17 503,86"/>
        <filter val="172,62"/>
        <filter val="189,39"/>
        <filter val="2 200,00"/>
        <filter val="2 400,00"/>
        <filter val="2 961,07"/>
        <filter val="200,00"/>
        <filter val="23,81"/>
        <filter val="26,67"/>
        <filter val="27,78"/>
        <filter val="289,68"/>
        <filter val="29,17"/>
        <filter val="300,00"/>
        <filter val="32"/>
        <filter val="350,00"/>
        <filter val="400,00"/>
        <filter val="404,76"/>
        <filter val="416,67"/>
        <filter val="441,82"/>
        <filter val="454,55"/>
        <filter val="50,00"/>
        <filter val="600,00"/>
        <filter val="650,00"/>
        <filter val="71,43"/>
        <filter val="83,33"/>
        <filter val="850,00"/>
        <filter val="900,00"/>
      </filters>
    </filterColumn>
  </autoFilter>
  <mergeCells count="1013"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D427:E427"/>
    <mergeCell ref="D298:E298"/>
    <mergeCell ref="A319:Y319"/>
    <mergeCell ref="O320:S320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