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5A12462-1CE9-4E04-B566-7FA0AEDF46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заказа'!$W$556:$W$556</definedName>
    <definedName name="GrossWeightTotalR">'Бланк заказа'!$X$556:$X$556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заказа'!$W$557:$W$557</definedName>
    <definedName name="PalletQtyTotalR">'Бланк заказа'!$X$557:$X$557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заказа'!$B$255:$B$255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заказа'!$B$283:$B$283</definedName>
    <definedName name="ProductId173">'Бланк заказа'!$B$287:$B$287</definedName>
    <definedName name="ProductId174">'Бланк заказа'!$B$288:$B$288</definedName>
    <definedName name="ProductId175">'Бланк заказа'!$B$289:$B$289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заказа'!$B$304:$B$304</definedName>
    <definedName name="ProductId184">'Бланк заказа'!$B$305:$B$305</definedName>
    <definedName name="ProductId185">'Бланк заказа'!$B$310:$B$310</definedName>
    <definedName name="ProductId186">'Бланк заказа'!$B$314:$B$314</definedName>
    <definedName name="ProductId187">'Бланк заказа'!$B$315:$B$315</definedName>
    <definedName name="ProductId188">'Бланк заказа'!$B$316:$B$316</definedName>
    <definedName name="ProductId189">'Бланк заказа'!$B$320:$B$320</definedName>
    <definedName name="ProductId19">'Бланк заказа'!$B$62:$B$62</definedName>
    <definedName name="ProductId190">'Бланк заказа'!$B$324:$B$324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заказа'!$B$344:$B$344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заказа'!$B$351:$B$351</definedName>
    <definedName name="ProductId207">'Бланк заказа'!$B$352:$B$352</definedName>
    <definedName name="ProductId208">'Бланк заказа'!$B$353:$B$353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заказа'!$B$382:$B$382</definedName>
    <definedName name="ProductId222">'Бланк заказа'!$B$388:$B$388</definedName>
    <definedName name="ProductId223">'Бланк заказа'!$B$389:$B$389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заказа'!$B$415:$B$415</definedName>
    <definedName name="ProductId241">'Бланк заказа'!$B$419:$B$419</definedName>
    <definedName name="ProductId242">'Бланк заказа'!$B$420:$B$420</definedName>
    <definedName name="ProductId243">'Бланк заказа'!$B$421:$B$421</definedName>
    <definedName name="ProductId244">'Бланк заказа'!$B$426:$B$426</definedName>
    <definedName name="ProductId245">'Бланк заказа'!$B$427:$B$427</definedName>
    <definedName name="ProductId246">'Бланк заказа'!$B$431:$B$431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заказа'!$B$440:$B$440</definedName>
    <definedName name="ProductId253">'Бланк заказа'!$B$441:$B$441</definedName>
    <definedName name="ProductId254">'Бланк заказа'!$B$445:$B$445</definedName>
    <definedName name="ProductId255">'Бланк заказа'!$B$449:$B$449</definedName>
    <definedName name="ProductId256">'Бланк заказа'!$B$454:$B$454</definedName>
    <definedName name="ProductId257">'Бланк заказа'!$B$455:$B$455</definedName>
    <definedName name="ProductId258">'Бланк заказа'!$B$456:$B$456</definedName>
    <definedName name="ProductId259">'Бланк заказа'!$B$461:$B$461</definedName>
    <definedName name="ProductId26">'Бланк заказа'!$B$69:$B$69</definedName>
    <definedName name="ProductId260">'Бланк заказа'!$B$465:$B$465</definedName>
    <definedName name="ProductId261">'Бланк заказа'!$B$471:$B$471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заказа'!$B$486:$B$486</definedName>
    <definedName name="ProductId274">'Бланк заказа'!$B$487:$B$487</definedName>
    <definedName name="ProductId275">'Бланк заказа'!$B$491:$B$491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заказа'!$B$500:$B$500</definedName>
    <definedName name="ProductId282">'Бланк заказа'!$B$501:$B$501</definedName>
    <definedName name="ProductId283">'Бланк заказа'!$B$502:$B$502</definedName>
    <definedName name="ProductId284">'Бланк заказа'!$B$506:$B$506</definedName>
    <definedName name="ProductId285">'Бланк заказа'!$B$512:$B$512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заказа'!$B$532:$B$532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заказа'!$B$541:$B$541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заказа'!$B$549:$B$549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заказа'!$B$148:$B$148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заказа'!$B$161:$B$161</definedName>
    <definedName name="ProductId9">'Бланк заказа'!$B$33:$B$33</definedName>
    <definedName name="ProductId90">'Бланк заказа'!$B$162:$B$162</definedName>
    <definedName name="ProductId91">'Бланк заказа'!$B$166:$B$166</definedName>
    <definedName name="ProductId92">'Бланк заказа'!$B$167:$B$167</definedName>
    <definedName name="ProductId93">'Бланк заказа'!$B$171:$B$171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заказа'!$W$255:$W$255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заказа'!$W$283:$W$283</definedName>
    <definedName name="SalesQty173">'Бланк заказа'!$W$287:$W$287</definedName>
    <definedName name="SalesQty174">'Бланк заказа'!$W$288:$W$288</definedName>
    <definedName name="SalesQty175">'Бланк заказа'!$W$289:$W$289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заказа'!$W$304:$W$304</definedName>
    <definedName name="SalesQty184">'Бланк заказа'!$W$305:$W$305</definedName>
    <definedName name="SalesQty185">'Бланк заказа'!$W$310:$W$310</definedName>
    <definedName name="SalesQty186">'Бланк заказа'!$W$314:$W$314</definedName>
    <definedName name="SalesQty187">'Бланк заказа'!$W$315:$W$315</definedName>
    <definedName name="SalesQty188">'Бланк заказа'!$W$316:$W$316</definedName>
    <definedName name="SalesQty189">'Бланк заказа'!$W$320:$W$320</definedName>
    <definedName name="SalesQty19">'Бланк заказа'!$W$62:$W$62</definedName>
    <definedName name="SalesQty190">'Бланк заказа'!$W$324:$W$324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заказа'!$W$344:$W$344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заказа'!$W$351:$W$351</definedName>
    <definedName name="SalesQty207">'Бланк заказа'!$W$352:$W$352</definedName>
    <definedName name="SalesQty208">'Бланк заказа'!$W$353:$W$353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заказа'!$W$382:$W$382</definedName>
    <definedName name="SalesQty222">'Бланк заказа'!$W$388:$W$388</definedName>
    <definedName name="SalesQty223">'Бланк заказа'!$W$389:$W$389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заказа'!$W$415:$W$415</definedName>
    <definedName name="SalesQty241">'Бланк заказа'!$W$419:$W$419</definedName>
    <definedName name="SalesQty242">'Бланк заказа'!$W$420:$W$420</definedName>
    <definedName name="SalesQty243">'Бланк заказа'!$W$421:$W$421</definedName>
    <definedName name="SalesQty244">'Бланк заказа'!$W$426:$W$426</definedName>
    <definedName name="SalesQty245">'Бланк заказа'!$W$427:$W$427</definedName>
    <definedName name="SalesQty246">'Бланк заказа'!$W$431:$W$431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заказа'!$W$440:$W$440</definedName>
    <definedName name="SalesQty253">'Бланк заказа'!$W$441:$W$441</definedName>
    <definedName name="SalesQty254">'Бланк заказа'!$W$445:$W$445</definedName>
    <definedName name="SalesQty255">'Бланк заказа'!$W$449:$W$449</definedName>
    <definedName name="SalesQty256">'Бланк заказа'!$W$454:$W$454</definedName>
    <definedName name="SalesQty257">'Бланк заказа'!$W$455:$W$455</definedName>
    <definedName name="SalesQty258">'Бланк заказа'!$W$456:$W$456</definedName>
    <definedName name="SalesQty259">'Бланк заказа'!$W$461:$W$461</definedName>
    <definedName name="SalesQty26">'Бланк заказа'!$W$69:$W$69</definedName>
    <definedName name="SalesQty260">'Бланк заказа'!$W$465:$W$465</definedName>
    <definedName name="SalesQty261">'Бланк заказа'!$W$471:$W$471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заказа'!$W$486:$W$486</definedName>
    <definedName name="SalesQty274">'Бланк заказа'!$W$487:$W$487</definedName>
    <definedName name="SalesQty275">'Бланк заказа'!$W$491:$W$491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заказа'!$W$500:$W$500</definedName>
    <definedName name="SalesQty282">'Бланк заказа'!$W$501:$W$501</definedName>
    <definedName name="SalesQty283">'Бланк заказа'!$W$502:$W$502</definedName>
    <definedName name="SalesQty284">'Бланк заказа'!$W$506:$W$506</definedName>
    <definedName name="SalesQty285">'Бланк заказа'!$W$512:$W$512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заказа'!$W$532:$W$532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заказа'!$W$541:$W$541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заказа'!$W$549:$W$549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заказа'!$W$148:$W$148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заказа'!$W$161:$W$161</definedName>
    <definedName name="SalesQty9">'Бланк заказа'!$W$33:$W$33</definedName>
    <definedName name="SalesQty90">'Бланк заказа'!$W$162:$W$162</definedName>
    <definedName name="SalesQty91">'Бланк заказа'!$W$166:$W$166</definedName>
    <definedName name="SalesQty92">'Бланк заказа'!$W$167:$W$167</definedName>
    <definedName name="SalesQty93">'Бланк заказа'!$W$171:$W$171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заказа'!$X$255:$X$255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заказа'!$X$283:$X$283</definedName>
    <definedName name="SalesRoundBox173">'Бланк заказа'!$X$287:$X$287</definedName>
    <definedName name="SalesRoundBox174">'Бланк заказа'!$X$288:$X$288</definedName>
    <definedName name="SalesRoundBox175">'Бланк заказа'!$X$289:$X$289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заказа'!$X$304:$X$304</definedName>
    <definedName name="SalesRoundBox184">'Бланк заказа'!$X$305:$X$305</definedName>
    <definedName name="SalesRoundBox185">'Бланк заказа'!$X$310:$X$310</definedName>
    <definedName name="SalesRoundBox186">'Бланк заказа'!$X$314:$X$314</definedName>
    <definedName name="SalesRoundBox187">'Бланк заказа'!$X$315:$X$315</definedName>
    <definedName name="SalesRoundBox188">'Бланк заказа'!$X$316:$X$316</definedName>
    <definedName name="SalesRoundBox189">'Бланк заказа'!$X$320:$X$320</definedName>
    <definedName name="SalesRoundBox19">'Бланк заказа'!$X$62:$X$62</definedName>
    <definedName name="SalesRoundBox190">'Бланк заказа'!$X$324:$X$324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заказа'!$X$344:$X$344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заказа'!$X$351:$X$351</definedName>
    <definedName name="SalesRoundBox207">'Бланк заказа'!$X$352:$X$352</definedName>
    <definedName name="SalesRoundBox208">'Бланк заказа'!$X$353:$X$353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заказа'!$X$382:$X$382</definedName>
    <definedName name="SalesRoundBox222">'Бланк заказа'!$X$388:$X$388</definedName>
    <definedName name="SalesRoundBox223">'Бланк заказа'!$X$389:$X$389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заказа'!$X$415:$X$415</definedName>
    <definedName name="SalesRoundBox241">'Бланк заказа'!$X$419:$X$419</definedName>
    <definedName name="SalesRoundBox242">'Бланк заказа'!$X$420:$X$420</definedName>
    <definedName name="SalesRoundBox243">'Бланк заказа'!$X$421:$X$421</definedName>
    <definedName name="SalesRoundBox244">'Бланк заказа'!$X$426:$X$426</definedName>
    <definedName name="SalesRoundBox245">'Бланк заказа'!$X$427:$X$427</definedName>
    <definedName name="SalesRoundBox246">'Бланк заказа'!$X$431:$X$431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заказа'!$X$440:$X$440</definedName>
    <definedName name="SalesRoundBox253">'Бланк заказа'!$X$441:$X$441</definedName>
    <definedName name="SalesRoundBox254">'Бланк заказа'!$X$445:$X$445</definedName>
    <definedName name="SalesRoundBox255">'Бланк заказа'!$X$449:$X$449</definedName>
    <definedName name="SalesRoundBox256">'Бланк заказа'!$X$454:$X$454</definedName>
    <definedName name="SalesRoundBox257">'Бланк заказа'!$X$455:$X$455</definedName>
    <definedName name="SalesRoundBox258">'Бланк заказа'!$X$456:$X$456</definedName>
    <definedName name="SalesRoundBox259">'Бланк заказа'!$X$461:$X$461</definedName>
    <definedName name="SalesRoundBox26">'Бланк заказа'!$X$69:$X$69</definedName>
    <definedName name="SalesRoundBox260">'Бланк заказа'!$X$465:$X$465</definedName>
    <definedName name="SalesRoundBox261">'Бланк заказа'!$X$471:$X$471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заказа'!$X$486:$X$486</definedName>
    <definedName name="SalesRoundBox274">'Бланк заказа'!$X$487:$X$487</definedName>
    <definedName name="SalesRoundBox275">'Бланк заказа'!$X$491:$X$491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заказа'!$X$500:$X$500</definedName>
    <definedName name="SalesRoundBox282">'Бланк заказа'!$X$501:$X$501</definedName>
    <definedName name="SalesRoundBox283">'Бланк заказа'!$X$502:$X$502</definedName>
    <definedName name="SalesRoundBox284">'Бланк заказа'!$X$506:$X$506</definedName>
    <definedName name="SalesRoundBox285">'Бланк заказа'!$X$512:$X$512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заказа'!$X$532:$X$532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заказа'!$X$541:$X$541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заказа'!$X$549:$X$549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заказа'!$X$148:$X$148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заказа'!$X$161:$X$161</definedName>
    <definedName name="SalesRoundBox9">'Бланк заказа'!$X$33:$X$33</definedName>
    <definedName name="SalesRoundBox90">'Бланк заказа'!$X$162:$X$162</definedName>
    <definedName name="SalesRoundBox91">'Бланк заказа'!$X$166:$X$166</definedName>
    <definedName name="SalesRoundBox92">'Бланк заказа'!$X$167:$X$167</definedName>
    <definedName name="SalesRoundBox93">'Бланк заказа'!$X$171:$X$171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заказа'!$V$255:$V$255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заказа'!$V$283:$V$283</definedName>
    <definedName name="UnitOfMeasure173">'Бланк заказа'!$V$287:$V$287</definedName>
    <definedName name="UnitOfMeasure174">'Бланк заказа'!$V$288:$V$288</definedName>
    <definedName name="UnitOfMeasure175">'Бланк заказа'!$V$289:$V$289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заказа'!$V$304:$V$304</definedName>
    <definedName name="UnitOfMeasure184">'Бланк заказа'!$V$305:$V$305</definedName>
    <definedName name="UnitOfMeasure185">'Бланк заказа'!$V$310:$V$310</definedName>
    <definedName name="UnitOfMeasure186">'Бланк заказа'!$V$314:$V$314</definedName>
    <definedName name="UnitOfMeasure187">'Бланк заказа'!$V$315:$V$315</definedName>
    <definedName name="UnitOfMeasure188">'Бланк заказа'!$V$316:$V$316</definedName>
    <definedName name="UnitOfMeasure189">'Бланк заказа'!$V$320:$V$320</definedName>
    <definedName name="UnitOfMeasure19">'Бланк заказа'!$V$62:$V$62</definedName>
    <definedName name="UnitOfMeasure190">'Бланк заказа'!$V$324:$V$324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заказа'!$V$344:$V$344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заказа'!$V$351:$V$351</definedName>
    <definedName name="UnitOfMeasure207">'Бланк заказа'!$V$352:$V$352</definedName>
    <definedName name="UnitOfMeasure208">'Бланк заказа'!$V$353:$V$353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заказа'!$V$382:$V$382</definedName>
    <definedName name="UnitOfMeasure222">'Бланк заказа'!$V$388:$V$388</definedName>
    <definedName name="UnitOfMeasure223">'Бланк заказа'!$V$389:$V$389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заказа'!$V$415:$V$415</definedName>
    <definedName name="UnitOfMeasure241">'Бланк заказа'!$V$419:$V$419</definedName>
    <definedName name="UnitOfMeasure242">'Бланк заказа'!$V$420:$V$420</definedName>
    <definedName name="UnitOfMeasure243">'Бланк заказа'!$V$421:$V$421</definedName>
    <definedName name="UnitOfMeasure244">'Бланк заказа'!$V$426:$V$426</definedName>
    <definedName name="UnitOfMeasure245">'Бланк заказа'!$V$427:$V$427</definedName>
    <definedName name="UnitOfMeasure246">'Бланк заказа'!$V$431:$V$431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заказа'!$V$440:$V$440</definedName>
    <definedName name="UnitOfMeasure253">'Бланк заказа'!$V$441:$V$441</definedName>
    <definedName name="UnitOfMeasure254">'Бланк заказа'!$V$445:$V$445</definedName>
    <definedName name="UnitOfMeasure255">'Бланк заказа'!$V$449:$V$449</definedName>
    <definedName name="UnitOfMeasure256">'Бланк заказа'!$V$454:$V$454</definedName>
    <definedName name="UnitOfMeasure257">'Бланк заказа'!$V$455:$V$455</definedName>
    <definedName name="UnitOfMeasure258">'Бланк заказа'!$V$456:$V$456</definedName>
    <definedName name="UnitOfMeasure259">'Бланк заказа'!$V$461:$V$461</definedName>
    <definedName name="UnitOfMeasure26">'Бланк заказа'!$V$69:$V$69</definedName>
    <definedName name="UnitOfMeasure260">'Бланк заказа'!$V$465:$V$465</definedName>
    <definedName name="UnitOfMeasure261">'Бланк заказа'!$V$471:$V$471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заказа'!$V$486:$V$486</definedName>
    <definedName name="UnitOfMeasure274">'Бланк заказа'!$V$487:$V$487</definedName>
    <definedName name="UnitOfMeasure275">'Бланк заказа'!$V$491:$V$491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заказа'!$V$500:$V$500</definedName>
    <definedName name="UnitOfMeasure282">'Бланк заказа'!$V$501:$V$501</definedName>
    <definedName name="UnitOfMeasure283">'Бланк заказа'!$V$502:$V$502</definedName>
    <definedName name="UnitOfMeasure284">'Бланк заказа'!$V$506:$V$506</definedName>
    <definedName name="UnitOfMeasure285">'Бланк заказа'!$V$512:$V$512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заказа'!$V$532:$V$532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заказа'!$V$541:$V$541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заказа'!$V$549:$V$549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заказа'!$V$148:$V$148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заказа'!$V$161:$V$161</definedName>
    <definedName name="UnitOfMeasure9">'Бланк заказа'!$V$33:$V$33</definedName>
    <definedName name="UnitOfMeasure90">'Бланк заказа'!$V$162:$V$162</definedName>
    <definedName name="UnitOfMeasure91">'Бланк заказа'!$V$166:$V$166</definedName>
    <definedName name="UnitOfMeasure92">'Бланк заказа'!$V$167:$V$167</definedName>
    <definedName name="UnitOfMeasure93">'Бланк заказа'!$V$171:$V$171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4" i="1" l="1"/>
  <c r="W553" i="1"/>
  <c r="BN552" i="1"/>
  <c r="BL552" i="1"/>
  <c r="X552" i="1"/>
  <c r="BO552" i="1" s="1"/>
  <c r="BN551" i="1"/>
  <c r="BL551" i="1"/>
  <c r="X551" i="1"/>
  <c r="BO551" i="1" s="1"/>
  <c r="BN550" i="1"/>
  <c r="BL550" i="1"/>
  <c r="X550" i="1"/>
  <c r="BO550" i="1" s="1"/>
  <c r="BN549" i="1"/>
  <c r="BL549" i="1"/>
  <c r="X549" i="1"/>
  <c r="X554" i="1" s="1"/>
  <c r="W547" i="1"/>
  <c r="X546" i="1"/>
  <c r="W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X543" i="1"/>
  <c r="BO542" i="1"/>
  <c r="BN542" i="1"/>
  <c r="BM542" i="1"/>
  <c r="BL542" i="1"/>
  <c r="Y542" i="1"/>
  <c r="X542" i="1"/>
  <c r="BO541" i="1"/>
  <c r="BN541" i="1"/>
  <c r="BM541" i="1"/>
  <c r="BL541" i="1"/>
  <c r="Y541" i="1"/>
  <c r="Y546" i="1" s="1"/>
  <c r="X541" i="1"/>
  <c r="X547" i="1" s="1"/>
  <c r="W539" i="1"/>
  <c r="W538" i="1"/>
  <c r="BN537" i="1"/>
  <c r="BL537" i="1"/>
  <c r="X537" i="1"/>
  <c r="BO537" i="1" s="1"/>
  <c r="BN536" i="1"/>
  <c r="BL536" i="1"/>
  <c r="X536" i="1"/>
  <c r="BO536" i="1" s="1"/>
  <c r="BN535" i="1"/>
  <c r="BL535" i="1"/>
  <c r="X535" i="1"/>
  <c r="BO535" i="1" s="1"/>
  <c r="BN534" i="1"/>
  <c r="BL534" i="1"/>
  <c r="X534" i="1"/>
  <c r="BO534" i="1" s="1"/>
  <c r="BN533" i="1"/>
  <c r="BL533" i="1"/>
  <c r="X533" i="1"/>
  <c r="BO533" i="1" s="1"/>
  <c r="O533" i="1"/>
  <c r="BN532" i="1"/>
  <c r="BL532" i="1"/>
  <c r="X532" i="1"/>
  <c r="X539" i="1" s="1"/>
  <c r="W530" i="1"/>
  <c r="X529" i="1"/>
  <c r="W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Y529" i="1" s="1"/>
  <c r="X524" i="1"/>
  <c r="X530" i="1" s="1"/>
  <c r="W522" i="1"/>
  <c r="W521" i="1"/>
  <c r="BN520" i="1"/>
  <c r="BL520" i="1"/>
  <c r="X520" i="1"/>
  <c r="BO520" i="1" s="1"/>
  <c r="BN519" i="1"/>
  <c r="BL519" i="1"/>
  <c r="X519" i="1"/>
  <c r="BO519" i="1" s="1"/>
  <c r="BN518" i="1"/>
  <c r="BL518" i="1"/>
  <c r="X518" i="1"/>
  <c r="BO518" i="1" s="1"/>
  <c r="BN517" i="1"/>
  <c r="BL517" i="1"/>
  <c r="X517" i="1"/>
  <c r="BO517" i="1" s="1"/>
  <c r="BN516" i="1"/>
  <c r="BL516" i="1"/>
  <c r="X516" i="1"/>
  <c r="BO516" i="1" s="1"/>
  <c r="BN515" i="1"/>
  <c r="BL515" i="1"/>
  <c r="X515" i="1"/>
  <c r="BO515" i="1" s="1"/>
  <c r="BN514" i="1"/>
  <c r="BL514" i="1"/>
  <c r="X514" i="1"/>
  <c r="BO514" i="1" s="1"/>
  <c r="BN513" i="1"/>
  <c r="BL513" i="1"/>
  <c r="X513" i="1"/>
  <c r="BO513" i="1" s="1"/>
  <c r="BN512" i="1"/>
  <c r="BL512" i="1"/>
  <c r="X512" i="1"/>
  <c r="X565" i="1" s="1"/>
  <c r="W508" i="1"/>
  <c r="X507" i="1"/>
  <c r="W507" i="1"/>
  <c r="BO506" i="1"/>
  <c r="BN506" i="1"/>
  <c r="BM506" i="1"/>
  <c r="BL506" i="1"/>
  <c r="Y506" i="1"/>
  <c r="Y507" i="1" s="1"/>
  <c r="X506" i="1"/>
  <c r="X508" i="1" s="1"/>
  <c r="O506" i="1"/>
  <c r="W504" i="1"/>
  <c r="X503" i="1"/>
  <c r="W503" i="1"/>
  <c r="BO502" i="1"/>
  <c r="BN502" i="1"/>
  <c r="BM502" i="1"/>
  <c r="BL502" i="1"/>
  <c r="Y502" i="1"/>
  <c r="X502" i="1"/>
  <c r="O502" i="1"/>
  <c r="BN501" i="1"/>
  <c r="BL501" i="1"/>
  <c r="X501" i="1"/>
  <c r="O501" i="1"/>
  <c r="BN500" i="1"/>
  <c r="BL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N486" i="1"/>
  <c r="BL486" i="1"/>
  <c r="X486" i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BO475" i="1" s="1"/>
  <c r="O475" i="1"/>
  <c r="BN474" i="1"/>
  <c r="BL474" i="1"/>
  <c r="X474" i="1"/>
  <c r="O474" i="1"/>
  <c r="BN473" i="1"/>
  <c r="BL473" i="1"/>
  <c r="X473" i="1"/>
  <c r="BO473" i="1" s="1"/>
  <c r="O473" i="1"/>
  <c r="BN472" i="1"/>
  <c r="BL472" i="1"/>
  <c r="X472" i="1"/>
  <c r="O472" i="1"/>
  <c r="BN471" i="1"/>
  <c r="BL471" i="1"/>
  <c r="X471" i="1"/>
  <c r="O471" i="1"/>
  <c r="W467" i="1"/>
  <c r="W466" i="1"/>
  <c r="BN465" i="1"/>
  <c r="BL465" i="1"/>
  <c r="X465" i="1"/>
  <c r="X466" i="1" s="1"/>
  <c r="W463" i="1"/>
  <c r="X462" i="1"/>
  <c r="W462" i="1"/>
  <c r="BO461" i="1"/>
  <c r="BN461" i="1"/>
  <c r="BM461" i="1"/>
  <c r="BL461" i="1"/>
  <c r="Y461" i="1"/>
  <c r="Y462" i="1" s="1"/>
  <c r="X461" i="1"/>
  <c r="O461" i="1"/>
  <c r="W458" i="1"/>
  <c r="W457" i="1"/>
  <c r="BN456" i="1"/>
  <c r="BL456" i="1"/>
  <c r="X456" i="1"/>
  <c r="O456" i="1"/>
  <c r="BN455" i="1"/>
  <c r="BL455" i="1"/>
  <c r="X455" i="1"/>
  <c r="BO455" i="1" s="1"/>
  <c r="O455" i="1"/>
  <c r="BN454" i="1"/>
  <c r="BL454" i="1"/>
  <c r="X454" i="1"/>
  <c r="O454" i="1"/>
  <c r="W451" i="1"/>
  <c r="W450" i="1"/>
  <c r="BN449" i="1"/>
  <c r="BL449" i="1"/>
  <c r="X449" i="1"/>
  <c r="O449" i="1"/>
  <c r="W447" i="1"/>
  <c r="W446" i="1"/>
  <c r="BN445" i="1"/>
  <c r="BL445" i="1"/>
  <c r="X445" i="1"/>
  <c r="O445" i="1"/>
  <c r="W443" i="1"/>
  <c r="W442" i="1"/>
  <c r="BN441" i="1"/>
  <c r="BL441" i="1"/>
  <c r="X441" i="1"/>
  <c r="O441" i="1"/>
  <c r="BN440" i="1"/>
  <c r="BL440" i="1"/>
  <c r="X440" i="1"/>
  <c r="X443" i="1" s="1"/>
  <c r="O440" i="1"/>
  <c r="W438" i="1"/>
  <c r="W437" i="1"/>
  <c r="BN436" i="1"/>
  <c r="BL436" i="1"/>
  <c r="X436" i="1"/>
  <c r="BO436" i="1" s="1"/>
  <c r="O436" i="1"/>
  <c r="BO435" i="1"/>
  <c r="BN435" i="1"/>
  <c r="BM435" i="1"/>
  <c r="BL435" i="1"/>
  <c r="Y435" i="1"/>
  <c r="X435" i="1"/>
  <c r="O435" i="1"/>
  <c r="BN434" i="1"/>
  <c r="BL434" i="1"/>
  <c r="X434" i="1"/>
  <c r="BO434" i="1" s="1"/>
  <c r="O434" i="1"/>
  <c r="BN433" i="1"/>
  <c r="BL433" i="1"/>
  <c r="X433" i="1"/>
  <c r="O433" i="1"/>
  <c r="BN432" i="1"/>
  <c r="BL432" i="1"/>
  <c r="X432" i="1"/>
  <c r="BO432" i="1" s="1"/>
  <c r="O432" i="1"/>
  <c r="BN431" i="1"/>
  <c r="BL431" i="1"/>
  <c r="X431" i="1"/>
  <c r="O431" i="1"/>
  <c r="W429" i="1"/>
  <c r="W428" i="1"/>
  <c r="BN427" i="1"/>
  <c r="BL427" i="1"/>
  <c r="X427" i="1"/>
  <c r="O427" i="1"/>
  <c r="BN426" i="1"/>
  <c r="BL426" i="1"/>
  <c r="X426" i="1"/>
  <c r="O426" i="1"/>
  <c r="W423" i="1"/>
  <c r="W422" i="1"/>
  <c r="BN421" i="1"/>
  <c r="BL421" i="1"/>
  <c r="X421" i="1"/>
  <c r="BO421" i="1" s="1"/>
  <c r="O421" i="1"/>
  <c r="BO420" i="1"/>
  <c r="BN420" i="1"/>
  <c r="BM420" i="1"/>
  <c r="BL420" i="1"/>
  <c r="Y420" i="1"/>
  <c r="X420" i="1"/>
  <c r="O420" i="1"/>
  <c r="BN419" i="1"/>
  <c r="BL419" i="1"/>
  <c r="X419" i="1"/>
  <c r="O419" i="1"/>
  <c r="W417" i="1"/>
  <c r="W416" i="1"/>
  <c r="BN415" i="1"/>
  <c r="BL415" i="1"/>
  <c r="X415" i="1"/>
  <c r="X416" i="1" s="1"/>
  <c r="O415" i="1"/>
  <c r="W413" i="1"/>
  <c r="W412" i="1"/>
  <c r="BN411" i="1"/>
  <c r="BL411" i="1"/>
  <c r="X411" i="1"/>
  <c r="BO411" i="1" s="1"/>
  <c r="O411" i="1"/>
  <c r="BN410" i="1"/>
  <c r="BL410" i="1"/>
  <c r="X410" i="1"/>
  <c r="O410" i="1"/>
  <c r="BN409" i="1"/>
  <c r="BL409" i="1"/>
  <c r="X409" i="1"/>
  <c r="X412" i="1" s="1"/>
  <c r="O409" i="1"/>
  <c r="W407" i="1"/>
  <c r="W406" i="1"/>
  <c r="BN405" i="1"/>
  <c r="BL405" i="1"/>
  <c r="X405" i="1"/>
  <c r="BO405" i="1" s="1"/>
  <c r="O405" i="1"/>
  <c r="BN404" i="1"/>
  <c r="BL404" i="1"/>
  <c r="X404" i="1"/>
  <c r="O404" i="1"/>
  <c r="BN403" i="1"/>
  <c r="BL403" i="1"/>
  <c r="X403" i="1"/>
  <c r="BO403" i="1" s="1"/>
  <c r="O403" i="1"/>
  <c r="BN402" i="1"/>
  <c r="BL402" i="1"/>
  <c r="X402" i="1"/>
  <c r="O402" i="1"/>
  <c r="BN401" i="1"/>
  <c r="BL401" i="1"/>
  <c r="X401" i="1"/>
  <c r="BO401" i="1" s="1"/>
  <c r="O401" i="1"/>
  <c r="BO400" i="1"/>
  <c r="BN400" i="1"/>
  <c r="BM400" i="1"/>
  <c r="BL400" i="1"/>
  <c r="Y400" i="1"/>
  <c r="X400" i="1"/>
  <c r="O400" i="1"/>
  <c r="BN399" i="1"/>
  <c r="BL399" i="1"/>
  <c r="X399" i="1"/>
  <c r="BO399" i="1" s="1"/>
  <c r="O399" i="1"/>
  <c r="BN398" i="1"/>
  <c r="BL398" i="1"/>
  <c r="X398" i="1"/>
  <c r="O398" i="1"/>
  <c r="BN397" i="1"/>
  <c r="BL397" i="1"/>
  <c r="X397" i="1"/>
  <c r="BO397" i="1" s="1"/>
  <c r="O397" i="1"/>
  <c r="BN396" i="1"/>
  <c r="BL396" i="1"/>
  <c r="X396" i="1"/>
  <c r="O396" i="1"/>
  <c r="BN395" i="1"/>
  <c r="BL395" i="1"/>
  <c r="X395" i="1"/>
  <c r="BO395" i="1" s="1"/>
  <c r="O395" i="1"/>
  <c r="BN394" i="1"/>
  <c r="BL394" i="1"/>
  <c r="X394" i="1"/>
  <c r="O394" i="1"/>
  <c r="BN393" i="1"/>
  <c r="BL393" i="1"/>
  <c r="X393" i="1"/>
  <c r="O393" i="1"/>
  <c r="W391" i="1"/>
  <c r="W390" i="1"/>
  <c r="BN389" i="1"/>
  <c r="BL389" i="1"/>
  <c r="X389" i="1"/>
  <c r="BO389" i="1" s="1"/>
  <c r="O389" i="1"/>
  <c r="BO388" i="1"/>
  <c r="BN388" i="1"/>
  <c r="BM388" i="1"/>
  <c r="BL388" i="1"/>
  <c r="Y388" i="1"/>
  <c r="X388" i="1"/>
  <c r="O388" i="1"/>
  <c r="W384" i="1"/>
  <c r="X383" i="1"/>
  <c r="W383" i="1"/>
  <c r="BO382" i="1"/>
  <c r="BN382" i="1"/>
  <c r="BM382" i="1"/>
  <c r="BL382" i="1"/>
  <c r="Y382" i="1"/>
  <c r="Y383" i="1" s="1"/>
  <c r="X382" i="1"/>
  <c r="X384" i="1" s="1"/>
  <c r="O382" i="1"/>
  <c r="W380" i="1"/>
  <c r="W379" i="1"/>
  <c r="BN378" i="1"/>
  <c r="BL378" i="1"/>
  <c r="X378" i="1"/>
  <c r="O378" i="1"/>
  <c r="BN377" i="1"/>
  <c r="BL377" i="1"/>
  <c r="X377" i="1"/>
  <c r="BO377" i="1" s="1"/>
  <c r="O377" i="1"/>
  <c r="BN376" i="1"/>
  <c r="BL376" i="1"/>
  <c r="X376" i="1"/>
  <c r="O376" i="1"/>
  <c r="BN375" i="1"/>
  <c r="BL375" i="1"/>
  <c r="X375" i="1"/>
  <c r="O375" i="1"/>
  <c r="W373" i="1"/>
  <c r="W372" i="1"/>
  <c r="BN371" i="1"/>
  <c r="BL371" i="1"/>
  <c r="X371" i="1"/>
  <c r="BO371" i="1" s="1"/>
  <c r="O371" i="1"/>
  <c r="BN370" i="1"/>
  <c r="BL370" i="1"/>
  <c r="X370" i="1"/>
  <c r="O370" i="1"/>
  <c r="W368" i="1"/>
  <c r="W367" i="1"/>
  <c r="BO366" i="1"/>
  <c r="BN366" i="1"/>
  <c r="BM366" i="1"/>
  <c r="BL366" i="1"/>
  <c r="Y366" i="1"/>
  <c r="X366" i="1"/>
  <c r="O366" i="1"/>
  <c r="BN365" i="1"/>
  <c r="BL365" i="1"/>
  <c r="X365" i="1"/>
  <c r="BO365" i="1" s="1"/>
  <c r="O365" i="1"/>
  <c r="BN364" i="1"/>
  <c r="BL364" i="1"/>
  <c r="X364" i="1"/>
  <c r="O364" i="1"/>
  <c r="BN363" i="1"/>
  <c r="BL363" i="1"/>
  <c r="X363" i="1"/>
  <c r="BO363" i="1" s="1"/>
  <c r="O363" i="1"/>
  <c r="BN362" i="1"/>
  <c r="BL362" i="1"/>
  <c r="X362" i="1"/>
  <c r="O362" i="1"/>
  <c r="W359" i="1"/>
  <c r="W358" i="1"/>
  <c r="BN357" i="1"/>
  <c r="BL357" i="1"/>
  <c r="X357" i="1"/>
  <c r="O357" i="1"/>
  <c r="W355" i="1"/>
  <c r="W354" i="1"/>
  <c r="BN353" i="1"/>
  <c r="BL353" i="1"/>
  <c r="X353" i="1"/>
  <c r="O353" i="1"/>
  <c r="BN352" i="1"/>
  <c r="BL352" i="1"/>
  <c r="X352" i="1"/>
  <c r="BO352" i="1" s="1"/>
  <c r="BN351" i="1"/>
  <c r="BL351" i="1"/>
  <c r="X351" i="1"/>
  <c r="O351" i="1"/>
  <c r="W349" i="1"/>
  <c r="W348" i="1"/>
  <c r="BN347" i="1"/>
  <c r="BL347" i="1"/>
  <c r="X347" i="1"/>
  <c r="BO347" i="1" s="1"/>
  <c r="O347" i="1"/>
  <c r="BN346" i="1"/>
  <c r="BL346" i="1"/>
  <c r="X346" i="1"/>
  <c r="O346" i="1"/>
  <c r="BN345" i="1"/>
  <c r="BL345" i="1"/>
  <c r="X345" i="1"/>
  <c r="BO345" i="1" s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BN338" i="1"/>
  <c r="BL338" i="1"/>
  <c r="X338" i="1"/>
  <c r="O338" i="1"/>
  <c r="BN337" i="1"/>
  <c r="BL337" i="1"/>
  <c r="X337" i="1"/>
  <c r="BN336" i="1"/>
  <c r="BL336" i="1"/>
  <c r="X336" i="1"/>
  <c r="O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W326" i="1"/>
  <c r="W325" i="1"/>
  <c r="BN324" i="1"/>
  <c r="BL324" i="1"/>
  <c r="X324" i="1"/>
  <c r="O324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BO315" i="1"/>
  <c r="BN315" i="1"/>
  <c r="BM315" i="1"/>
  <c r="BL315" i="1"/>
  <c r="Y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BO305" i="1" s="1"/>
  <c r="O305" i="1"/>
  <c r="BN304" i="1"/>
  <c r="BL304" i="1"/>
  <c r="X304" i="1"/>
  <c r="O304" i="1"/>
  <c r="W302" i="1"/>
  <c r="W301" i="1"/>
  <c r="BN300" i="1"/>
  <c r="BL300" i="1"/>
  <c r="X300" i="1"/>
  <c r="O300" i="1"/>
  <c r="BN299" i="1"/>
  <c r="BL299" i="1"/>
  <c r="X299" i="1"/>
  <c r="BO299" i="1" s="1"/>
  <c r="O299" i="1"/>
  <c r="BN298" i="1"/>
  <c r="BL298" i="1"/>
  <c r="X298" i="1"/>
  <c r="O298" i="1"/>
  <c r="BN297" i="1"/>
  <c r="BL297" i="1"/>
  <c r="X297" i="1"/>
  <c r="BO297" i="1" s="1"/>
  <c r="O297" i="1"/>
  <c r="BO296" i="1"/>
  <c r="BN296" i="1"/>
  <c r="BM296" i="1"/>
  <c r="BL296" i="1"/>
  <c r="Y296" i="1"/>
  <c r="X296" i="1"/>
  <c r="O296" i="1"/>
  <c r="BN295" i="1"/>
  <c r="BL295" i="1"/>
  <c r="X295" i="1"/>
  <c r="BO295" i="1" s="1"/>
  <c r="O295" i="1"/>
  <c r="BN294" i="1"/>
  <c r="BL294" i="1"/>
  <c r="X294" i="1"/>
  <c r="O294" i="1"/>
  <c r="W291" i="1"/>
  <c r="W290" i="1"/>
  <c r="BN289" i="1"/>
  <c r="BL289" i="1"/>
  <c r="X289" i="1"/>
  <c r="O289" i="1"/>
  <c r="BN288" i="1"/>
  <c r="BL288" i="1"/>
  <c r="X288" i="1"/>
  <c r="BO288" i="1" s="1"/>
  <c r="O288" i="1"/>
  <c r="BN287" i="1"/>
  <c r="BL287" i="1"/>
  <c r="X287" i="1"/>
  <c r="O287" i="1"/>
  <c r="W285" i="1"/>
  <c r="W284" i="1"/>
  <c r="BO283" i="1"/>
  <c r="BN283" i="1"/>
  <c r="BM283" i="1"/>
  <c r="BL283" i="1"/>
  <c r="Y283" i="1"/>
  <c r="X283" i="1"/>
  <c r="O283" i="1"/>
  <c r="BN282" i="1"/>
  <c r="BL282" i="1"/>
  <c r="X282" i="1"/>
  <c r="BO282" i="1" s="1"/>
  <c r="BN281" i="1"/>
  <c r="BL281" i="1"/>
  <c r="X281" i="1"/>
  <c r="X285" i="1" s="1"/>
  <c r="W279" i="1"/>
  <c r="W278" i="1"/>
  <c r="BN277" i="1"/>
  <c r="BM277" i="1"/>
  <c r="BL277" i="1"/>
  <c r="Y277" i="1"/>
  <c r="X277" i="1"/>
  <c r="BO277" i="1" s="1"/>
  <c r="O277" i="1"/>
  <c r="BN276" i="1"/>
  <c r="BL276" i="1"/>
  <c r="X276" i="1"/>
  <c r="BO276" i="1" s="1"/>
  <c r="O276" i="1"/>
  <c r="BN275" i="1"/>
  <c r="BL275" i="1"/>
  <c r="X275" i="1"/>
  <c r="BO275" i="1" s="1"/>
  <c r="O275" i="1"/>
  <c r="BN274" i="1"/>
  <c r="BL274" i="1"/>
  <c r="X274" i="1"/>
  <c r="X279" i="1" s="1"/>
  <c r="W272" i="1"/>
  <c r="W271" i="1"/>
  <c r="BN270" i="1"/>
  <c r="BL270" i="1"/>
  <c r="X270" i="1"/>
  <c r="BO270" i="1" s="1"/>
  <c r="O270" i="1"/>
  <c r="BN269" i="1"/>
  <c r="BL269" i="1"/>
  <c r="X269" i="1"/>
  <c r="BO269" i="1" s="1"/>
  <c r="O269" i="1"/>
  <c r="BO268" i="1"/>
  <c r="BN268" i="1"/>
  <c r="BM268" i="1"/>
  <c r="BL268" i="1"/>
  <c r="Y268" i="1"/>
  <c r="X268" i="1"/>
  <c r="O268" i="1"/>
  <c r="BN267" i="1"/>
  <c r="BL267" i="1"/>
  <c r="X267" i="1"/>
  <c r="BO267" i="1" s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O258" i="1"/>
  <c r="BN258" i="1"/>
  <c r="BM258" i="1"/>
  <c r="BL258" i="1"/>
  <c r="Y258" i="1"/>
  <c r="X258" i="1"/>
  <c r="O258" i="1"/>
  <c r="BN257" i="1"/>
  <c r="BL257" i="1"/>
  <c r="X257" i="1"/>
  <c r="BO257" i="1" s="1"/>
  <c r="O257" i="1"/>
  <c r="BN256" i="1"/>
  <c r="BL256" i="1"/>
  <c r="X256" i="1"/>
  <c r="BO256" i="1" s="1"/>
  <c r="O256" i="1"/>
  <c r="BN255" i="1"/>
  <c r="BL255" i="1"/>
  <c r="X255" i="1"/>
  <c r="X260" i="1" s="1"/>
  <c r="O255" i="1"/>
  <c r="W253" i="1"/>
  <c r="W252" i="1"/>
  <c r="BN251" i="1"/>
  <c r="BL251" i="1"/>
  <c r="X251" i="1"/>
  <c r="BO251" i="1" s="1"/>
  <c r="O251" i="1"/>
  <c r="BN250" i="1"/>
  <c r="BL250" i="1"/>
  <c r="X250" i="1"/>
  <c r="O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O229" i="1"/>
  <c r="W226" i="1"/>
  <c r="W225" i="1"/>
  <c r="BN224" i="1"/>
  <c r="BL224" i="1"/>
  <c r="X224" i="1"/>
  <c r="BO224" i="1" s="1"/>
  <c r="O224" i="1"/>
  <c r="BN223" i="1"/>
  <c r="BL223" i="1"/>
  <c r="X223" i="1"/>
  <c r="BO223" i="1" s="1"/>
  <c r="BN222" i="1"/>
  <c r="BL222" i="1"/>
  <c r="X222" i="1"/>
  <c r="O222" i="1"/>
  <c r="W220" i="1"/>
  <c r="W219" i="1"/>
  <c r="BN218" i="1"/>
  <c r="BL218" i="1"/>
  <c r="X218" i="1"/>
  <c r="BO218" i="1" s="1"/>
  <c r="O218" i="1"/>
  <c r="BN217" i="1"/>
  <c r="BL217" i="1"/>
  <c r="X217" i="1"/>
  <c r="BO217" i="1" s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BO214" i="1" s="1"/>
  <c r="O214" i="1"/>
  <c r="BN213" i="1"/>
  <c r="BL213" i="1"/>
  <c r="X213" i="1"/>
  <c r="BO213" i="1" s="1"/>
  <c r="O213" i="1"/>
  <c r="BN212" i="1"/>
  <c r="BL212" i="1"/>
  <c r="X212" i="1"/>
  <c r="O212" i="1"/>
  <c r="W209" i="1"/>
  <c r="W208" i="1"/>
  <c r="BN207" i="1"/>
  <c r="BL207" i="1"/>
  <c r="X207" i="1"/>
  <c r="BO207" i="1" s="1"/>
  <c r="BN206" i="1"/>
  <c r="BL206" i="1"/>
  <c r="X206" i="1"/>
  <c r="BO206" i="1" s="1"/>
  <c r="BN205" i="1"/>
  <c r="BL205" i="1"/>
  <c r="X205" i="1"/>
  <c r="BO205" i="1" s="1"/>
  <c r="O205" i="1"/>
  <c r="BO204" i="1"/>
  <c r="BN204" i="1"/>
  <c r="BM204" i="1"/>
  <c r="BL204" i="1"/>
  <c r="Y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O197" i="1"/>
  <c r="BN196" i="1"/>
  <c r="BL196" i="1"/>
  <c r="X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O191" i="1"/>
  <c r="BN191" i="1"/>
  <c r="BM191" i="1"/>
  <c r="BL191" i="1"/>
  <c r="Y191" i="1"/>
  <c r="X191" i="1"/>
  <c r="O191" i="1"/>
  <c r="BN190" i="1"/>
  <c r="BL190" i="1"/>
  <c r="X190" i="1"/>
  <c r="BO190" i="1" s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O182" i="1"/>
  <c r="W180" i="1"/>
  <c r="W179" i="1"/>
  <c r="BN178" i="1"/>
  <c r="BL178" i="1"/>
  <c r="X178" i="1"/>
  <c r="BO178" i="1" s="1"/>
  <c r="O178" i="1"/>
  <c r="BN177" i="1"/>
  <c r="BL177" i="1"/>
  <c r="X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BO173" i="1" s="1"/>
  <c r="O173" i="1"/>
  <c r="BO172" i="1"/>
  <c r="BN172" i="1"/>
  <c r="BM172" i="1"/>
  <c r="BL172" i="1"/>
  <c r="Y172" i="1"/>
  <c r="X172" i="1"/>
  <c r="BO171" i="1"/>
  <c r="BN171" i="1"/>
  <c r="BM171" i="1"/>
  <c r="BL171" i="1"/>
  <c r="Y171" i="1"/>
  <c r="X171" i="1"/>
  <c r="W169" i="1"/>
  <c r="W168" i="1"/>
  <c r="BN167" i="1"/>
  <c r="BL167" i="1"/>
  <c r="X167" i="1"/>
  <c r="BO167" i="1" s="1"/>
  <c r="O167" i="1"/>
  <c r="BO166" i="1"/>
  <c r="BN166" i="1"/>
  <c r="BM166" i="1"/>
  <c r="BL166" i="1"/>
  <c r="Y166" i="1"/>
  <c r="X166" i="1"/>
  <c r="O166" i="1"/>
  <c r="W164" i="1"/>
  <c r="W163" i="1"/>
  <c r="BN162" i="1"/>
  <c r="BL162" i="1"/>
  <c r="X162" i="1"/>
  <c r="BO162" i="1" s="1"/>
  <c r="O162" i="1"/>
  <c r="BN161" i="1"/>
  <c r="BL161" i="1"/>
  <c r="X161" i="1"/>
  <c r="O161" i="1"/>
  <c r="W158" i="1"/>
  <c r="W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N149" i="1"/>
  <c r="BL149" i="1"/>
  <c r="X149" i="1"/>
  <c r="BO149" i="1" s="1"/>
  <c r="O149" i="1"/>
  <c r="BN148" i="1"/>
  <c r="BL148" i="1"/>
  <c r="X148" i="1"/>
  <c r="O148" i="1"/>
  <c r="W145" i="1"/>
  <c r="W144" i="1"/>
  <c r="BN143" i="1"/>
  <c r="BL143" i="1"/>
  <c r="X143" i="1"/>
  <c r="BO143" i="1" s="1"/>
  <c r="O143" i="1"/>
  <c r="BN142" i="1"/>
  <c r="BL142" i="1"/>
  <c r="X142" i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O120" i="1"/>
  <c r="BN119" i="1"/>
  <c r="BL119" i="1"/>
  <c r="X119" i="1"/>
  <c r="O119" i="1"/>
  <c r="W117" i="1"/>
  <c r="W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X116" i="1" s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O91" i="1"/>
  <c r="BN91" i="1"/>
  <c r="BM91" i="1"/>
  <c r="BL91" i="1"/>
  <c r="Y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O54" i="1"/>
  <c r="BO53" i="1"/>
  <c r="BN53" i="1"/>
  <c r="BM53" i="1"/>
  <c r="BL53" i="1"/>
  <c r="Y53" i="1"/>
  <c r="X53" i="1"/>
  <c r="O53" i="1"/>
  <c r="W50" i="1"/>
  <c r="X49" i="1"/>
  <c r="W49" i="1"/>
  <c r="BO48" i="1"/>
  <c r="BN48" i="1"/>
  <c r="BM48" i="1"/>
  <c r="BL48" i="1"/>
  <c r="Y48" i="1"/>
  <c r="X48" i="1"/>
  <c r="O48" i="1"/>
  <c r="BN47" i="1"/>
  <c r="BL47" i="1"/>
  <c r="X47" i="1"/>
  <c r="O47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N33" i="1"/>
  <c r="BL33" i="1"/>
  <c r="X33" i="1"/>
  <c r="O33" i="1"/>
  <c r="BN32" i="1"/>
  <c r="BL32" i="1"/>
  <c r="X32" i="1"/>
  <c r="BO32" i="1" s="1"/>
  <c r="O32" i="1"/>
  <c r="BN31" i="1"/>
  <c r="BL31" i="1"/>
  <c r="X31" i="1"/>
  <c r="O31" i="1"/>
  <c r="BN30" i="1"/>
  <c r="BL30" i="1"/>
  <c r="X30" i="1"/>
  <c r="BO30" i="1" s="1"/>
  <c r="O30" i="1"/>
  <c r="BN29" i="1"/>
  <c r="BL29" i="1"/>
  <c r="X29" i="1"/>
  <c r="O29" i="1"/>
  <c r="BN28" i="1"/>
  <c r="BL28" i="1"/>
  <c r="X28" i="1"/>
  <c r="BO28" i="1" s="1"/>
  <c r="O28" i="1"/>
  <c r="BN27" i="1"/>
  <c r="BL27" i="1"/>
  <c r="X27" i="1"/>
  <c r="X35" i="1" s="1"/>
  <c r="O27" i="1"/>
  <c r="W25" i="1"/>
  <c r="W24" i="1"/>
  <c r="BN23" i="1"/>
  <c r="BL23" i="1"/>
  <c r="X23" i="1"/>
  <c r="O23" i="1"/>
  <c r="BO22" i="1"/>
  <c r="BN22" i="1"/>
  <c r="BM22" i="1"/>
  <c r="BL22" i="1"/>
  <c r="Y22" i="1"/>
  <c r="X22" i="1"/>
  <c r="O22" i="1"/>
  <c r="H10" i="1"/>
  <c r="A9" i="1"/>
  <c r="F10" i="1" s="1"/>
  <c r="D7" i="1"/>
  <c r="P6" i="1"/>
  <c r="O2" i="1"/>
  <c r="BO155" i="1" l="1"/>
  <c r="BM155" i="1"/>
  <c r="Y155" i="1"/>
  <c r="BO177" i="1"/>
  <c r="BM177" i="1"/>
  <c r="Y177" i="1"/>
  <c r="BO196" i="1"/>
  <c r="BM196" i="1"/>
  <c r="Y196" i="1"/>
  <c r="BO229" i="1"/>
  <c r="BM229" i="1"/>
  <c r="Y229" i="1"/>
  <c r="BO250" i="1"/>
  <c r="BM250" i="1"/>
  <c r="Y250" i="1"/>
  <c r="BO289" i="1"/>
  <c r="BM289" i="1"/>
  <c r="Y289" i="1"/>
  <c r="BO344" i="1"/>
  <c r="BM344" i="1"/>
  <c r="Y344" i="1"/>
  <c r="BO376" i="1"/>
  <c r="BM376" i="1"/>
  <c r="Y376" i="1"/>
  <c r="BO404" i="1"/>
  <c r="BM404" i="1"/>
  <c r="Y404" i="1"/>
  <c r="X447" i="1"/>
  <c r="X446" i="1"/>
  <c r="BO445" i="1"/>
  <c r="BM445" i="1"/>
  <c r="Y445" i="1"/>
  <c r="Y446" i="1" s="1"/>
  <c r="X451" i="1"/>
  <c r="X450" i="1"/>
  <c r="BO449" i="1"/>
  <c r="BM449" i="1"/>
  <c r="Y449" i="1"/>
  <c r="Y450" i="1" s="1"/>
  <c r="BO454" i="1"/>
  <c r="BM454" i="1"/>
  <c r="Y454" i="1"/>
  <c r="BO482" i="1"/>
  <c r="BM482" i="1"/>
  <c r="Y482" i="1"/>
  <c r="Y30" i="1"/>
  <c r="BM30" i="1"/>
  <c r="Y65" i="1"/>
  <c r="BM65" i="1"/>
  <c r="Y73" i="1"/>
  <c r="BM73" i="1"/>
  <c r="Y85" i="1"/>
  <c r="BM85" i="1"/>
  <c r="Y95" i="1"/>
  <c r="BM95" i="1"/>
  <c r="Y104" i="1"/>
  <c r="BM104" i="1"/>
  <c r="Y112" i="1"/>
  <c r="BM112" i="1"/>
  <c r="Y124" i="1"/>
  <c r="BM124" i="1"/>
  <c r="F565" i="1"/>
  <c r="BO142" i="1"/>
  <c r="BM142" i="1"/>
  <c r="Y142" i="1"/>
  <c r="BO176" i="1"/>
  <c r="BM176" i="1"/>
  <c r="Y176" i="1"/>
  <c r="BO195" i="1"/>
  <c r="BM195" i="1"/>
  <c r="Y195" i="1"/>
  <c r="J565" i="1"/>
  <c r="BO215" i="1"/>
  <c r="BM215" i="1"/>
  <c r="Y215" i="1"/>
  <c r="BO242" i="1"/>
  <c r="BM242" i="1"/>
  <c r="Y242" i="1"/>
  <c r="X272" i="1"/>
  <c r="BO264" i="1"/>
  <c r="BM264" i="1"/>
  <c r="Y264" i="1"/>
  <c r="BO300" i="1"/>
  <c r="BM300" i="1"/>
  <c r="Y300" i="1"/>
  <c r="X359" i="1"/>
  <c r="X358" i="1"/>
  <c r="BO357" i="1"/>
  <c r="BM357" i="1"/>
  <c r="Y357" i="1"/>
  <c r="Y358" i="1" s="1"/>
  <c r="BO362" i="1"/>
  <c r="BM362" i="1"/>
  <c r="Y362" i="1"/>
  <c r="X406" i="1"/>
  <c r="BO396" i="1"/>
  <c r="BM396" i="1"/>
  <c r="Y396" i="1"/>
  <c r="T565" i="1"/>
  <c r="BO431" i="1"/>
  <c r="BM431" i="1"/>
  <c r="Y431" i="1"/>
  <c r="BO474" i="1"/>
  <c r="BM474" i="1"/>
  <c r="Y474" i="1"/>
  <c r="BO496" i="1"/>
  <c r="BM496" i="1"/>
  <c r="Y496" i="1"/>
  <c r="G565" i="1"/>
  <c r="H565" i="1"/>
  <c r="I565" i="1"/>
  <c r="X202" i="1"/>
  <c r="X291" i="1"/>
  <c r="BO287" i="1"/>
  <c r="BM287" i="1"/>
  <c r="Y287" i="1"/>
  <c r="BO298" i="1"/>
  <c r="BM298" i="1"/>
  <c r="Y298" i="1"/>
  <c r="BO336" i="1"/>
  <c r="BM336" i="1"/>
  <c r="Y336" i="1"/>
  <c r="BO340" i="1"/>
  <c r="BM340" i="1"/>
  <c r="Y340" i="1"/>
  <c r="BO353" i="1"/>
  <c r="BM353" i="1"/>
  <c r="Y353" i="1"/>
  <c r="X372" i="1"/>
  <c r="BO370" i="1"/>
  <c r="BM370" i="1"/>
  <c r="Y370" i="1"/>
  <c r="BO394" i="1"/>
  <c r="BM394" i="1"/>
  <c r="Y394" i="1"/>
  <c r="BO402" i="1"/>
  <c r="BM402" i="1"/>
  <c r="Y402" i="1"/>
  <c r="BO427" i="1"/>
  <c r="BM427" i="1"/>
  <c r="Y427" i="1"/>
  <c r="BO441" i="1"/>
  <c r="BM441" i="1"/>
  <c r="Y441" i="1"/>
  <c r="BO472" i="1"/>
  <c r="BM472" i="1"/>
  <c r="Y472" i="1"/>
  <c r="BO480" i="1"/>
  <c r="BM480" i="1"/>
  <c r="Y480" i="1"/>
  <c r="BO494" i="1"/>
  <c r="BM494" i="1"/>
  <c r="Y494" i="1"/>
  <c r="Y28" i="1"/>
  <c r="BM28" i="1"/>
  <c r="Y32" i="1"/>
  <c r="BM32" i="1"/>
  <c r="Y55" i="1"/>
  <c r="BM55" i="1"/>
  <c r="Y56" i="1"/>
  <c r="BM56" i="1"/>
  <c r="X82" i="1"/>
  <c r="Y63" i="1"/>
  <c r="BM63" i="1"/>
  <c r="Y67" i="1"/>
  <c r="BM67" i="1"/>
  <c r="Y71" i="1"/>
  <c r="BM71" i="1"/>
  <c r="Y75" i="1"/>
  <c r="BM75" i="1"/>
  <c r="Y79" i="1"/>
  <c r="BM79" i="1"/>
  <c r="X89" i="1"/>
  <c r="Y87" i="1"/>
  <c r="BM87" i="1"/>
  <c r="X99" i="1"/>
  <c r="Y93" i="1"/>
  <c r="BM93" i="1"/>
  <c r="Y97" i="1"/>
  <c r="BM97" i="1"/>
  <c r="Y102" i="1"/>
  <c r="BM102" i="1"/>
  <c r="Y106" i="1"/>
  <c r="BM106" i="1"/>
  <c r="Y110" i="1"/>
  <c r="BM110" i="1"/>
  <c r="Y114" i="1"/>
  <c r="BM114" i="1"/>
  <c r="X126" i="1"/>
  <c r="Y122" i="1"/>
  <c r="BM122" i="1"/>
  <c r="Y131" i="1"/>
  <c r="BM131" i="1"/>
  <c r="Y149" i="1"/>
  <c r="BM149" i="1"/>
  <c r="Y153" i="1"/>
  <c r="BM153" i="1"/>
  <c r="Y162" i="1"/>
  <c r="BM162" i="1"/>
  <c r="X168" i="1"/>
  <c r="X179" i="1"/>
  <c r="Y174" i="1"/>
  <c r="BM174" i="1"/>
  <c r="Y183" i="1"/>
  <c r="BM183" i="1"/>
  <c r="Y188" i="1"/>
  <c r="BM188" i="1"/>
  <c r="Y189" i="1"/>
  <c r="BM189" i="1"/>
  <c r="Y193" i="1"/>
  <c r="BM193" i="1"/>
  <c r="Y200" i="1"/>
  <c r="BM200" i="1"/>
  <c r="X208" i="1"/>
  <c r="Y213" i="1"/>
  <c r="BM213" i="1"/>
  <c r="Y217" i="1"/>
  <c r="BM217" i="1"/>
  <c r="X226" i="1"/>
  <c r="Y224" i="1"/>
  <c r="BM224" i="1"/>
  <c r="X235" i="1"/>
  <c r="Y231" i="1"/>
  <c r="BM231" i="1"/>
  <c r="Y240" i="1"/>
  <c r="BM240" i="1"/>
  <c r="Y244" i="1"/>
  <c r="BM244" i="1"/>
  <c r="Y248" i="1"/>
  <c r="BM248" i="1"/>
  <c r="Y256" i="1"/>
  <c r="BM256" i="1"/>
  <c r="Y262" i="1"/>
  <c r="BM262" i="1"/>
  <c r="BO262" i="1"/>
  <c r="Y266" i="1"/>
  <c r="BM266" i="1"/>
  <c r="Y270" i="1"/>
  <c r="BM270" i="1"/>
  <c r="Y275" i="1"/>
  <c r="BM275" i="1"/>
  <c r="X301" i="1"/>
  <c r="BO294" i="1"/>
  <c r="BM294" i="1"/>
  <c r="Y294" i="1"/>
  <c r="X306" i="1"/>
  <c r="BO304" i="1"/>
  <c r="BM304" i="1"/>
  <c r="Y304" i="1"/>
  <c r="BO337" i="1"/>
  <c r="BM337" i="1"/>
  <c r="Y337" i="1"/>
  <c r="BO346" i="1"/>
  <c r="BM346" i="1"/>
  <c r="Y346" i="1"/>
  <c r="BO364" i="1"/>
  <c r="BM364" i="1"/>
  <c r="Y364" i="1"/>
  <c r="BO378" i="1"/>
  <c r="BM378" i="1"/>
  <c r="Y378" i="1"/>
  <c r="BO398" i="1"/>
  <c r="BM398" i="1"/>
  <c r="Y398" i="1"/>
  <c r="BO410" i="1"/>
  <c r="BM410" i="1"/>
  <c r="Y410" i="1"/>
  <c r="BO433" i="1"/>
  <c r="BM433" i="1"/>
  <c r="Y433" i="1"/>
  <c r="BO456" i="1"/>
  <c r="BM456" i="1"/>
  <c r="Y456" i="1"/>
  <c r="BO476" i="1"/>
  <c r="BM476" i="1"/>
  <c r="Y476" i="1"/>
  <c r="BO486" i="1"/>
  <c r="BM486" i="1"/>
  <c r="Y486" i="1"/>
  <c r="X504" i="1"/>
  <c r="BO500" i="1"/>
  <c r="BM500" i="1"/>
  <c r="Y500" i="1"/>
  <c r="X318" i="1"/>
  <c r="X348" i="1"/>
  <c r="X355" i="1"/>
  <c r="X380" i="1"/>
  <c r="X422" i="1"/>
  <c r="X437" i="1"/>
  <c r="H9" i="1"/>
  <c r="A10" i="1"/>
  <c r="B565" i="1"/>
  <c r="X24" i="1"/>
  <c r="W556" i="1"/>
  <c r="W559" i="1"/>
  <c r="BO29" i="1"/>
  <c r="BM29" i="1"/>
  <c r="Y29" i="1"/>
  <c r="BO33" i="1"/>
  <c r="BM33" i="1"/>
  <c r="Y33" i="1"/>
  <c r="X38" i="1"/>
  <c r="BO37" i="1"/>
  <c r="BM37" i="1"/>
  <c r="Y37" i="1"/>
  <c r="Y38" i="1" s="1"/>
  <c r="X39" i="1"/>
  <c r="X42" i="1"/>
  <c r="BO41" i="1"/>
  <c r="BM41" i="1"/>
  <c r="Y41" i="1"/>
  <c r="Y42" i="1" s="1"/>
  <c r="X43" i="1"/>
  <c r="C565" i="1"/>
  <c r="X50" i="1"/>
  <c r="BO47" i="1"/>
  <c r="BM47" i="1"/>
  <c r="Y47" i="1"/>
  <c r="Y49" i="1" s="1"/>
  <c r="F9" i="1"/>
  <c r="J9" i="1"/>
  <c r="BO23" i="1"/>
  <c r="BM23" i="1"/>
  <c r="Y23" i="1"/>
  <c r="Y24" i="1" s="1"/>
  <c r="X25" i="1"/>
  <c r="X34" i="1"/>
  <c r="BO27" i="1"/>
  <c r="BM27" i="1"/>
  <c r="Y27" i="1"/>
  <c r="BO31" i="1"/>
  <c r="BM31" i="1"/>
  <c r="Y31" i="1"/>
  <c r="BO54" i="1"/>
  <c r="BM54" i="1"/>
  <c r="Y54" i="1"/>
  <c r="Y57" i="1" s="1"/>
  <c r="X57" i="1"/>
  <c r="X88" i="1"/>
  <c r="X98" i="1"/>
  <c r="X117" i="1"/>
  <c r="X127" i="1"/>
  <c r="X136" i="1"/>
  <c r="X145" i="1"/>
  <c r="X158" i="1"/>
  <c r="X163" i="1"/>
  <c r="X169" i="1"/>
  <c r="X180" i="1"/>
  <c r="X201" i="1"/>
  <c r="X209" i="1"/>
  <c r="X220" i="1"/>
  <c r="X225" i="1"/>
  <c r="X236" i="1"/>
  <c r="N565" i="1"/>
  <c r="L565" i="1"/>
  <c r="X253" i="1"/>
  <c r="X259" i="1"/>
  <c r="X271" i="1"/>
  <c r="X278" i="1"/>
  <c r="X284" i="1"/>
  <c r="X290" i="1"/>
  <c r="X307" i="1"/>
  <c r="P565" i="1"/>
  <c r="X311" i="1"/>
  <c r="BO316" i="1"/>
  <c r="BM316" i="1"/>
  <c r="Y316" i="1"/>
  <c r="X321" i="1"/>
  <c r="BO320" i="1"/>
  <c r="BM320" i="1"/>
  <c r="Y320" i="1"/>
  <c r="Y321" i="1" s="1"/>
  <c r="X322" i="1"/>
  <c r="X325" i="1"/>
  <c r="BO324" i="1"/>
  <c r="BM324" i="1"/>
  <c r="Y324" i="1"/>
  <c r="Y325" i="1" s="1"/>
  <c r="X326" i="1"/>
  <c r="BO333" i="1"/>
  <c r="BM333" i="1"/>
  <c r="Y333" i="1"/>
  <c r="X341" i="1"/>
  <c r="BO335" i="1"/>
  <c r="BM335" i="1"/>
  <c r="Y335" i="1"/>
  <c r="BO339" i="1"/>
  <c r="BM339" i="1"/>
  <c r="Y339" i="1"/>
  <c r="W557" i="1"/>
  <c r="W555" i="1"/>
  <c r="D565" i="1"/>
  <c r="X58" i="1"/>
  <c r="E565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BM84" i="1"/>
  <c r="BO84" i="1"/>
  <c r="Y86" i="1"/>
  <c r="BM86" i="1"/>
  <c r="Y92" i="1"/>
  <c r="BM92" i="1"/>
  <c r="Y94" i="1"/>
  <c r="BM94" i="1"/>
  <c r="Y96" i="1"/>
  <c r="BM96" i="1"/>
  <c r="Y101" i="1"/>
  <c r="BM101" i="1"/>
  <c r="BO101" i="1"/>
  <c r="Y103" i="1"/>
  <c r="BM103" i="1"/>
  <c r="Y105" i="1"/>
  <c r="BM105" i="1"/>
  <c r="Y107" i="1"/>
  <c r="BM107" i="1"/>
  <c r="Y109" i="1"/>
  <c r="BM109" i="1"/>
  <c r="Y111" i="1"/>
  <c r="BM111" i="1"/>
  <c r="Y113" i="1"/>
  <c r="BM113" i="1"/>
  <c r="Y115" i="1"/>
  <c r="BM115" i="1"/>
  <c r="Y119" i="1"/>
  <c r="BM119" i="1"/>
  <c r="BO119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3" i="1"/>
  <c r="BM143" i="1"/>
  <c r="X144" i="1"/>
  <c r="Y148" i="1"/>
  <c r="BM148" i="1"/>
  <c r="BO148" i="1"/>
  <c r="Y150" i="1"/>
  <c r="BM150" i="1"/>
  <c r="Y152" i="1"/>
  <c r="BM152" i="1"/>
  <c r="Y154" i="1"/>
  <c r="BM154" i="1"/>
  <c r="Y156" i="1"/>
  <c r="BM156" i="1"/>
  <c r="X157" i="1"/>
  <c r="Y161" i="1"/>
  <c r="Y163" i="1" s="1"/>
  <c r="BM161" i="1"/>
  <c r="BO161" i="1"/>
  <c r="X164" i="1"/>
  <c r="Y167" i="1"/>
  <c r="Y168" i="1" s="1"/>
  <c r="BM167" i="1"/>
  <c r="Y173" i="1"/>
  <c r="BM173" i="1"/>
  <c r="Y175" i="1"/>
  <c r="BM175" i="1"/>
  <c r="Y178" i="1"/>
  <c r="BM178" i="1"/>
  <c r="Y182" i="1"/>
  <c r="BM182" i="1"/>
  <c r="BO182" i="1"/>
  <c r="Y184" i="1"/>
  <c r="BM184" i="1"/>
  <c r="Y187" i="1"/>
  <c r="BM187" i="1"/>
  <c r="Y190" i="1"/>
  <c r="BM190" i="1"/>
  <c r="Y192" i="1"/>
  <c r="BM192" i="1"/>
  <c r="Y194" i="1"/>
  <c r="BM194" i="1"/>
  <c r="Y197" i="1"/>
  <c r="BM197" i="1"/>
  <c r="Y198" i="1"/>
  <c r="BM198" i="1"/>
  <c r="Y199" i="1"/>
  <c r="BM199" i="1"/>
  <c r="Y205" i="1"/>
  <c r="BM205" i="1"/>
  <c r="Y206" i="1"/>
  <c r="BM206" i="1"/>
  <c r="Y207" i="1"/>
  <c r="BM207" i="1"/>
  <c r="Y212" i="1"/>
  <c r="BM212" i="1"/>
  <c r="BO212" i="1"/>
  <c r="Y214" i="1"/>
  <c r="BM214" i="1"/>
  <c r="Y216" i="1"/>
  <c r="BM216" i="1"/>
  <c r="Y218" i="1"/>
  <c r="BM218" i="1"/>
  <c r="X219" i="1"/>
  <c r="Y222" i="1"/>
  <c r="BM222" i="1"/>
  <c r="BO222" i="1"/>
  <c r="Y223" i="1"/>
  <c r="BM223" i="1"/>
  <c r="Y230" i="1"/>
  <c r="BM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X252" i="1"/>
  <c r="Y255" i="1"/>
  <c r="BM255" i="1"/>
  <c r="BO255" i="1"/>
  <c r="Y257" i="1"/>
  <c r="BM257" i="1"/>
  <c r="Y263" i="1"/>
  <c r="BM263" i="1"/>
  <c r="Y265" i="1"/>
  <c r="BM265" i="1"/>
  <c r="Y267" i="1"/>
  <c r="BM267" i="1"/>
  <c r="Y269" i="1"/>
  <c r="BM269" i="1"/>
  <c r="Y274" i="1"/>
  <c r="Y278" i="1" s="1"/>
  <c r="BM274" i="1"/>
  <c r="BO274" i="1"/>
  <c r="Y276" i="1"/>
  <c r="BM276" i="1"/>
  <c r="Y281" i="1"/>
  <c r="BM281" i="1"/>
  <c r="BO281" i="1"/>
  <c r="Y282" i="1"/>
  <c r="BM282" i="1"/>
  <c r="Y288" i="1"/>
  <c r="Y290" i="1" s="1"/>
  <c r="BM288" i="1"/>
  <c r="O565" i="1"/>
  <c r="Y295" i="1"/>
  <c r="BM295" i="1"/>
  <c r="Y297" i="1"/>
  <c r="BM297" i="1"/>
  <c r="Y299" i="1"/>
  <c r="BM299" i="1"/>
  <c r="X302" i="1"/>
  <c r="Y305" i="1"/>
  <c r="Y306" i="1" s="1"/>
  <c r="BM305" i="1"/>
  <c r="Y310" i="1"/>
  <c r="Y311" i="1" s="1"/>
  <c r="BM310" i="1"/>
  <c r="BO310" i="1"/>
  <c r="X312" i="1"/>
  <c r="X317" i="1"/>
  <c r="BO314" i="1"/>
  <c r="BM314" i="1"/>
  <c r="Y314" i="1"/>
  <c r="Y317" i="1" s="1"/>
  <c r="BO334" i="1"/>
  <c r="BM334" i="1"/>
  <c r="Y334" i="1"/>
  <c r="Y341" i="1" s="1"/>
  <c r="BO338" i="1"/>
  <c r="BM338" i="1"/>
  <c r="Y338" i="1"/>
  <c r="X349" i="1"/>
  <c r="X354" i="1"/>
  <c r="X367" i="1"/>
  <c r="X373" i="1"/>
  <c r="X379" i="1"/>
  <c r="X391" i="1"/>
  <c r="X407" i="1"/>
  <c r="X413" i="1"/>
  <c r="X417" i="1"/>
  <c r="X423" i="1"/>
  <c r="X428" i="1"/>
  <c r="X438" i="1"/>
  <c r="X442" i="1"/>
  <c r="X457" i="1"/>
  <c r="X467" i="1"/>
  <c r="X484" i="1"/>
  <c r="W565" i="1"/>
  <c r="BO477" i="1"/>
  <c r="BM477" i="1"/>
  <c r="BO479" i="1"/>
  <c r="BM479" i="1"/>
  <c r="Y479" i="1"/>
  <c r="X483" i="1"/>
  <c r="BO487" i="1"/>
  <c r="BM487" i="1"/>
  <c r="Y487" i="1"/>
  <c r="X489" i="1"/>
  <c r="X498" i="1"/>
  <c r="BO491" i="1"/>
  <c r="BM491" i="1"/>
  <c r="Y491" i="1"/>
  <c r="BO495" i="1"/>
  <c r="BM495" i="1"/>
  <c r="Y495" i="1"/>
  <c r="Q565" i="1"/>
  <c r="X342" i="1"/>
  <c r="Y345" i="1"/>
  <c r="BM345" i="1"/>
  <c r="Y347" i="1"/>
  <c r="BM347" i="1"/>
  <c r="Y351" i="1"/>
  <c r="BM351" i="1"/>
  <c r="BO351" i="1"/>
  <c r="Y352" i="1"/>
  <c r="BM352" i="1"/>
  <c r="R565" i="1"/>
  <c r="Y363" i="1"/>
  <c r="BM363" i="1"/>
  <c r="Y365" i="1"/>
  <c r="BM365" i="1"/>
  <c r="X368" i="1"/>
  <c r="Y371" i="1"/>
  <c r="Y372" i="1" s="1"/>
  <c r="BM371" i="1"/>
  <c r="Y375" i="1"/>
  <c r="BM375" i="1"/>
  <c r="BO375" i="1"/>
  <c r="Y377" i="1"/>
  <c r="BM377" i="1"/>
  <c r="S565" i="1"/>
  <c r="Y389" i="1"/>
  <c r="Y390" i="1" s="1"/>
  <c r="BM389" i="1"/>
  <c r="X390" i="1"/>
  <c r="Y393" i="1"/>
  <c r="BM393" i="1"/>
  <c r="BO393" i="1"/>
  <c r="Y395" i="1"/>
  <c r="BM395" i="1"/>
  <c r="Y397" i="1"/>
  <c r="BM397" i="1"/>
  <c r="Y399" i="1"/>
  <c r="BM399" i="1"/>
  <c r="Y401" i="1"/>
  <c r="BM401" i="1"/>
  <c r="Y403" i="1"/>
  <c r="BM403" i="1"/>
  <c r="Y405" i="1"/>
  <c r="BM405" i="1"/>
  <c r="Y409" i="1"/>
  <c r="BM409" i="1"/>
  <c r="BO409" i="1"/>
  <c r="Y411" i="1"/>
  <c r="BM411" i="1"/>
  <c r="Y415" i="1"/>
  <c r="Y416" i="1" s="1"/>
  <c r="BM415" i="1"/>
  <c r="BO415" i="1"/>
  <c r="Y419" i="1"/>
  <c r="BM419" i="1"/>
  <c r="BO419" i="1"/>
  <c r="Y421" i="1"/>
  <c r="BM421" i="1"/>
  <c r="Y426" i="1"/>
  <c r="Y428" i="1" s="1"/>
  <c r="BM426" i="1"/>
  <c r="BO426" i="1"/>
  <c r="X429" i="1"/>
  <c r="Y432" i="1"/>
  <c r="BM432" i="1"/>
  <c r="Y434" i="1"/>
  <c r="BM434" i="1"/>
  <c r="Y436" i="1"/>
  <c r="BM436" i="1"/>
  <c r="Y440" i="1"/>
  <c r="Y442" i="1" s="1"/>
  <c r="BM440" i="1"/>
  <c r="BO440" i="1"/>
  <c r="U565" i="1"/>
  <c r="Y455" i="1"/>
  <c r="Y457" i="1" s="1"/>
  <c r="BM455" i="1"/>
  <c r="X458" i="1"/>
  <c r="V565" i="1"/>
  <c r="X463" i="1"/>
  <c r="Y465" i="1"/>
  <c r="Y466" i="1" s="1"/>
  <c r="BM465" i="1"/>
  <c r="BO465" i="1"/>
  <c r="Y471" i="1"/>
  <c r="BM471" i="1"/>
  <c r="BO471" i="1"/>
  <c r="Y473" i="1"/>
  <c r="BM473" i="1"/>
  <c r="Y475" i="1"/>
  <c r="BM475" i="1"/>
  <c r="Y477" i="1"/>
  <c r="BO481" i="1"/>
  <c r="BM481" i="1"/>
  <c r="Y481" i="1"/>
  <c r="X488" i="1"/>
  <c r="BO493" i="1"/>
  <c r="BM493" i="1"/>
  <c r="Y493" i="1"/>
  <c r="X497" i="1"/>
  <c r="BO501" i="1"/>
  <c r="BM501" i="1"/>
  <c r="Y501" i="1"/>
  <c r="Y503" i="1" s="1"/>
  <c r="X522" i="1"/>
  <c r="Y533" i="1"/>
  <c r="BM533" i="1"/>
  <c r="Y534" i="1"/>
  <c r="BM534" i="1"/>
  <c r="Y535" i="1"/>
  <c r="BM535" i="1"/>
  <c r="Y536" i="1"/>
  <c r="BM536" i="1"/>
  <c r="Y537" i="1"/>
  <c r="BM537" i="1"/>
  <c r="X538" i="1"/>
  <c r="Y549" i="1"/>
  <c r="BM549" i="1"/>
  <c r="BO549" i="1"/>
  <c r="Y550" i="1"/>
  <c r="BM550" i="1"/>
  <c r="Y551" i="1"/>
  <c r="BM551" i="1"/>
  <c r="Y552" i="1"/>
  <c r="BM552" i="1"/>
  <c r="X553" i="1"/>
  <c r="Y512" i="1"/>
  <c r="BM512" i="1"/>
  <c r="BO512" i="1"/>
  <c r="Y513" i="1"/>
  <c r="BM513" i="1"/>
  <c r="Y514" i="1"/>
  <c r="BM514" i="1"/>
  <c r="Y515" i="1"/>
  <c r="BM515" i="1"/>
  <c r="Y516" i="1"/>
  <c r="BM516" i="1"/>
  <c r="Y517" i="1"/>
  <c r="BM517" i="1"/>
  <c r="Y518" i="1"/>
  <c r="BM518" i="1"/>
  <c r="Y519" i="1"/>
  <c r="BM519" i="1"/>
  <c r="Y520" i="1"/>
  <c r="BM520" i="1"/>
  <c r="X521" i="1"/>
  <c r="Y532" i="1"/>
  <c r="BM532" i="1"/>
  <c r="BO532" i="1"/>
  <c r="Y538" i="1" l="1"/>
  <c r="Y488" i="1"/>
  <c r="Y81" i="1"/>
  <c r="Y521" i="1"/>
  <c r="Y553" i="1"/>
  <c r="Y437" i="1"/>
  <c r="Y406" i="1"/>
  <c r="Y367" i="1"/>
  <c r="Y354" i="1"/>
  <c r="Y348" i="1"/>
  <c r="Y301" i="1"/>
  <c r="Y235" i="1"/>
  <c r="Y179" i="1"/>
  <c r="Y98" i="1"/>
  <c r="Y271" i="1"/>
  <c r="Y225" i="1"/>
  <c r="Y219" i="1"/>
  <c r="Y208" i="1"/>
  <c r="Y126" i="1"/>
  <c r="Y88" i="1"/>
  <c r="X556" i="1"/>
  <c r="X557" i="1"/>
  <c r="Y483" i="1"/>
  <c r="Y497" i="1"/>
  <c r="W558" i="1"/>
  <c r="Y422" i="1"/>
  <c r="Y412" i="1"/>
  <c r="Y379" i="1"/>
  <c r="Y284" i="1"/>
  <c r="Y259" i="1"/>
  <c r="Y252" i="1"/>
  <c r="Y201" i="1"/>
  <c r="Y157" i="1"/>
  <c r="Y144" i="1"/>
  <c r="Y135" i="1"/>
  <c r="Y116" i="1"/>
  <c r="Y34" i="1"/>
  <c r="X555" i="1"/>
  <c r="X559" i="1"/>
  <c r="Y560" i="1" l="1"/>
  <c r="X558" i="1"/>
</calcChain>
</file>

<file path=xl/sharedStrings.xml><?xml version="1.0" encoding="utf-8"?>
<sst xmlns="http://schemas.openxmlformats.org/spreadsheetml/2006/main" count="2434" uniqueCount="809">
  <si>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</si>
  <si>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</si>
  <si>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</si>
  <si>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</si>
  <si>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</si>
  <si>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</si>
  <si>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</si>
  <si>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</si>
  <si>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</si>
  <si>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</si>
  <si>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</si>
  <si>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</si>
  <si>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</si>
  <si>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</si>
  <si>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</si>
  <si>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</si>
  <si>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</si>
  <si>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</si>
  <si>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</si>
  <si>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</si>
  <si>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</si>
  <si>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</si>
  <si>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</si>
  <si>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</si>
  <si>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</si>
  <si>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</si>
  <si>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</si>
  <si>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</si>
  <si>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</si>
  <si>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</si>
  <si>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</si>
  <si>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</si>
  <si>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</si>
  <si>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</si>
  <si>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</si>
  <si>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</si>
  <si>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</si>
  <si>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</si>
  <si>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</si>
  <si>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</si>
  <si>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</si>
  <si>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</si>
  <si>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</si>
  <si>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</si>
  <si>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</si>
  <si>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</si>
  <si>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</si>
  <si>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</si>
  <si>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</si>
  <si>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</si>
  <si>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</si>
  <si>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</si>
  <si>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</si>
  <si>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</si>
  <si>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</si>
  <si>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</si>
  <si>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</si>
  <si>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</si>
  <si>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</si>
  <si>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</si>
  <si>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</si>
  <si>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</si>
  <si>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</si>
  <si>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</si>
  <si>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</si>
  <si>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</si>
  <si>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</si>
  <si>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</si>
  <si>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</si>
  <si>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</si>
  <si>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</si>
  <si>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</si>
  <si>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</si>
  <si>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</si>
  <si>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</si>
  <si>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</si>
  <si>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</si>
  <si>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</si>
  <si>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</si>
  <si>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</si>
  <si>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</si>
  <si>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</si>
  <si>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</si>
  <si>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</si>
  <si>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</si>
  <si>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</si>
  <si>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</si>
  <si>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</si>
  <si>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</si>
  <si>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</si>
  <si>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</si>
  <si>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</si>
  <si>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</si>
  <si>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</si>
  <si>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</si>
  <si>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</si>
  <si>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</si>
  <si>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</si>
  <si>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</si>
  <si>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</si>
  <si>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</si>
  <si>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</si>
  <si>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</si>
  <si>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</si>
  <si>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</si>
  <si>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</si>
  <si>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</si>
  <si>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</si>
  <si>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</si>
  <si>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</si>
  <si>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</si>
  <si>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</si>
  <si>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</si>
  <si>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</si>
  <si>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</si>
  <si>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</si>
  <si>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</si>
  <si>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</si>
  <si>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</si>
  <si>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</si>
  <si>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</si>
  <si>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</si>
  <si>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</si>
  <si>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</si>
  <si>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</si>
  <si>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</si>
  <si>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</si>
  <si>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</si>
  <si>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</si>
  <si>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</si>
  <si>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</si>
  <si>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</si>
  <si>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</si>
  <si>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</si>
  <si>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</si>
  <si>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</si>
  <si>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</si>
  <si>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</si>
  <si>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</si>
  <si>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</si>
  <si>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</si>
  <si>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</si>
  <si>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</si>
  <si>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</si>
  <si>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</si>
  <si>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</si>
  <si>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</si>
  <si>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</si>
  <si>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</si>
  <si>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</si>
  <si>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</si>
  <si>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</si>
  <si>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</si>
  <si>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</si>
  <si>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</si>
  <si>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</si>
  <si>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</si>
  <si>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</si>
  <si>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</si>
  <si>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</si>
  <si>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</si>
  <si>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</si>
  <si>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</si>
  <si>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</si>
  <si>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</si>
  <si>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</si>
  <si>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</si>
  <si>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</si>
  <si>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</si>
  <si>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</si>
  <si>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</si>
  <si>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</si>
  <si>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</si>
  <si>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</si>
  <si>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</si>
  <si>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</si>
  <si>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</si>
  <si>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</si>
  <si>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</si>
  <si>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</si>
  <si>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</si>
  <si>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</si>
  <si>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</si>
  <si>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</si>
  <si>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</si>
  <si>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</si>
  <si>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</si>
  <si>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</si>
  <si>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</si>
  <si>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</si>
  <si>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</si>
  <si>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</si>
  <si>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</si>
  <si>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</si>
  <si>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</si>
  <si>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</si>
  <si>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</si>
  <si>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</si>
  <si>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</si>
  <si>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</si>
  <si>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</si>
  <si>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</si>
  <si>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</si>
  <si>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</si>
  <si>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</si>
  <si>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</si>
  <si>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</si>
  <si>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</si>
  <si>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</si>
  <si>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</si>
  <si>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</si>
  <si>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</si>
  <si>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</si>
  <si>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</si>
  <si>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</si>
  <si>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</si>
  <si>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</si>
  <si>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</si>
  <si>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</si>
  <si>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</si>
  <si>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</si>
  <si>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</si>
  <si>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</si>
  <si>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</si>
  <si>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</si>
  <si>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</si>
  <si>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</si>
  <si>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</si>
  <si>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</si>
  <si>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</si>
  <si>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</si>
  <si>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</si>
  <si>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</si>
  <si>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</si>
  <si>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</si>
  <si>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</si>
  <si>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</si>
  <si>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</si>
  <si>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</si>
  <si>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</si>
  <si>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</si>
  <si>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</si>
  <si>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</si>
  <si>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</si>
  <si>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</si>
  <si>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</si>
  <si>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</si>
  <si>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</si>
  <si>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</si>
  <si>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</si>
  <si>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</si>
  <si>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</si>
  <si>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</si>
  <si>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</si>
  <si>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</si>
  <si>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</si>
  <si>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</si>
  <si>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</si>
  <si>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</si>
  <si>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</si>
  <si>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</si>
  <si>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</si>
  <si>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</si>
  <si>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</si>
  <si>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</si>
  <si>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</si>
  <si>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</si>
  <si>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</si>
  <si>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</si>
  <si>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</si>
  <si>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</si>
  <si>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</si>
  <si>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</si>
  <si>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</si>
  <si>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</si>
  <si>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</si>
  <si>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</si>
  <si>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</si>
  <si>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</si>
  <si>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</si>
  <si>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</si>
  <si>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</si>
  <si>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</si>
  <si>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</si>
  <si>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</si>
  <si>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</si>
  <si>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</si>
  <si>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</si>
  <si>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</si>
  <si>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</si>
  <si>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</si>
  <si>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</si>
  <si>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</si>
  <si>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</si>
  <si>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</si>
  <si>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</si>
  <si>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</si>
  <si>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</si>
  <si>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</si>
  <si>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</si>
  <si>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</si>
  <si>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</si>
  <si>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</si>
  <si>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</si>
  <si>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</si>
  <si>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</si>
  <si>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</si>
  <si>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</si>
  <si>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</si>
  <si>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</si>
  <si>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</si>
  <si>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</si>
  <si>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</si>
  <si>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</si>
  <si>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</si>
  <si>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</si>
  <si>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</si>
  <si>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</si>
  <si>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</si>
  <si>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</si>
  <si>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</si>
  <si>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</si>
  <si>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</si>
  <si>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</si>
  <si>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</si>
  <si>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</si>
  <si>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</si>
  <si>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</si>
  <si>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</si>
  <si>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</si>
  <si>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</si>
  <si>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</si>
  <si>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</si>
  <si>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</si>
  <si>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</si>
  <si>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</si>
  <si>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</si>
  <si>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</si>
  <si>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</si>
  <si>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</si>
  <si>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</si>
  <si>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</si>
  <si>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</si>
  <si>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</si>
  <si>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</si>
  <si>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</si>
  <si>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</si>
  <si>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</si>
  <si>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</si>
  <si>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</si>
  <si>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</si>
  <si>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</si>
  <si>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</si>
  <si>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</si>
  <si>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</si>
  <si>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</si>
  <si>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</si>
  <si>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</si>
  <si>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</si>
  <si>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</si>
  <si>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</si>
  <si>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</si>
  <si>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</si>
  <si>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</si>
  <si>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</si>
  <si>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</si>
  <si>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</si>
  <si>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</si>
  <si>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</si>
  <si>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</si>
  <si>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</si>
  <si>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</si>
  <si>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</si>
  <si>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</si>
  <si>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</si>
  <si>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</si>
  <si>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</si>
  <si>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</si>
  <si>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</si>
  <si>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</si>
  <si>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</si>
  <si>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</si>
  <si>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</si>
  <si>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</si>
  <si>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</si>
  <si>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</si>
  <si>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</si>
  <si>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</si>
  <si>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</si>
  <si>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</si>
  <si>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</si>
  <si>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</si>
  <si>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</si>
  <si>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</si>
  <si>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</si>
  <si>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</si>
  <si>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</si>
  <si>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</si>
  <si>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</si>
  <si>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</si>
  <si>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</si>
  <si>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</si>
  <si>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</si>
  <si>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</si>
  <si>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</si>
  <si>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</si>
  <si>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</si>
  <si>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</si>
  <si>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</si>
  <si>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</si>
  <si>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</si>
  <si>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</si>
  <si>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</si>
  <si>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</si>
  <si>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</si>
  <si>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</si>
  <si>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</si>
  <si>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</si>
  <si>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</si>
  <si>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</si>
  <si>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</si>
  <si>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</si>
  <si>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</si>
  <si>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</si>
  <si>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</si>
  <si>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</si>
  <si>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</si>
  <si>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</si>
  <si>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</si>
  <si>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</si>
  <si>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</si>
  <si>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</si>
  <si>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</si>
  <si>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</si>
  <si>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</si>
  <si>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</si>
  <si>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</si>
  <si>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</si>
  <si>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</si>
  <si>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</si>
  <si>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</si>
  <si>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</si>
  <si>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</si>
  <si>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</si>
  <si>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</si>
  <si>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</si>
  <si>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</si>
  <si>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</si>
  <si>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</si>
  <si>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</si>
  <si>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</si>
  <si>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</si>
  <si>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</si>
  <si>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</si>
  <si>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</si>
  <si>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</si>
  <si>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</si>
  <si>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</si>
  <si>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</si>
  <si>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</si>
  <si>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</si>
  <si>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</si>
  <si>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</si>
  <si>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</si>
  <si>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</si>
  <si>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</si>
  <si>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</si>
  <si>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</si>
  <si>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</si>
  <si>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</si>
  <si>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</si>
  <si>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</si>
  <si>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</si>
  <si>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</si>
  <si>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</si>
  <si>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</si>
  <si>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</si>
  <si>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</si>
  <si>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</si>
  <si>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</si>
  <si>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</si>
  <si>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</si>
  <si>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</si>
  <si>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</si>
  <si>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</si>
  <si>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P004248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</si>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</sst>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71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5"/>
  <sheetViews>
    <sheetView showGridLines="0" tabSelected="1" zoomScaleNormal="100" zoomScaleSheetLayoutView="100" workbookViewId="0">
      <selection activeCell="Z275" sqref="Z275"/>
    </sheetView>
  </sheetViews>
  <sheetFormatPr defaultColWidth="9.140625" defaultRowHeight="12.75" x14ac:dyDescent="0.2"/>
  <cols>
    <col min="1" max="1" width="9.140625" style="3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5" customWidth="1"/>
    <col min="18" max="18" width="6.140625" style="3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5" customWidth="1"/>
    <col min="24" max="24" width="11" style="385" customWidth="1"/>
    <col min="25" max="25" width="10" style="385" customWidth="1"/>
    <col min="26" max="26" width="11.5703125" style="385" customWidth="1"/>
    <col min="27" max="27" width="10.42578125" style="3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5" customWidth="1"/>
    <col min="32" max="32" width="9.140625" style="385" customWidth="1"/>
    <col min="33" max="16384" width="9.140625" style="385"/>
  </cols>
  <sheetData>
    <row r="1" spans="1:30" s="380" customFormat="1" ht="45" customHeight="1" x14ac:dyDescent="0.2">
      <c r="A1" s="41"/>
      <c r="B1" s="41"/>
      <c r="C1" s="41"/>
      <c r="D1" s="509" t="s">
        <v>0</v>
      </c>
      <c r="E1" s="510"/>
      <c r="F1" s="510"/>
      <c r="G1" s="12" t="s">
        <v>1</v>
      </c>
      <c r="H1" s="509" t="s">
        <v>2</v>
      </c>
      <c r="I1" s="510"/>
      <c r="J1" s="510"/>
      <c r="K1" s="510"/>
      <c r="L1" s="510"/>
      <c r="M1" s="510"/>
      <c r="N1" s="510"/>
      <c r="O1" s="510"/>
      <c r="P1" s="510"/>
      <c r="Q1" s="776" t="s">
        <v>3</v>
      </c>
      <c r="R1" s="510"/>
      <c r="S1" s="51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43" t="s">
        <v>8</v>
      </c>
      <c r="B5" s="544"/>
      <c r="C5" s="545"/>
      <c r="D5" s="436"/>
      <c r="E5" s="438"/>
      <c r="F5" s="730" t="s">
        <v>9</v>
      </c>
      <c r="G5" s="545"/>
      <c r="H5" s="436" t="s">
        <v>808</v>
      </c>
      <c r="I5" s="437"/>
      <c r="J5" s="437"/>
      <c r="K5" s="437"/>
      <c r="L5" s="438"/>
      <c r="M5" s="58"/>
      <c r="O5" s="24" t="s">
        <v>10</v>
      </c>
      <c r="P5" s="773">
        <v>45460</v>
      </c>
      <c r="Q5" s="560"/>
      <c r="S5" s="633" t="s">
        <v>11</v>
      </c>
      <c r="T5" s="452"/>
      <c r="U5" s="634" t="s">
        <v>12</v>
      </c>
      <c r="V5" s="560"/>
      <c r="AA5" s="51"/>
      <c r="AB5" s="51"/>
      <c r="AC5" s="51"/>
    </row>
    <row r="6" spans="1:30" s="380" customFormat="1" ht="24" customHeight="1" x14ac:dyDescent="0.2">
      <c r="A6" s="543" t="s">
        <v>13</v>
      </c>
      <c r="B6" s="544"/>
      <c r="C6" s="545"/>
      <c r="D6" s="699" t="s">
        <v>14</v>
      </c>
      <c r="E6" s="700"/>
      <c r="F6" s="700"/>
      <c r="G6" s="700"/>
      <c r="H6" s="700"/>
      <c r="I6" s="700"/>
      <c r="J6" s="700"/>
      <c r="K6" s="700"/>
      <c r="L6" s="560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Понедельник</v>
      </c>
      <c r="Q6" s="392"/>
      <c r="S6" s="451" t="s">
        <v>16</v>
      </c>
      <c r="T6" s="452"/>
      <c r="U6" s="693" t="s">
        <v>17</v>
      </c>
      <c r="V6" s="464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21"/>
      <c r="L7" s="589"/>
      <c r="M7" s="60"/>
      <c r="O7" s="24"/>
      <c r="P7" s="42"/>
      <c r="Q7" s="42"/>
      <c r="S7" s="399"/>
      <c r="T7" s="452"/>
      <c r="U7" s="694"/>
      <c r="V7" s="695"/>
      <c r="AA7" s="51"/>
      <c r="AB7" s="51"/>
      <c r="AC7" s="51"/>
    </row>
    <row r="8" spans="1:30" s="380" customFormat="1" ht="25.5" customHeight="1" x14ac:dyDescent="0.2">
      <c r="A8" s="779" t="s">
        <v>18</v>
      </c>
      <c r="B8" s="412"/>
      <c r="C8" s="413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588">
        <v>0.5</v>
      </c>
      <c r="Q8" s="589"/>
      <c r="S8" s="399"/>
      <c r="T8" s="452"/>
      <c r="U8" s="694"/>
      <c r="V8" s="695"/>
      <c r="AA8" s="51"/>
      <c r="AB8" s="51"/>
      <c r="AC8" s="51"/>
    </row>
    <row r="9" spans="1:30" s="380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5"/>
      <c r="E9" s="416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6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6"/>
      <c r="L9" s="416"/>
      <c r="M9" s="378"/>
      <c r="O9" s="26" t="s">
        <v>20</v>
      </c>
      <c r="P9" s="550"/>
      <c r="Q9" s="551"/>
      <c r="S9" s="399"/>
      <c r="T9" s="452"/>
      <c r="U9" s="696"/>
      <c r="V9" s="697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5"/>
      <c r="E10" s="416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77" t="str">
        <f>IFERROR(VLOOKUP($D$10,Proxy,2,FALSE),"")</f>
        <v/>
      </c>
      <c r="I10" s="399"/>
      <c r="J10" s="399"/>
      <c r="K10" s="399"/>
      <c r="L10" s="399"/>
      <c r="M10" s="379"/>
      <c r="O10" s="26" t="s">
        <v>21</v>
      </c>
      <c r="P10" s="649"/>
      <c r="Q10" s="650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9"/>
      <c r="Q11" s="560"/>
      <c r="T11" s="24" t="s">
        <v>26</v>
      </c>
      <c r="U11" s="630" t="s">
        <v>27</v>
      </c>
      <c r="V11" s="551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4" t="s">
        <v>28</v>
      </c>
      <c r="B12" s="544"/>
      <c r="C12" s="544"/>
      <c r="D12" s="544"/>
      <c r="E12" s="544"/>
      <c r="F12" s="544"/>
      <c r="G12" s="544"/>
      <c r="H12" s="544"/>
      <c r="I12" s="544"/>
      <c r="J12" s="544"/>
      <c r="K12" s="544"/>
      <c r="L12" s="545"/>
      <c r="M12" s="62"/>
      <c r="O12" s="24" t="s">
        <v>29</v>
      </c>
      <c r="P12" s="588"/>
      <c r="Q12" s="589"/>
      <c r="R12" s="23"/>
      <c r="T12" s="24"/>
      <c r="U12" s="510"/>
      <c r="V12" s="399"/>
      <c r="AA12" s="51"/>
      <c r="AB12" s="51"/>
      <c r="AC12" s="51"/>
    </row>
    <row r="13" spans="1:30" s="380" customFormat="1" ht="23.25" customHeight="1" x14ac:dyDescent="0.2">
      <c r="A13" s="724" t="s">
        <v>30</v>
      </c>
      <c r="B13" s="544"/>
      <c r="C13" s="544"/>
      <c r="D13" s="544"/>
      <c r="E13" s="544"/>
      <c r="F13" s="544"/>
      <c r="G13" s="544"/>
      <c r="H13" s="544"/>
      <c r="I13" s="544"/>
      <c r="J13" s="544"/>
      <c r="K13" s="544"/>
      <c r="L13" s="545"/>
      <c r="M13" s="62"/>
      <c r="N13" s="26"/>
      <c r="O13" s="26" t="s">
        <v>31</v>
      </c>
      <c r="P13" s="630"/>
      <c r="Q13" s="551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4" t="s">
        <v>32</v>
      </c>
      <c r="B14" s="544"/>
      <c r="C14" s="544"/>
      <c r="D14" s="544"/>
      <c r="E14" s="544"/>
      <c r="F14" s="544"/>
      <c r="G14" s="544"/>
      <c r="H14" s="544"/>
      <c r="I14" s="544"/>
      <c r="J14" s="544"/>
      <c r="K14" s="544"/>
      <c r="L14" s="545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5" t="s">
        <v>33</v>
      </c>
      <c r="B15" s="544"/>
      <c r="C15" s="544"/>
      <c r="D15" s="544"/>
      <c r="E15" s="544"/>
      <c r="F15" s="544"/>
      <c r="G15" s="544"/>
      <c r="H15" s="544"/>
      <c r="I15" s="544"/>
      <c r="J15" s="544"/>
      <c r="K15" s="544"/>
      <c r="L15" s="545"/>
      <c r="M15" s="63"/>
      <c r="O15" s="538" t="s">
        <v>34</v>
      </c>
      <c r="P15" s="510"/>
      <c r="Q15" s="510"/>
      <c r="R15" s="510"/>
      <c r="S15" s="51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9"/>
      <c r="P16" s="539"/>
      <c r="Q16" s="539"/>
      <c r="R16" s="539"/>
      <c r="S16" s="53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2" t="s">
        <v>35</v>
      </c>
      <c r="B17" s="442" t="s">
        <v>36</v>
      </c>
      <c r="C17" s="564" t="s">
        <v>37</v>
      </c>
      <c r="D17" s="442" t="s">
        <v>38</v>
      </c>
      <c r="E17" s="476"/>
      <c r="F17" s="442" t="s">
        <v>39</v>
      </c>
      <c r="G17" s="442" t="s">
        <v>40</v>
      </c>
      <c r="H17" s="442" t="s">
        <v>41</v>
      </c>
      <c r="I17" s="442" t="s">
        <v>42</v>
      </c>
      <c r="J17" s="442" t="s">
        <v>43</v>
      </c>
      <c r="K17" s="442" t="s">
        <v>44</v>
      </c>
      <c r="L17" s="442" t="s">
        <v>45</v>
      </c>
      <c r="M17" s="442" t="s">
        <v>46</v>
      </c>
      <c r="N17" s="442" t="s">
        <v>47</v>
      </c>
      <c r="O17" s="442" t="s">
        <v>48</v>
      </c>
      <c r="P17" s="475"/>
      <c r="Q17" s="475"/>
      <c r="R17" s="475"/>
      <c r="S17" s="476"/>
      <c r="T17" s="763" t="s">
        <v>49</v>
      </c>
      <c r="U17" s="545"/>
      <c r="V17" s="442" t="s">
        <v>50</v>
      </c>
      <c r="W17" s="442" t="s">
        <v>51</v>
      </c>
      <c r="X17" s="789" t="s">
        <v>52</v>
      </c>
      <c r="Y17" s="442" t="s">
        <v>53</v>
      </c>
      <c r="Z17" s="486" t="s">
        <v>54</v>
      </c>
      <c r="AA17" s="486" t="s">
        <v>55</v>
      </c>
      <c r="AB17" s="486" t="s">
        <v>56</v>
      </c>
      <c r="AC17" s="487"/>
      <c r="AD17" s="488"/>
      <c r="AE17" s="501"/>
      <c r="BB17" s="762" t="s">
        <v>57</v>
      </c>
    </row>
    <row r="18" spans="1:67" ht="14.25" customHeight="1" x14ac:dyDescent="0.2">
      <c r="A18" s="443"/>
      <c r="B18" s="443"/>
      <c r="C18" s="443"/>
      <c r="D18" s="477"/>
      <c r="E18" s="479"/>
      <c r="F18" s="443"/>
      <c r="G18" s="443"/>
      <c r="H18" s="443"/>
      <c r="I18" s="443"/>
      <c r="J18" s="443"/>
      <c r="K18" s="443"/>
      <c r="L18" s="443"/>
      <c r="M18" s="443"/>
      <c r="N18" s="443"/>
      <c r="O18" s="477"/>
      <c r="P18" s="478"/>
      <c r="Q18" s="478"/>
      <c r="R18" s="478"/>
      <c r="S18" s="479"/>
      <c r="T18" s="381" t="s">
        <v>58</v>
      </c>
      <c r="U18" s="381" t="s">
        <v>59</v>
      </c>
      <c r="V18" s="443"/>
      <c r="W18" s="443"/>
      <c r="X18" s="790"/>
      <c r="Y18" s="443"/>
      <c r="Z18" s="655"/>
      <c r="AA18" s="655"/>
      <c r="AB18" s="489"/>
      <c r="AC18" s="490"/>
      <c r="AD18" s="491"/>
      <c r="AE18" s="502"/>
      <c r="BB18" s="399"/>
    </row>
    <row r="19" spans="1:67" ht="27.75" hidden="1" customHeight="1" x14ac:dyDescent="0.2">
      <c r="A19" s="470" t="s">
        <v>60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48"/>
      <c r="AA19" s="48"/>
    </row>
    <row r="20" spans="1:67" ht="16.5" hidden="1" customHeight="1" x14ac:dyDescent="0.25">
      <c r="A20" s="410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2"/>
      <c r="AA20" s="382"/>
    </row>
    <row r="21" spans="1:67" ht="14.25" hidden="1" customHeight="1" x14ac:dyDescent="0.25">
      <c r="A21" s="401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1">
        <v>4607091389258</v>
      </c>
      <c r="E22" s="392"/>
      <c r="F22" s="386">
        <v>0.3</v>
      </c>
      <c r="G22" s="32">
        <v>6</v>
      </c>
      <c r="H22" s="386">
        <v>1.8</v>
      </c>
      <c r="I22" s="386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4"/>
      <c r="Q22" s="394"/>
      <c r="R22" s="394"/>
      <c r="S22" s="392"/>
      <c r="T22" s="34"/>
      <c r="U22" s="34"/>
      <c r="V22" s="35" t="s">
        <v>66</v>
      </c>
      <c r="W22" s="387">
        <v>0</v>
      </c>
      <c r="X22" s="388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1">
        <v>4680115885004</v>
      </c>
      <c r="E23" s="392"/>
      <c r="F23" s="386">
        <v>0.16</v>
      </c>
      <c r="G23" s="32">
        <v>10</v>
      </c>
      <c r="H23" s="386">
        <v>1.6</v>
      </c>
      <c r="I23" s="386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4"/>
      <c r="Q23" s="394"/>
      <c r="R23" s="394"/>
      <c r="S23" s="392"/>
      <c r="T23" s="34"/>
      <c r="U23" s="34"/>
      <c r="V23" s="35" t="s">
        <v>66</v>
      </c>
      <c r="W23" s="387">
        <v>0</v>
      </c>
      <c r="X23" s="388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8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9">
        <f>IFERROR(W22/H22,"0")+IFERROR(W23/H23,"0")</f>
        <v>0</v>
      </c>
      <c r="X24" s="389">
        <f>IFERROR(X22/H22,"0")+IFERROR(X23/H23,"0")</f>
        <v>0</v>
      </c>
      <c r="Y24" s="389">
        <f>IFERROR(IF(Y22="",0,Y22),"0")+IFERROR(IF(Y23="",0,Y23),"0")</f>
        <v>0</v>
      </c>
      <c r="Z24" s="390"/>
      <c r="AA24" s="390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9">
        <f>IFERROR(SUM(W22:W23),"0")</f>
        <v>0</v>
      </c>
      <c r="X25" s="389">
        <f>IFERROR(SUM(X22:X23),"0")</f>
        <v>0</v>
      </c>
      <c r="Y25" s="37"/>
      <c r="Z25" s="390"/>
      <c r="AA25" s="390"/>
    </row>
    <row r="26" spans="1:67" ht="14.25" hidden="1" customHeight="1" x14ac:dyDescent="0.25">
      <c r="A26" s="401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1">
        <v>4607091383881</v>
      </c>
      <c r="E27" s="392"/>
      <c r="F27" s="386">
        <v>0.33</v>
      </c>
      <c r="G27" s="32">
        <v>6</v>
      </c>
      <c r="H27" s="386">
        <v>1.98</v>
      </c>
      <c r="I27" s="386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4"/>
      <c r="Q27" s="394"/>
      <c r="R27" s="394"/>
      <c r="S27" s="392"/>
      <c r="T27" s="34"/>
      <c r="U27" s="34"/>
      <c r="V27" s="35" t="s">
        <v>66</v>
      </c>
      <c r="W27" s="387">
        <v>0</v>
      </c>
      <c r="X27" s="388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1">
        <v>4607091388237</v>
      </c>
      <c r="E28" s="392"/>
      <c r="F28" s="386">
        <v>0.42</v>
      </c>
      <c r="G28" s="32">
        <v>6</v>
      </c>
      <c r="H28" s="386">
        <v>2.52</v>
      </c>
      <c r="I28" s="386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4"/>
      <c r="Q28" s="394"/>
      <c r="R28" s="394"/>
      <c r="S28" s="392"/>
      <c r="T28" s="34"/>
      <c r="U28" s="34"/>
      <c r="V28" s="35" t="s">
        <v>66</v>
      </c>
      <c r="W28" s="387">
        <v>0</v>
      </c>
      <c r="X28" s="388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1">
        <v>4607091383935</v>
      </c>
      <c r="E29" s="392"/>
      <c r="F29" s="386">
        <v>0.33</v>
      </c>
      <c r="G29" s="32">
        <v>6</v>
      </c>
      <c r="H29" s="386">
        <v>1.98</v>
      </c>
      <c r="I29" s="386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4"/>
      <c r="Q29" s="394"/>
      <c r="R29" s="394"/>
      <c r="S29" s="392"/>
      <c r="T29" s="34"/>
      <c r="U29" s="34"/>
      <c r="V29" s="35" t="s">
        <v>66</v>
      </c>
      <c r="W29" s="387">
        <v>0</v>
      </c>
      <c r="X29" s="388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1">
        <v>4607091383935</v>
      </c>
      <c r="E30" s="392"/>
      <c r="F30" s="386">
        <v>0.33</v>
      </c>
      <c r="G30" s="32">
        <v>6</v>
      </c>
      <c r="H30" s="386">
        <v>1.98</v>
      </c>
      <c r="I30" s="386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4"/>
      <c r="Q30" s="394"/>
      <c r="R30" s="394"/>
      <c r="S30" s="392"/>
      <c r="T30" s="34"/>
      <c r="U30" s="34"/>
      <c r="V30" s="35" t="s">
        <v>66</v>
      </c>
      <c r="W30" s="387">
        <v>0</v>
      </c>
      <c r="X30" s="388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1">
        <v>4680115881853</v>
      </c>
      <c r="E31" s="392"/>
      <c r="F31" s="386">
        <v>0.33</v>
      </c>
      <c r="G31" s="32">
        <v>6</v>
      </c>
      <c r="H31" s="386">
        <v>1.98</v>
      </c>
      <c r="I31" s="386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4"/>
      <c r="Q31" s="394"/>
      <c r="R31" s="394"/>
      <c r="S31" s="392"/>
      <c r="T31" s="34"/>
      <c r="U31" s="34"/>
      <c r="V31" s="35" t="s">
        <v>66</v>
      </c>
      <c r="W31" s="387">
        <v>0</v>
      </c>
      <c r="X31" s="388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1">
        <v>4607091383911</v>
      </c>
      <c r="E32" s="392"/>
      <c r="F32" s="386">
        <v>0.33</v>
      </c>
      <c r="G32" s="32">
        <v>6</v>
      </c>
      <c r="H32" s="386">
        <v>1.98</v>
      </c>
      <c r="I32" s="386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4"/>
      <c r="Q32" s="394"/>
      <c r="R32" s="394"/>
      <c r="S32" s="392"/>
      <c r="T32" s="34"/>
      <c r="U32" s="34"/>
      <c r="V32" s="35" t="s">
        <v>66</v>
      </c>
      <c r="W32" s="387">
        <v>0</v>
      </c>
      <c r="X32" s="388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1">
        <v>4607091388244</v>
      </c>
      <c r="E33" s="392"/>
      <c r="F33" s="386">
        <v>0.42</v>
      </c>
      <c r="G33" s="32">
        <v>6</v>
      </c>
      <c r="H33" s="386">
        <v>2.52</v>
      </c>
      <c r="I33" s="386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4"/>
      <c r="Q33" s="394"/>
      <c r="R33" s="394"/>
      <c r="S33" s="392"/>
      <c r="T33" s="34"/>
      <c r="U33" s="34"/>
      <c r="V33" s="35" t="s">
        <v>66</v>
      </c>
      <c r="W33" s="387">
        <v>0</v>
      </c>
      <c r="X33" s="388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8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9">
        <f>IFERROR(W27/H27,"0")+IFERROR(W28/H28,"0")+IFERROR(W29/H29,"0")+IFERROR(W30/H30,"0")+IFERROR(W31/H31,"0")+IFERROR(W32/H32,"0")+IFERROR(W33/H33,"0")</f>
        <v>0</v>
      </c>
      <c r="X34" s="389">
        <f>IFERROR(X27/H27,"0")+IFERROR(X28/H28,"0")+IFERROR(X29/H29,"0")+IFERROR(X30/H30,"0")+IFERROR(X31/H31,"0")+IFERROR(X32/H32,"0")+IFERROR(X33/H33,"0")</f>
        <v>0</v>
      </c>
      <c r="Y34" s="389">
        <f>IFERROR(IF(Y27="",0,Y27),"0")+IFERROR(IF(Y28="",0,Y28),"0")+IFERROR(IF(Y29="",0,Y29),"0")+IFERROR(IF(Y30="",0,Y30),"0")+IFERROR(IF(Y31="",0,Y31),"0")+IFERROR(IF(Y32="",0,Y32),"0")+IFERROR(IF(Y33="",0,Y33),"0")</f>
        <v>0</v>
      </c>
      <c r="Z34" s="390"/>
      <c r="AA34" s="390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9">
        <f>IFERROR(SUM(W27:W33),"0")</f>
        <v>0</v>
      </c>
      <c r="X35" s="389">
        <f>IFERROR(SUM(X27:X33),"0")</f>
        <v>0</v>
      </c>
      <c r="Y35" s="37"/>
      <c r="Z35" s="390"/>
      <c r="AA35" s="390"/>
    </row>
    <row r="36" spans="1:67" ht="14.25" hidden="1" customHeight="1" x14ac:dyDescent="0.25">
      <c r="A36" s="401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1">
        <v>4607091388503</v>
      </c>
      <c r="E37" s="392"/>
      <c r="F37" s="386">
        <v>0.05</v>
      </c>
      <c r="G37" s="32">
        <v>12</v>
      </c>
      <c r="H37" s="386">
        <v>0.6</v>
      </c>
      <c r="I37" s="386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4"/>
      <c r="Q37" s="394"/>
      <c r="R37" s="394"/>
      <c r="S37" s="392"/>
      <c r="T37" s="34"/>
      <c r="U37" s="34"/>
      <c r="V37" s="35" t="s">
        <v>66</v>
      </c>
      <c r="W37" s="387">
        <v>0</v>
      </c>
      <c r="X37" s="388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8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9">
        <f>IFERROR(W37/H37,"0")</f>
        <v>0</v>
      </c>
      <c r="X38" s="389">
        <f>IFERROR(X37/H37,"0")</f>
        <v>0</v>
      </c>
      <c r="Y38" s="389">
        <f>IFERROR(IF(Y37="",0,Y37),"0")</f>
        <v>0</v>
      </c>
      <c r="Z38" s="390"/>
      <c r="AA38" s="390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00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9">
        <f>IFERROR(SUM(W37:W37),"0")</f>
        <v>0</v>
      </c>
      <c r="X39" s="389">
        <f>IFERROR(SUM(X37:X37),"0")</f>
        <v>0</v>
      </c>
      <c r="Y39" s="37"/>
      <c r="Z39" s="390"/>
      <c r="AA39" s="390"/>
    </row>
    <row r="40" spans="1:67" ht="14.25" hidden="1" customHeight="1" x14ac:dyDescent="0.25">
      <c r="A40" s="401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1">
        <v>4607091388282</v>
      </c>
      <c r="E41" s="392"/>
      <c r="F41" s="386">
        <v>0.3</v>
      </c>
      <c r="G41" s="32">
        <v>6</v>
      </c>
      <c r="H41" s="386">
        <v>1.8</v>
      </c>
      <c r="I41" s="386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8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4"/>
      <c r="Q41" s="394"/>
      <c r="R41" s="394"/>
      <c r="S41" s="392"/>
      <c r="T41" s="34"/>
      <c r="U41" s="34"/>
      <c r="V41" s="35" t="s">
        <v>66</v>
      </c>
      <c r="W41" s="387">
        <v>0</v>
      </c>
      <c r="X41" s="388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8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00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9">
        <f>IFERROR(W41/H41,"0")</f>
        <v>0</v>
      </c>
      <c r="X42" s="389">
        <f>IFERROR(X41/H41,"0")</f>
        <v>0</v>
      </c>
      <c r="Y42" s="389">
        <f>IFERROR(IF(Y41="",0,Y41),"0")</f>
        <v>0</v>
      </c>
      <c r="Z42" s="390"/>
      <c r="AA42" s="390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00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9">
        <f>IFERROR(SUM(W41:W41),"0")</f>
        <v>0</v>
      </c>
      <c r="X43" s="389">
        <f>IFERROR(SUM(X41:X41),"0")</f>
        <v>0</v>
      </c>
      <c r="Y43" s="37"/>
      <c r="Z43" s="390"/>
      <c r="AA43" s="390"/>
    </row>
    <row r="44" spans="1:67" ht="27.75" hidden="1" customHeight="1" x14ac:dyDescent="0.2">
      <c r="A44" s="470" t="s">
        <v>95</v>
      </c>
      <c r="B44" s="471"/>
      <c r="C44" s="471"/>
      <c r="D44" s="471"/>
      <c r="E44" s="471"/>
      <c r="F44" s="471"/>
      <c r="G44" s="471"/>
      <c r="H44" s="471"/>
      <c r="I44" s="471"/>
      <c r="J44" s="471"/>
      <c r="K44" s="471"/>
      <c r="L44" s="471"/>
      <c r="M44" s="471"/>
      <c r="N44" s="471"/>
      <c r="O44" s="471"/>
      <c r="P44" s="471"/>
      <c r="Q44" s="471"/>
      <c r="R44" s="471"/>
      <c r="S44" s="471"/>
      <c r="T44" s="471"/>
      <c r="U44" s="471"/>
      <c r="V44" s="471"/>
      <c r="W44" s="471"/>
      <c r="X44" s="471"/>
      <c r="Y44" s="471"/>
      <c r="Z44" s="48"/>
      <c r="AA44" s="48"/>
    </row>
    <row r="45" spans="1:67" ht="16.5" hidden="1" customHeight="1" x14ac:dyDescent="0.25">
      <c r="A45" s="410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2"/>
      <c r="AA45" s="382"/>
    </row>
    <row r="46" spans="1:67" ht="14.25" hidden="1" customHeight="1" x14ac:dyDescent="0.25">
      <c r="A46" s="401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1">
        <v>4680115881440</v>
      </c>
      <c r="E47" s="392"/>
      <c r="F47" s="386">
        <v>1.35</v>
      </c>
      <c r="G47" s="32">
        <v>8</v>
      </c>
      <c r="H47" s="386">
        <v>10.8</v>
      </c>
      <c r="I47" s="386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4"/>
      <c r="Q47" s="394"/>
      <c r="R47" s="394"/>
      <c r="S47" s="392"/>
      <c r="T47" s="34"/>
      <c r="U47" s="34"/>
      <c r="V47" s="35" t="s">
        <v>66</v>
      </c>
      <c r="W47" s="387">
        <v>0</v>
      </c>
      <c r="X47" s="388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1">
        <v>4680115881433</v>
      </c>
      <c r="E48" s="392"/>
      <c r="F48" s="386">
        <v>0.45</v>
      </c>
      <c r="G48" s="32">
        <v>6</v>
      </c>
      <c r="H48" s="386">
        <v>2.7</v>
      </c>
      <c r="I48" s="386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5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4"/>
      <c r="Q48" s="394"/>
      <c r="R48" s="394"/>
      <c r="S48" s="392"/>
      <c r="T48" s="34"/>
      <c r="U48" s="34"/>
      <c r="V48" s="35" t="s">
        <v>66</v>
      </c>
      <c r="W48" s="387">
        <v>0</v>
      </c>
      <c r="X48" s="388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398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11" t="s">
        <v>70</v>
      </c>
      <c r="P49" s="412"/>
      <c r="Q49" s="412"/>
      <c r="R49" s="412"/>
      <c r="S49" s="412"/>
      <c r="T49" s="412"/>
      <c r="U49" s="413"/>
      <c r="V49" s="37" t="s">
        <v>71</v>
      </c>
      <c r="W49" s="389">
        <f>IFERROR(W47/H47,"0")+IFERROR(W48/H48,"0")</f>
        <v>0</v>
      </c>
      <c r="X49" s="389">
        <f>IFERROR(X47/H47,"0")+IFERROR(X48/H48,"0")</f>
        <v>0</v>
      </c>
      <c r="Y49" s="389">
        <f>IFERROR(IF(Y47="",0,Y47),"0")+IFERROR(IF(Y48="",0,Y48),"0")</f>
        <v>0</v>
      </c>
      <c r="Z49" s="390"/>
      <c r="AA49" s="390"/>
    </row>
    <row r="50" spans="1:67" hidden="1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11" t="s">
        <v>70</v>
      </c>
      <c r="P50" s="412"/>
      <c r="Q50" s="412"/>
      <c r="R50" s="412"/>
      <c r="S50" s="412"/>
      <c r="T50" s="412"/>
      <c r="U50" s="413"/>
      <c r="V50" s="37" t="s">
        <v>66</v>
      </c>
      <c r="W50" s="389">
        <f>IFERROR(SUM(W47:W48),"0")</f>
        <v>0</v>
      </c>
      <c r="X50" s="389">
        <f>IFERROR(SUM(X47:X48),"0")</f>
        <v>0</v>
      </c>
      <c r="Y50" s="37"/>
      <c r="Z50" s="390"/>
      <c r="AA50" s="390"/>
    </row>
    <row r="51" spans="1:67" ht="16.5" hidden="1" customHeight="1" x14ac:dyDescent="0.25">
      <c r="A51" s="410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2"/>
      <c r="AA51" s="382"/>
    </row>
    <row r="52" spans="1:67" ht="14.25" hidden="1" customHeight="1" x14ac:dyDescent="0.25">
      <c r="A52" s="401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1">
        <v>4680115881426</v>
      </c>
      <c r="E53" s="392"/>
      <c r="F53" s="386">
        <v>1.35</v>
      </c>
      <c r="G53" s="32">
        <v>8</v>
      </c>
      <c r="H53" s="386">
        <v>10.8</v>
      </c>
      <c r="I53" s="386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4"/>
      <c r="Q53" s="394"/>
      <c r="R53" s="394"/>
      <c r="S53" s="392"/>
      <c r="T53" s="34"/>
      <c r="U53" s="34"/>
      <c r="V53" s="35" t="s">
        <v>66</v>
      </c>
      <c r="W53" s="387">
        <v>0</v>
      </c>
      <c r="X53" s="388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1">
        <v>4680115881426</v>
      </c>
      <c r="E54" s="392"/>
      <c r="F54" s="386">
        <v>1.35</v>
      </c>
      <c r="G54" s="32">
        <v>8</v>
      </c>
      <c r="H54" s="386">
        <v>10.8</v>
      </c>
      <c r="I54" s="386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4"/>
      <c r="Q54" s="394"/>
      <c r="R54" s="394"/>
      <c r="S54" s="392"/>
      <c r="T54" s="34"/>
      <c r="U54" s="34"/>
      <c r="V54" s="35" t="s">
        <v>66</v>
      </c>
      <c r="W54" s="387">
        <v>0</v>
      </c>
      <c r="X54" s="388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1">
        <v>4680115881419</v>
      </c>
      <c r="E55" s="392"/>
      <c r="F55" s="386">
        <v>0.45</v>
      </c>
      <c r="G55" s="32">
        <v>10</v>
      </c>
      <c r="H55" s="386">
        <v>4.5</v>
      </c>
      <c r="I55" s="386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4"/>
      <c r="Q55" s="394"/>
      <c r="R55" s="394"/>
      <c r="S55" s="392"/>
      <c r="T55" s="34"/>
      <c r="U55" s="34"/>
      <c r="V55" s="35" t="s">
        <v>66</v>
      </c>
      <c r="W55" s="387">
        <v>0</v>
      </c>
      <c r="X55" s="388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1">
        <v>4680115881525</v>
      </c>
      <c r="E56" s="392"/>
      <c r="F56" s="386">
        <v>0.4</v>
      </c>
      <c r="G56" s="32">
        <v>10</v>
      </c>
      <c r="H56" s="386">
        <v>4</v>
      </c>
      <c r="I56" s="386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4"/>
      <c r="Q56" s="394"/>
      <c r="R56" s="394"/>
      <c r="S56" s="392"/>
      <c r="T56" s="34"/>
      <c r="U56" s="34"/>
      <c r="V56" s="35" t="s">
        <v>66</v>
      </c>
      <c r="W56" s="387">
        <v>0</v>
      </c>
      <c r="X56" s="388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398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00"/>
      <c r="O57" s="411" t="s">
        <v>70</v>
      </c>
      <c r="P57" s="412"/>
      <c r="Q57" s="412"/>
      <c r="R57" s="412"/>
      <c r="S57" s="412"/>
      <c r="T57" s="412"/>
      <c r="U57" s="413"/>
      <c r="V57" s="37" t="s">
        <v>71</v>
      </c>
      <c r="W57" s="389">
        <f>IFERROR(W53/H53,"0")+IFERROR(W54/H54,"0")+IFERROR(W55/H55,"0")+IFERROR(W56/H56,"0")</f>
        <v>0</v>
      </c>
      <c r="X57" s="389">
        <f>IFERROR(X53/H53,"0")+IFERROR(X54/H54,"0")+IFERROR(X55/H55,"0")+IFERROR(X56/H56,"0")</f>
        <v>0</v>
      </c>
      <c r="Y57" s="389">
        <f>IFERROR(IF(Y53="",0,Y53),"0")+IFERROR(IF(Y54="",0,Y54),"0")+IFERROR(IF(Y55="",0,Y55),"0")+IFERROR(IF(Y56="",0,Y56),"0")</f>
        <v>0</v>
      </c>
      <c r="Z57" s="390"/>
      <c r="AA57" s="390"/>
    </row>
    <row r="58" spans="1:67" hidden="1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00"/>
      <c r="O58" s="411" t="s">
        <v>70</v>
      </c>
      <c r="P58" s="412"/>
      <c r="Q58" s="412"/>
      <c r="R58" s="412"/>
      <c r="S58" s="412"/>
      <c r="T58" s="412"/>
      <c r="U58" s="413"/>
      <c r="V58" s="37" t="s">
        <v>66</v>
      </c>
      <c r="W58" s="389">
        <f>IFERROR(SUM(W53:W56),"0")</f>
        <v>0</v>
      </c>
      <c r="X58" s="389">
        <f>IFERROR(SUM(X53:X56),"0")</f>
        <v>0</v>
      </c>
      <c r="Y58" s="37"/>
      <c r="Z58" s="390"/>
      <c r="AA58" s="390"/>
    </row>
    <row r="59" spans="1:67" ht="16.5" hidden="1" customHeight="1" x14ac:dyDescent="0.25">
      <c r="A59" s="410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2"/>
      <c r="AA59" s="382"/>
    </row>
    <row r="60" spans="1:67" ht="14.25" hidden="1" customHeight="1" x14ac:dyDescent="0.25">
      <c r="A60" s="401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1">
        <v>4607091382945</v>
      </c>
      <c r="E61" s="392"/>
      <c r="F61" s="386">
        <v>1.4</v>
      </c>
      <c r="G61" s="32">
        <v>8</v>
      </c>
      <c r="H61" s="386">
        <v>11.2</v>
      </c>
      <c r="I61" s="386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5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4"/>
      <c r="Q61" s="394"/>
      <c r="R61" s="394"/>
      <c r="S61" s="392"/>
      <c r="T61" s="34"/>
      <c r="U61" s="34"/>
      <c r="V61" s="35" t="s">
        <v>66</v>
      </c>
      <c r="W61" s="387">
        <v>0</v>
      </c>
      <c r="X61" s="388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1">
        <v>4607091385670</v>
      </c>
      <c r="E62" s="392"/>
      <c r="F62" s="386">
        <v>1.35</v>
      </c>
      <c r="G62" s="32">
        <v>8</v>
      </c>
      <c r="H62" s="386">
        <v>10.8</v>
      </c>
      <c r="I62" s="386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4"/>
      <c r="Q62" s="394"/>
      <c r="R62" s="394"/>
      <c r="S62" s="392"/>
      <c r="T62" s="34"/>
      <c r="U62" s="34"/>
      <c r="V62" s="35" t="s">
        <v>66</v>
      </c>
      <c r="W62" s="387">
        <v>0</v>
      </c>
      <c r="X62" s="388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391">
        <v>4607091385670</v>
      </c>
      <c r="E63" s="392"/>
      <c r="F63" s="386">
        <v>1.4</v>
      </c>
      <c r="G63" s="32">
        <v>8</v>
      </c>
      <c r="H63" s="386">
        <v>11.2</v>
      </c>
      <c r="I63" s="386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4"/>
      <c r="Q63" s="394"/>
      <c r="R63" s="394"/>
      <c r="S63" s="392"/>
      <c r="T63" s="34"/>
      <c r="U63" s="34"/>
      <c r="V63" s="35" t="s">
        <v>66</v>
      </c>
      <c r="W63" s="387">
        <v>0</v>
      </c>
      <c r="X63" s="388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1">
        <v>4680115883956</v>
      </c>
      <c r="E64" s="392"/>
      <c r="F64" s="386">
        <v>1.4</v>
      </c>
      <c r="G64" s="32">
        <v>8</v>
      </c>
      <c r="H64" s="386">
        <v>11.2</v>
      </c>
      <c r="I64" s="386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4"/>
      <c r="Q64" s="394"/>
      <c r="R64" s="394"/>
      <c r="S64" s="392"/>
      <c r="T64" s="34"/>
      <c r="U64" s="34"/>
      <c r="V64" s="35" t="s">
        <v>66</v>
      </c>
      <c r="W64" s="387">
        <v>0</v>
      </c>
      <c r="X64" s="388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1">
        <v>4680115881327</v>
      </c>
      <c r="E65" s="392"/>
      <c r="F65" s="386">
        <v>1.35</v>
      </c>
      <c r="G65" s="32">
        <v>8</v>
      </c>
      <c r="H65" s="386">
        <v>10.8</v>
      </c>
      <c r="I65" s="386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4"/>
      <c r="Q65" s="394"/>
      <c r="R65" s="394"/>
      <c r="S65" s="392"/>
      <c r="T65" s="34"/>
      <c r="U65" s="34"/>
      <c r="V65" s="35" t="s">
        <v>66</v>
      </c>
      <c r="W65" s="387">
        <v>0</v>
      </c>
      <c r="X65" s="388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1">
        <v>4680115882133</v>
      </c>
      <c r="E66" s="392"/>
      <c r="F66" s="386">
        <v>1.35</v>
      </c>
      <c r="G66" s="32">
        <v>8</v>
      </c>
      <c r="H66" s="386">
        <v>10.8</v>
      </c>
      <c r="I66" s="386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4"/>
      <c r="Q66" s="394"/>
      <c r="R66" s="394"/>
      <c r="S66" s="392"/>
      <c r="T66" s="34"/>
      <c r="U66" s="34"/>
      <c r="V66" s="35" t="s">
        <v>66</v>
      </c>
      <c r="W66" s="387">
        <v>0</v>
      </c>
      <c r="X66" s="388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1">
        <v>4680115882133</v>
      </c>
      <c r="E67" s="392"/>
      <c r="F67" s="386">
        <v>1.4</v>
      </c>
      <c r="G67" s="32">
        <v>8</v>
      </c>
      <c r="H67" s="386">
        <v>11.2</v>
      </c>
      <c r="I67" s="386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4"/>
      <c r="Q67" s="394"/>
      <c r="R67" s="394"/>
      <c r="S67" s="392"/>
      <c r="T67" s="34"/>
      <c r="U67" s="34"/>
      <c r="V67" s="35" t="s">
        <v>66</v>
      </c>
      <c r="W67" s="387">
        <v>0</v>
      </c>
      <c r="X67" s="388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1">
        <v>4607091382952</v>
      </c>
      <c r="E68" s="392"/>
      <c r="F68" s="386">
        <v>0.5</v>
      </c>
      <c r="G68" s="32">
        <v>6</v>
      </c>
      <c r="H68" s="386">
        <v>3</v>
      </c>
      <c r="I68" s="386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4"/>
      <c r="Q68" s="394"/>
      <c r="R68" s="394"/>
      <c r="S68" s="392"/>
      <c r="T68" s="34"/>
      <c r="U68" s="34"/>
      <c r="V68" s="35" t="s">
        <v>66</v>
      </c>
      <c r="W68" s="387">
        <v>0</v>
      </c>
      <c r="X68" s="388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1">
        <v>4607091385687</v>
      </c>
      <c r="E69" s="392"/>
      <c r="F69" s="386">
        <v>0.4</v>
      </c>
      <c r="G69" s="32">
        <v>10</v>
      </c>
      <c r="H69" s="386">
        <v>4</v>
      </c>
      <c r="I69" s="386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4"/>
      <c r="Q69" s="394"/>
      <c r="R69" s="394"/>
      <c r="S69" s="392"/>
      <c r="T69" s="34"/>
      <c r="U69" s="34"/>
      <c r="V69" s="35" t="s">
        <v>66</v>
      </c>
      <c r="W69" s="387">
        <v>0</v>
      </c>
      <c r="X69" s="388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1">
        <v>4680115882539</v>
      </c>
      <c r="E70" s="392"/>
      <c r="F70" s="386">
        <v>0.37</v>
      </c>
      <c r="G70" s="32">
        <v>10</v>
      </c>
      <c r="H70" s="386">
        <v>3.7</v>
      </c>
      <c r="I70" s="386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4"/>
      <c r="Q70" s="394"/>
      <c r="R70" s="394"/>
      <c r="S70" s="392"/>
      <c r="T70" s="34"/>
      <c r="U70" s="34"/>
      <c r="V70" s="35" t="s">
        <v>66</v>
      </c>
      <c r="W70" s="387">
        <v>0</v>
      </c>
      <c r="X70" s="388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1">
        <v>4607091384604</v>
      </c>
      <c r="E71" s="392"/>
      <c r="F71" s="386">
        <v>0.4</v>
      </c>
      <c r="G71" s="32">
        <v>10</v>
      </c>
      <c r="H71" s="386">
        <v>4</v>
      </c>
      <c r="I71" s="386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4"/>
      <c r="Q71" s="394"/>
      <c r="R71" s="394"/>
      <c r="S71" s="392"/>
      <c r="T71" s="34"/>
      <c r="U71" s="34"/>
      <c r="V71" s="35" t="s">
        <v>66</v>
      </c>
      <c r="W71" s="387">
        <v>0</v>
      </c>
      <c r="X71" s="388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1">
        <v>4680115880283</v>
      </c>
      <c r="E72" s="392"/>
      <c r="F72" s="386">
        <v>0.6</v>
      </c>
      <c r="G72" s="32">
        <v>8</v>
      </c>
      <c r="H72" s="386">
        <v>4.8</v>
      </c>
      <c r="I72" s="386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4"/>
      <c r="Q72" s="394"/>
      <c r="R72" s="394"/>
      <c r="S72" s="392"/>
      <c r="T72" s="34"/>
      <c r="U72" s="34"/>
      <c r="V72" s="35" t="s">
        <v>66</v>
      </c>
      <c r="W72" s="387">
        <v>0</v>
      </c>
      <c r="X72" s="388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1">
        <v>4680115883949</v>
      </c>
      <c r="E73" s="392"/>
      <c r="F73" s="386">
        <v>0.37</v>
      </c>
      <c r="G73" s="32">
        <v>10</v>
      </c>
      <c r="H73" s="386">
        <v>3.7</v>
      </c>
      <c r="I73" s="386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4"/>
      <c r="Q73" s="394"/>
      <c r="R73" s="394"/>
      <c r="S73" s="392"/>
      <c r="T73" s="34"/>
      <c r="U73" s="34"/>
      <c r="V73" s="35" t="s">
        <v>66</v>
      </c>
      <c r="W73" s="387">
        <v>0</v>
      </c>
      <c r="X73" s="388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91">
        <v>4680115881303</v>
      </c>
      <c r="E74" s="392"/>
      <c r="F74" s="386">
        <v>0.45</v>
      </c>
      <c r="G74" s="32">
        <v>10</v>
      </c>
      <c r="H74" s="386">
        <v>4.5</v>
      </c>
      <c r="I74" s="386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4"/>
      <c r="Q74" s="394"/>
      <c r="R74" s="394"/>
      <c r="S74" s="392"/>
      <c r="T74" s="34"/>
      <c r="U74" s="34"/>
      <c r="V74" s="35" t="s">
        <v>66</v>
      </c>
      <c r="W74" s="387">
        <v>0</v>
      </c>
      <c r="X74" s="388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1">
        <v>4680115882577</v>
      </c>
      <c r="E75" s="392"/>
      <c r="F75" s="386">
        <v>0.4</v>
      </c>
      <c r="G75" s="32">
        <v>8</v>
      </c>
      <c r="H75" s="386">
        <v>3.2</v>
      </c>
      <c r="I75" s="386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4"/>
      <c r="Q75" s="394"/>
      <c r="R75" s="394"/>
      <c r="S75" s="392"/>
      <c r="T75" s="34"/>
      <c r="U75" s="34"/>
      <c r="V75" s="35" t="s">
        <v>66</v>
      </c>
      <c r="W75" s="387">
        <v>0</v>
      </c>
      <c r="X75" s="388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1">
        <v>4680115882577</v>
      </c>
      <c r="E76" s="392"/>
      <c r="F76" s="386">
        <v>0.4</v>
      </c>
      <c r="G76" s="32">
        <v>8</v>
      </c>
      <c r="H76" s="386">
        <v>3.2</v>
      </c>
      <c r="I76" s="386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4"/>
      <c r="Q76" s="394"/>
      <c r="R76" s="394"/>
      <c r="S76" s="392"/>
      <c r="T76" s="34"/>
      <c r="U76" s="34"/>
      <c r="V76" s="35" t="s">
        <v>66</v>
      </c>
      <c r="W76" s="387">
        <v>0</v>
      </c>
      <c r="X76" s="388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1">
        <v>4680115882720</v>
      </c>
      <c r="E77" s="392"/>
      <c r="F77" s="386">
        <v>0.45</v>
      </c>
      <c r="G77" s="32">
        <v>10</v>
      </c>
      <c r="H77" s="386">
        <v>4.5</v>
      </c>
      <c r="I77" s="386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4"/>
      <c r="Q77" s="394"/>
      <c r="R77" s="394"/>
      <c r="S77" s="392"/>
      <c r="T77" s="34"/>
      <c r="U77" s="34"/>
      <c r="V77" s="35" t="s">
        <v>66</v>
      </c>
      <c r="W77" s="387">
        <v>0</v>
      </c>
      <c r="X77" s="388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1">
        <v>4680115880269</v>
      </c>
      <c r="E78" s="392"/>
      <c r="F78" s="386">
        <v>0.375</v>
      </c>
      <c r="G78" s="32">
        <v>10</v>
      </c>
      <c r="H78" s="386">
        <v>3.75</v>
      </c>
      <c r="I78" s="386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4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4"/>
      <c r="Q78" s="394"/>
      <c r="R78" s="394"/>
      <c r="S78" s="392"/>
      <c r="T78" s="34"/>
      <c r="U78" s="34"/>
      <c r="V78" s="35" t="s">
        <v>66</v>
      </c>
      <c r="W78" s="387">
        <v>0</v>
      </c>
      <c r="X78" s="388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91">
        <v>4680115880429</v>
      </c>
      <c r="E79" s="392"/>
      <c r="F79" s="386">
        <v>0.45</v>
      </c>
      <c r="G79" s="32">
        <v>10</v>
      </c>
      <c r="H79" s="386">
        <v>4.5</v>
      </c>
      <c r="I79" s="386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4"/>
      <c r="Q79" s="394"/>
      <c r="R79" s="394"/>
      <c r="S79" s="392"/>
      <c r="T79" s="34"/>
      <c r="U79" s="34"/>
      <c r="V79" s="35" t="s">
        <v>66</v>
      </c>
      <c r="W79" s="387">
        <v>0</v>
      </c>
      <c r="X79" s="388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1">
        <v>4680115881457</v>
      </c>
      <c r="E80" s="392"/>
      <c r="F80" s="386">
        <v>0.75</v>
      </c>
      <c r="G80" s="32">
        <v>6</v>
      </c>
      <c r="H80" s="386">
        <v>4.5</v>
      </c>
      <c r="I80" s="386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4"/>
      <c r="Q80" s="394"/>
      <c r="R80" s="394"/>
      <c r="S80" s="392"/>
      <c r="T80" s="34"/>
      <c r="U80" s="34"/>
      <c r="V80" s="35" t="s">
        <v>66</v>
      </c>
      <c r="W80" s="387">
        <v>0</v>
      </c>
      <c r="X80" s="388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idden="1" x14ac:dyDescent="0.2">
      <c r="A81" s="398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400"/>
      <c r="O81" s="411" t="s">
        <v>70</v>
      </c>
      <c r="P81" s="412"/>
      <c r="Q81" s="412"/>
      <c r="R81" s="412"/>
      <c r="S81" s="412"/>
      <c r="T81" s="412"/>
      <c r="U81" s="413"/>
      <c r="V81" s="37" t="s">
        <v>71</v>
      </c>
      <c r="W81" s="389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89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89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0"/>
      <c r="AA81" s="390"/>
    </row>
    <row r="82" spans="1:67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00"/>
      <c r="O82" s="411" t="s">
        <v>70</v>
      </c>
      <c r="P82" s="412"/>
      <c r="Q82" s="412"/>
      <c r="R82" s="412"/>
      <c r="S82" s="412"/>
      <c r="T82" s="412"/>
      <c r="U82" s="413"/>
      <c r="V82" s="37" t="s">
        <v>66</v>
      </c>
      <c r="W82" s="389">
        <f>IFERROR(SUM(W61:W80),"0")</f>
        <v>0</v>
      </c>
      <c r="X82" s="389">
        <f>IFERROR(SUM(X61:X80),"0")</f>
        <v>0</v>
      </c>
      <c r="Y82" s="37"/>
      <c r="Z82" s="390"/>
      <c r="AA82" s="390"/>
    </row>
    <row r="83" spans="1:67" ht="14.25" hidden="1" customHeight="1" x14ac:dyDescent="0.25">
      <c r="A83" s="401" t="s">
        <v>97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83"/>
      <c r="AA83" s="383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1">
        <v>4680115881488</v>
      </c>
      <c r="E84" s="392"/>
      <c r="F84" s="386">
        <v>1.35</v>
      </c>
      <c r="G84" s="32">
        <v>8</v>
      </c>
      <c r="H84" s="386">
        <v>10.8</v>
      </c>
      <c r="I84" s="386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4"/>
      <c r="Q84" s="394"/>
      <c r="R84" s="394"/>
      <c r="S84" s="392"/>
      <c r="T84" s="34"/>
      <c r="U84" s="34"/>
      <c r="V84" s="35" t="s">
        <v>66</v>
      </c>
      <c r="W84" s="387">
        <v>0</v>
      </c>
      <c r="X84" s="388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1">
        <v>4680115882751</v>
      </c>
      <c r="E85" s="392"/>
      <c r="F85" s="386">
        <v>0.45</v>
      </c>
      <c r="G85" s="32">
        <v>10</v>
      </c>
      <c r="H85" s="386">
        <v>4.5</v>
      </c>
      <c r="I85" s="386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4"/>
      <c r="Q85" s="394"/>
      <c r="R85" s="394"/>
      <c r="S85" s="392"/>
      <c r="T85" s="34"/>
      <c r="U85" s="34"/>
      <c r="V85" s="35" t="s">
        <v>66</v>
      </c>
      <c r="W85" s="387">
        <v>0</v>
      </c>
      <c r="X85" s="388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1">
        <v>4680115882775</v>
      </c>
      <c r="E86" s="392"/>
      <c r="F86" s="386">
        <v>0.3</v>
      </c>
      <c r="G86" s="32">
        <v>8</v>
      </c>
      <c r="H86" s="386">
        <v>2.4</v>
      </c>
      <c r="I86" s="386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4"/>
      <c r="Q86" s="394"/>
      <c r="R86" s="394"/>
      <c r="S86" s="392"/>
      <c r="T86" s="34"/>
      <c r="U86" s="34"/>
      <c r="V86" s="35" t="s">
        <v>66</v>
      </c>
      <c r="W86" s="387">
        <v>0</v>
      </c>
      <c r="X86" s="388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1">
        <v>4680115880658</v>
      </c>
      <c r="E87" s="392"/>
      <c r="F87" s="386">
        <v>0.4</v>
      </c>
      <c r="G87" s="32">
        <v>6</v>
      </c>
      <c r="H87" s="386">
        <v>2.4</v>
      </c>
      <c r="I87" s="386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4"/>
      <c r="Q87" s="394"/>
      <c r="R87" s="394"/>
      <c r="S87" s="392"/>
      <c r="T87" s="34"/>
      <c r="U87" s="34"/>
      <c r="V87" s="35" t="s">
        <v>66</v>
      </c>
      <c r="W87" s="387">
        <v>0</v>
      </c>
      <c r="X87" s="388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400"/>
      <c r="O88" s="411" t="s">
        <v>70</v>
      </c>
      <c r="P88" s="412"/>
      <c r="Q88" s="412"/>
      <c r="R88" s="412"/>
      <c r="S88" s="412"/>
      <c r="T88" s="412"/>
      <c r="U88" s="413"/>
      <c r="V88" s="37" t="s">
        <v>71</v>
      </c>
      <c r="W88" s="389">
        <f>IFERROR(W84/H84,"0")+IFERROR(W85/H85,"0")+IFERROR(W86/H86,"0")+IFERROR(W87/H87,"0")</f>
        <v>0</v>
      </c>
      <c r="X88" s="389">
        <f>IFERROR(X84/H84,"0")+IFERROR(X85/H85,"0")+IFERROR(X86/H86,"0")+IFERROR(X87/H87,"0")</f>
        <v>0</v>
      </c>
      <c r="Y88" s="389">
        <f>IFERROR(IF(Y84="",0,Y84),"0")+IFERROR(IF(Y85="",0,Y85),"0")+IFERROR(IF(Y86="",0,Y86),"0")+IFERROR(IF(Y87="",0,Y87),"0")</f>
        <v>0</v>
      </c>
      <c r="Z88" s="390"/>
      <c r="AA88" s="390"/>
    </row>
    <row r="89" spans="1:67" hidden="1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00"/>
      <c r="O89" s="411" t="s">
        <v>70</v>
      </c>
      <c r="P89" s="412"/>
      <c r="Q89" s="412"/>
      <c r="R89" s="412"/>
      <c r="S89" s="412"/>
      <c r="T89" s="412"/>
      <c r="U89" s="413"/>
      <c r="V89" s="37" t="s">
        <v>66</v>
      </c>
      <c r="W89" s="389">
        <f>IFERROR(SUM(W84:W87),"0")</f>
        <v>0</v>
      </c>
      <c r="X89" s="389">
        <f>IFERROR(SUM(X84:X87),"0")</f>
        <v>0</v>
      </c>
      <c r="Y89" s="37"/>
      <c r="Z89" s="390"/>
      <c r="AA89" s="390"/>
    </row>
    <row r="90" spans="1:67" ht="14.25" hidden="1" customHeight="1" x14ac:dyDescent="0.25">
      <c r="A90" s="401" t="s">
        <v>61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83"/>
      <c r="AA90" s="383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1">
        <v>4607091387667</v>
      </c>
      <c r="E91" s="392"/>
      <c r="F91" s="386">
        <v>0.9</v>
      </c>
      <c r="G91" s="32">
        <v>10</v>
      </c>
      <c r="H91" s="386">
        <v>9</v>
      </c>
      <c r="I91" s="386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4"/>
      <c r="Q91" s="394"/>
      <c r="R91" s="394"/>
      <c r="S91" s="392"/>
      <c r="T91" s="34"/>
      <c r="U91" s="34"/>
      <c r="V91" s="35" t="s">
        <v>66</v>
      </c>
      <c r="W91" s="387">
        <v>0</v>
      </c>
      <c r="X91" s="388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1">
        <v>4607091387636</v>
      </c>
      <c r="E92" s="392"/>
      <c r="F92" s="386">
        <v>0.7</v>
      </c>
      <c r="G92" s="32">
        <v>6</v>
      </c>
      <c r="H92" s="386">
        <v>4.2</v>
      </c>
      <c r="I92" s="386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4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4"/>
      <c r="Q92" s="394"/>
      <c r="R92" s="394"/>
      <c r="S92" s="392"/>
      <c r="T92" s="34"/>
      <c r="U92" s="34"/>
      <c r="V92" s="35" t="s">
        <v>66</v>
      </c>
      <c r="W92" s="387">
        <v>0</v>
      </c>
      <c r="X92" s="388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1">
        <v>4607091382426</v>
      </c>
      <c r="E93" s="392"/>
      <c r="F93" s="386">
        <v>0.9</v>
      </c>
      <c r="G93" s="32">
        <v>10</v>
      </c>
      <c r="H93" s="386">
        <v>9</v>
      </c>
      <c r="I93" s="386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4"/>
      <c r="Q93" s="394"/>
      <c r="R93" s="394"/>
      <c r="S93" s="392"/>
      <c r="T93" s="34"/>
      <c r="U93" s="34"/>
      <c r="V93" s="35" t="s">
        <v>66</v>
      </c>
      <c r="W93" s="387">
        <v>0</v>
      </c>
      <c r="X93" s="388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1">
        <v>4607091386547</v>
      </c>
      <c r="E94" s="392"/>
      <c r="F94" s="386">
        <v>0.35</v>
      </c>
      <c r="G94" s="32">
        <v>8</v>
      </c>
      <c r="H94" s="386">
        <v>2.8</v>
      </c>
      <c r="I94" s="386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4"/>
      <c r="Q94" s="394"/>
      <c r="R94" s="394"/>
      <c r="S94" s="392"/>
      <c r="T94" s="34"/>
      <c r="U94" s="34"/>
      <c r="V94" s="35" t="s">
        <v>66</v>
      </c>
      <c r="W94" s="387">
        <v>0</v>
      </c>
      <c r="X94" s="388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1">
        <v>4607091382464</v>
      </c>
      <c r="E95" s="392"/>
      <c r="F95" s="386">
        <v>0.35</v>
      </c>
      <c r="G95" s="32">
        <v>8</v>
      </c>
      <c r="H95" s="386">
        <v>2.8</v>
      </c>
      <c r="I95" s="386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4"/>
      <c r="Q95" s="394"/>
      <c r="R95" s="394"/>
      <c r="S95" s="392"/>
      <c r="T95" s="34"/>
      <c r="U95" s="34"/>
      <c r="V95" s="35" t="s">
        <v>66</v>
      </c>
      <c r="W95" s="387">
        <v>0</v>
      </c>
      <c r="X95" s="388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4301031234</v>
      </c>
      <c r="D96" s="391">
        <v>4680115883444</v>
      </c>
      <c r="E96" s="392"/>
      <c r="F96" s="386">
        <v>0.35</v>
      </c>
      <c r="G96" s="32">
        <v>8</v>
      </c>
      <c r="H96" s="386">
        <v>2.8</v>
      </c>
      <c r="I96" s="386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7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6" s="394"/>
      <c r="Q96" s="394"/>
      <c r="R96" s="394"/>
      <c r="S96" s="392"/>
      <c r="T96" s="34"/>
      <c r="U96" s="34"/>
      <c r="V96" s="35" t="s">
        <v>66</v>
      </c>
      <c r="W96" s="387">
        <v>0</v>
      </c>
      <c r="X96" s="388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4301031235</v>
      </c>
      <c r="D97" s="391">
        <v>4680115883444</v>
      </c>
      <c r="E97" s="392"/>
      <c r="F97" s="386">
        <v>0.35</v>
      </c>
      <c r="G97" s="32">
        <v>8</v>
      </c>
      <c r="H97" s="386">
        <v>2.8</v>
      </c>
      <c r="I97" s="386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4"/>
      <c r="Q97" s="394"/>
      <c r="R97" s="394"/>
      <c r="S97" s="392"/>
      <c r="T97" s="34"/>
      <c r="U97" s="34"/>
      <c r="V97" s="35" t="s">
        <v>66</v>
      </c>
      <c r="W97" s="387">
        <v>0</v>
      </c>
      <c r="X97" s="388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398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400"/>
      <c r="O98" s="411" t="s">
        <v>70</v>
      </c>
      <c r="P98" s="412"/>
      <c r="Q98" s="412"/>
      <c r="R98" s="412"/>
      <c r="S98" s="412"/>
      <c r="T98" s="412"/>
      <c r="U98" s="413"/>
      <c r="V98" s="37" t="s">
        <v>71</v>
      </c>
      <c r="W98" s="389">
        <f>IFERROR(W91/H91,"0")+IFERROR(W92/H92,"0")+IFERROR(W93/H93,"0")+IFERROR(W94/H94,"0")+IFERROR(W95/H95,"0")+IFERROR(W96/H96,"0")+IFERROR(W97/H97,"0")</f>
        <v>0</v>
      </c>
      <c r="X98" s="389">
        <f>IFERROR(X91/H91,"0")+IFERROR(X92/H92,"0")+IFERROR(X93/H93,"0")+IFERROR(X94/H94,"0")+IFERROR(X95/H95,"0")+IFERROR(X96/H96,"0")+IFERROR(X97/H97,"0")</f>
        <v>0</v>
      </c>
      <c r="Y98" s="389">
        <f>IFERROR(IF(Y91="",0,Y91),"0")+IFERROR(IF(Y92="",0,Y92),"0")+IFERROR(IF(Y93="",0,Y93),"0")+IFERROR(IF(Y94="",0,Y94),"0")+IFERROR(IF(Y95="",0,Y95),"0")+IFERROR(IF(Y96="",0,Y96),"0")+IFERROR(IF(Y97="",0,Y97),"0")</f>
        <v>0</v>
      </c>
      <c r="Z98" s="390"/>
      <c r="AA98" s="390"/>
    </row>
    <row r="99" spans="1:67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00"/>
      <c r="O99" s="411" t="s">
        <v>70</v>
      </c>
      <c r="P99" s="412"/>
      <c r="Q99" s="412"/>
      <c r="R99" s="412"/>
      <c r="S99" s="412"/>
      <c r="T99" s="412"/>
      <c r="U99" s="413"/>
      <c r="V99" s="37" t="s">
        <v>66</v>
      </c>
      <c r="W99" s="389">
        <f>IFERROR(SUM(W91:W97),"0")</f>
        <v>0</v>
      </c>
      <c r="X99" s="389">
        <f>IFERROR(SUM(X91:X97),"0")</f>
        <v>0</v>
      </c>
      <c r="Y99" s="37"/>
      <c r="Z99" s="390"/>
      <c r="AA99" s="390"/>
    </row>
    <row r="100" spans="1:67" ht="14.25" hidden="1" customHeight="1" x14ac:dyDescent="0.25">
      <c r="A100" s="401" t="s">
        <v>72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83"/>
      <c r="AA100" s="383"/>
    </row>
    <row r="101" spans="1:67" ht="16.5" hidden="1" customHeight="1" x14ac:dyDescent="0.25">
      <c r="A101" s="54" t="s">
        <v>175</v>
      </c>
      <c r="B101" s="54" t="s">
        <v>176</v>
      </c>
      <c r="C101" s="31">
        <v>4301051787</v>
      </c>
      <c r="D101" s="391">
        <v>4680115885233</v>
      </c>
      <c r="E101" s="392"/>
      <c r="F101" s="386">
        <v>0.2</v>
      </c>
      <c r="G101" s="32">
        <v>6</v>
      </c>
      <c r="H101" s="386">
        <v>1.2</v>
      </c>
      <c r="I101" s="386">
        <v>1.3</v>
      </c>
      <c r="J101" s="32">
        <v>234</v>
      </c>
      <c r="K101" s="32" t="s">
        <v>69</v>
      </c>
      <c r="L101" s="33" t="s">
        <v>125</v>
      </c>
      <c r="M101" s="33"/>
      <c r="N101" s="32">
        <v>30</v>
      </c>
      <c r="O101" s="719" t="s">
        <v>177</v>
      </c>
      <c r="P101" s="394"/>
      <c r="Q101" s="394"/>
      <c r="R101" s="394"/>
      <c r="S101" s="392"/>
      <c r="T101" s="34"/>
      <c r="U101" s="34"/>
      <c r="V101" s="35" t="s">
        <v>66</v>
      </c>
      <c r="W101" s="387">
        <v>0</v>
      </c>
      <c r="X101" s="388">
        <f t="shared" ref="X101:X115" si="18">IFERROR(IF(W101="",0,CEILING((W101/$H101),1)*$H101),"")</f>
        <v>0</v>
      </c>
      <c r="Y101" s="36" t="str">
        <f>IFERROR(IF(X101=0,"",ROUNDUP(X101/H101,0)*0.00502),"")</f>
        <v/>
      </c>
      <c r="Z101" s="56"/>
      <c r="AA101" s="57" t="s">
        <v>178</v>
      </c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179</v>
      </c>
      <c r="B102" s="54" t="s">
        <v>180</v>
      </c>
      <c r="C102" s="31">
        <v>4301051437</v>
      </c>
      <c r="D102" s="391">
        <v>4607091386967</v>
      </c>
      <c r="E102" s="392"/>
      <c r="F102" s="386">
        <v>1.35</v>
      </c>
      <c r="G102" s="32">
        <v>6</v>
      </c>
      <c r="H102" s="386">
        <v>8.1</v>
      </c>
      <c r="I102" s="386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4"/>
      <c r="Q102" s="394"/>
      <c r="R102" s="394"/>
      <c r="S102" s="392"/>
      <c r="T102" s="34"/>
      <c r="U102" s="34"/>
      <c r="V102" s="35" t="s">
        <v>66</v>
      </c>
      <c r="W102" s="387">
        <v>0</v>
      </c>
      <c r="X102" s="388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27" hidden="1" customHeight="1" x14ac:dyDescent="0.25">
      <c r="A103" s="54" t="s">
        <v>179</v>
      </c>
      <c r="B103" s="54" t="s">
        <v>181</v>
      </c>
      <c r="C103" s="31">
        <v>4301051543</v>
      </c>
      <c r="D103" s="391">
        <v>4607091386967</v>
      </c>
      <c r="E103" s="392"/>
      <c r="F103" s="386">
        <v>1.4</v>
      </c>
      <c r="G103" s="32">
        <v>6</v>
      </c>
      <c r="H103" s="386">
        <v>8.4</v>
      </c>
      <c r="I103" s="386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5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4"/>
      <c r="Q103" s="394"/>
      <c r="R103" s="394"/>
      <c r="S103" s="392"/>
      <c r="T103" s="34"/>
      <c r="U103" s="34"/>
      <c r="V103" s="35" t="s">
        <v>66</v>
      </c>
      <c r="W103" s="387">
        <v>0</v>
      </c>
      <c r="X103" s="388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182</v>
      </c>
      <c r="B104" s="54" t="s">
        <v>183</v>
      </c>
      <c r="C104" s="31">
        <v>4301051611</v>
      </c>
      <c r="D104" s="391">
        <v>4607091385304</v>
      </c>
      <c r="E104" s="392"/>
      <c r="F104" s="386">
        <v>1.4</v>
      </c>
      <c r="G104" s="32">
        <v>6</v>
      </c>
      <c r="H104" s="386">
        <v>8.4</v>
      </c>
      <c r="I104" s="386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5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4"/>
      <c r="Q104" s="394"/>
      <c r="R104" s="394"/>
      <c r="S104" s="392"/>
      <c r="T104" s="34"/>
      <c r="U104" s="34"/>
      <c r="V104" s="35" t="s">
        <v>66</v>
      </c>
      <c r="W104" s="387">
        <v>0</v>
      </c>
      <c r="X104" s="388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184</v>
      </c>
      <c r="B105" s="54" t="s">
        <v>185</v>
      </c>
      <c r="C105" s="31">
        <v>4301051648</v>
      </c>
      <c r="D105" s="391">
        <v>4607091386264</v>
      </c>
      <c r="E105" s="392"/>
      <c r="F105" s="386">
        <v>0.5</v>
      </c>
      <c r="G105" s="32">
        <v>6</v>
      </c>
      <c r="H105" s="386">
        <v>3</v>
      </c>
      <c r="I105" s="386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4"/>
      <c r="Q105" s="394"/>
      <c r="R105" s="394"/>
      <c r="S105" s="392"/>
      <c r="T105" s="34"/>
      <c r="U105" s="34"/>
      <c r="V105" s="35" t="s">
        <v>66</v>
      </c>
      <c r="W105" s="387">
        <v>0</v>
      </c>
      <c r="X105" s="388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4301051476</v>
      </c>
      <c r="D106" s="391">
        <v>4680115882584</v>
      </c>
      <c r="E106" s="392"/>
      <c r="F106" s="386">
        <v>0.33</v>
      </c>
      <c r="G106" s="32">
        <v>8</v>
      </c>
      <c r="H106" s="386">
        <v>2.64</v>
      </c>
      <c r="I106" s="386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4"/>
      <c r="Q106" s="394"/>
      <c r="R106" s="394"/>
      <c r="S106" s="392"/>
      <c r="T106" s="34"/>
      <c r="U106" s="34"/>
      <c r="V106" s="35" t="s">
        <v>66</v>
      </c>
      <c r="W106" s="387">
        <v>0</v>
      </c>
      <c r="X106" s="388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186</v>
      </c>
      <c r="B107" s="54" t="s">
        <v>188</v>
      </c>
      <c r="C107" s="31">
        <v>4301051477</v>
      </c>
      <c r="D107" s="391">
        <v>4680115882584</v>
      </c>
      <c r="E107" s="392"/>
      <c r="F107" s="386">
        <v>0.33</v>
      </c>
      <c r="G107" s="32">
        <v>8</v>
      </c>
      <c r="H107" s="386">
        <v>2.64</v>
      </c>
      <c r="I107" s="386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4"/>
      <c r="Q107" s="394"/>
      <c r="R107" s="394"/>
      <c r="S107" s="392"/>
      <c r="T107" s="34"/>
      <c r="U107" s="34"/>
      <c r="V107" s="35" t="s">
        <v>66</v>
      </c>
      <c r="W107" s="387">
        <v>0</v>
      </c>
      <c r="X107" s="388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189</v>
      </c>
      <c r="B108" s="54" t="s">
        <v>190</v>
      </c>
      <c r="C108" s="31">
        <v>4301051436</v>
      </c>
      <c r="D108" s="391">
        <v>4607091385731</v>
      </c>
      <c r="E108" s="392"/>
      <c r="F108" s="386">
        <v>0.45</v>
      </c>
      <c r="G108" s="32">
        <v>6</v>
      </c>
      <c r="H108" s="386">
        <v>2.7</v>
      </c>
      <c r="I108" s="386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5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4"/>
      <c r="Q108" s="394"/>
      <c r="R108" s="394"/>
      <c r="S108" s="392"/>
      <c r="T108" s="34"/>
      <c r="U108" s="34"/>
      <c r="V108" s="35" t="s">
        <v>66</v>
      </c>
      <c r="W108" s="387">
        <v>0</v>
      </c>
      <c r="X108" s="388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191</v>
      </c>
      <c r="B109" s="54" t="s">
        <v>192</v>
      </c>
      <c r="C109" s="31">
        <v>4301051439</v>
      </c>
      <c r="D109" s="391">
        <v>4680115880214</v>
      </c>
      <c r="E109" s="392"/>
      <c r="F109" s="386">
        <v>0.45</v>
      </c>
      <c r="G109" s="32">
        <v>6</v>
      </c>
      <c r="H109" s="386">
        <v>2.7</v>
      </c>
      <c r="I109" s="386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1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4"/>
      <c r="Q109" s="394"/>
      <c r="R109" s="394"/>
      <c r="S109" s="392"/>
      <c r="T109" s="34"/>
      <c r="U109" s="34"/>
      <c r="V109" s="35" t="s">
        <v>66</v>
      </c>
      <c r="W109" s="387">
        <v>0</v>
      </c>
      <c r="X109" s="388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4301051438</v>
      </c>
      <c r="D110" s="391">
        <v>4680115880894</v>
      </c>
      <c r="E110" s="392"/>
      <c r="F110" s="386">
        <v>0.33</v>
      </c>
      <c r="G110" s="32">
        <v>6</v>
      </c>
      <c r="H110" s="386">
        <v>1.98</v>
      </c>
      <c r="I110" s="386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4"/>
      <c r="Q110" s="394"/>
      <c r="R110" s="394"/>
      <c r="S110" s="392"/>
      <c r="T110" s="34"/>
      <c r="U110" s="34"/>
      <c r="V110" s="35" t="s">
        <v>66</v>
      </c>
      <c r="W110" s="387">
        <v>0</v>
      </c>
      <c r="X110" s="388">
        <f t="shared" si="18"/>
        <v>0</v>
      </c>
      <c r="Y110" s="36" t="str">
        <f t="shared" ref="Y110:Y115" si="23"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195</v>
      </c>
      <c r="B111" s="54" t="s">
        <v>196</v>
      </c>
      <c r="C111" s="31">
        <v>4301051693</v>
      </c>
      <c r="D111" s="391">
        <v>4680115884915</v>
      </c>
      <c r="E111" s="392"/>
      <c r="F111" s="386">
        <v>0.3</v>
      </c>
      <c r="G111" s="32">
        <v>6</v>
      </c>
      <c r="H111" s="386">
        <v>1.8</v>
      </c>
      <c r="I111" s="386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1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4"/>
      <c r="Q111" s="394"/>
      <c r="R111" s="394"/>
      <c r="S111" s="392"/>
      <c r="T111" s="34"/>
      <c r="U111" s="34"/>
      <c r="V111" s="35" t="s">
        <v>66</v>
      </c>
      <c r="W111" s="387">
        <v>0</v>
      </c>
      <c r="X111" s="388">
        <f t="shared" si="18"/>
        <v>0</v>
      </c>
      <c r="Y111" s="36" t="str">
        <f t="shared" si="23"/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4301051313</v>
      </c>
      <c r="D112" s="391">
        <v>4607091385427</v>
      </c>
      <c r="E112" s="392"/>
      <c r="F112" s="386">
        <v>0.5</v>
      </c>
      <c r="G112" s="32">
        <v>6</v>
      </c>
      <c r="H112" s="386">
        <v>3</v>
      </c>
      <c r="I112" s="386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4"/>
      <c r="Q112" s="394"/>
      <c r="R112" s="394"/>
      <c r="S112" s="392"/>
      <c r="T112" s="34"/>
      <c r="U112" s="34"/>
      <c r="V112" s="35" t="s">
        <v>66</v>
      </c>
      <c r="W112" s="387">
        <v>0</v>
      </c>
      <c r="X112" s="388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199</v>
      </c>
      <c r="B113" s="54" t="s">
        <v>200</v>
      </c>
      <c r="C113" s="31">
        <v>4301051480</v>
      </c>
      <c r="D113" s="391">
        <v>4680115882645</v>
      </c>
      <c r="E113" s="392"/>
      <c r="F113" s="386">
        <v>0.3</v>
      </c>
      <c r="G113" s="32">
        <v>6</v>
      </c>
      <c r="H113" s="386">
        <v>1.8</v>
      </c>
      <c r="I113" s="386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4"/>
      <c r="Q113" s="394"/>
      <c r="R113" s="394"/>
      <c r="S113" s="392"/>
      <c r="T113" s="34"/>
      <c r="U113" s="34"/>
      <c r="V113" s="35" t="s">
        <v>66</v>
      </c>
      <c r="W113" s="387">
        <v>0</v>
      </c>
      <c r="X113" s="388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4301051395</v>
      </c>
      <c r="D114" s="391">
        <v>4680115884311</v>
      </c>
      <c r="E114" s="392"/>
      <c r="F114" s="386">
        <v>0.3</v>
      </c>
      <c r="G114" s="32">
        <v>6</v>
      </c>
      <c r="H114" s="386">
        <v>1.8</v>
      </c>
      <c r="I114" s="386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3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4"/>
      <c r="Q114" s="394"/>
      <c r="R114" s="394"/>
      <c r="S114" s="392"/>
      <c r="T114" s="34"/>
      <c r="U114" s="34"/>
      <c r="V114" s="35" t="s">
        <v>66</v>
      </c>
      <c r="W114" s="387">
        <v>0</v>
      </c>
      <c r="X114" s="388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4301051641</v>
      </c>
      <c r="D115" s="391">
        <v>4680115884403</v>
      </c>
      <c r="E115" s="392"/>
      <c r="F115" s="386">
        <v>0.3</v>
      </c>
      <c r="G115" s="32">
        <v>6</v>
      </c>
      <c r="H115" s="386">
        <v>1.8</v>
      </c>
      <c r="I115" s="386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4"/>
      <c r="Q115" s="394"/>
      <c r="R115" s="394"/>
      <c r="S115" s="392"/>
      <c r="T115" s="34"/>
      <c r="U115" s="34"/>
      <c r="V115" s="35" t="s">
        <v>66</v>
      </c>
      <c r="W115" s="387">
        <v>0</v>
      </c>
      <c r="X115" s="388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idden="1" x14ac:dyDescent="0.2">
      <c r="A116" s="398"/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400"/>
      <c r="O116" s="411" t="s">
        <v>70</v>
      </c>
      <c r="P116" s="412"/>
      <c r="Q116" s="412"/>
      <c r="R116" s="412"/>
      <c r="S116" s="412"/>
      <c r="T116" s="412"/>
      <c r="U116" s="413"/>
      <c r="V116" s="37" t="s">
        <v>71</v>
      </c>
      <c r="W116" s="389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89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89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90"/>
      <c r="AA116" s="390"/>
    </row>
    <row r="117" spans="1:67" hidden="1" x14ac:dyDescent="0.2">
      <c r="A117" s="399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00"/>
      <c r="O117" s="411" t="s">
        <v>70</v>
      </c>
      <c r="P117" s="412"/>
      <c r="Q117" s="412"/>
      <c r="R117" s="412"/>
      <c r="S117" s="412"/>
      <c r="T117" s="412"/>
      <c r="U117" s="413"/>
      <c r="V117" s="37" t="s">
        <v>66</v>
      </c>
      <c r="W117" s="389">
        <f>IFERROR(SUM(W101:W115),"0")</f>
        <v>0</v>
      </c>
      <c r="X117" s="389">
        <f>IFERROR(SUM(X101:X115),"0")</f>
        <v>0</v>
      </c>
      <c r="Y117" s="37"/>
      <c r="Z117" s="390"/>
      <c r="AA117" s="390"/>
    </row>
    <row r="118" spans="1:67" ht="14.25" hidden="1" customHeight="1" x14ac:dyDescent="0.25">
      <c r="A118" s="401" t="s">
        <v>205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99"/>
      <c r="O118" s="399"/>
      <c r="P118" s="399"/>
      <c r="Q118" s="399"/>
      <c r="R118" s="399"/>
      <c r="S118" s="399"/>
      <c r="T118" s="399"/>
      <c r="U118" s="399"/>
      <c r="V118" s="399"/>
      <c r="W118" s="399"/>
      <c r="X118" s="399"/>
      <c r="Y118" s="399"/>
      <c r="Z118" s="383"/>
      <c r="AA118" s="383"/>
    </row>
    <row r="119" spans="1:67" ht="27" hidden="1" customHeight="1" x14ac:dyDescent="0.25">
      <c r="A119" s="54" t="s">
        <v>206</v>
      </c>
      <c r="B119" s="54" t="s">
        <v>207</v>
      </c>
      <c r="C119" s="31">
        <v>4301060296</v>
      </c>
      <c r="D119" s="391">
        <v>4607091383065</v>
      </c>
      <c r="E119" s="392"/>
      <c r="F119" s="386">
        <v>0.83</v>
      </c>
      <c r="G119" s="32">
        <v>4</v>
      </c>
      <c r="H119" s="386">
        <v>3.32</v>
      </c>
      <c r="I119" s="386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59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4"/>
      <c r="Q119" s="394"/>
      <c r="R119" s="394"/>
      <c r="S119" s="392"/>
      <c r="T119" s="34"/>
      <c r="U119" s="34"/>
      <c r="V119" s="35" t="s">
        <v>66</v>
      </c>
      <c r="W119" s="387">
        <v>0</v>
      </c>
      <c r="X119" s="388">
        <f t="shared" ref="X119:X125" si="24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5" si="25">IFERROR(W119*I119/H119,"0")</f>
        <v>0</v>
      </c>
      <c r="BM119" s="64">
        <f t="shared" ref="BM119:BM125" si="26">IFERROR(X119*I119/H119,"0")</f>
        <v>0</v>
      </c>
      <c r="BN119" s="64">
        <f t="shared" ref="BN119:BN125" si="27">IFERROR(1/J119*(W119/H119),"0")</f>
        <v>0</v>
      </c>
      <c r="BO119" s="64">
        <f t="shared" ref="BO119:BO125" si="28">IFERROR(1/J119*(X119/H119),"0")</f>
        <v>0</v>
      </c>
    </row>
    <row r="120" spans="1:67" ht="27" hidden="1" customHeight="1" x14ac:dyDescent="0.25">
      <c r="A120" s="54" t="s">
        <v>208</v>
      </c>
      <c r="B120" s="54" t="s">
        <v>209</v>
      </c>
      <c r="C120" s="31">
        <v>4301060350</v>
      </c>
      <c r="D120" s="391">
        <v>4680115881532</v>
      </c>
      <c r="E120" s="392"/>
      <c r="F120" s="386">
        <v>1.35</v>
      </c>
      <c r="G120" s="32">
        <v>6</v>
      </c>
      <c r="H120" s="386">
        <v>8.1</v>
      </c>
      <c r="I120" s="386">
        <v>8.58</v>
      </c>
      <c r="J120" s="32">
        <v>56</v>
      </c>
      <c r="K120" s="32" t="s">
        <v>100</v>
      </c>
      <c r="L120" s="33" t="s">
        <v>120</v>
      </c>
      <c r="M120" s="33"/>
      <c r="N120" s="32">
        <v>30</v>
      </c>
      <c r="O120" s="50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0" s="394"/>
      <c r="Q120" s="394"/>
      <c r="R120" s="394"/>
      <c r="S120" s="392"/>
      <c r="T120" s="34"/>
      <c r="U120" s="34"/>
      <c r="V120" s="35" t="s">
        <v>66</v>
      </c>
      <c r="W120" s="387">
        <v>0</v>
      </c>
      <c r="X120" s="388">
        <f t="shared" si="24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5"/>
        <v>0</v>
      </c>
      <c r="BM120" s="64">
        <f t="shared" si="26"/>
        <v>0</v>
      </c>
      <c r="BN120" s="64">
        <f t="shared" si="27"/>
        <v>0</v>
      </c>
      <c r="BO120" s="64">
        <f t="shared" si="28"/>
        <v>0</v>
      </c>
    </row>
    <row r="121" spans="1:67" ht="27" hidden="1" customHeight="1" x14ac:dyDescent="0.25">
      <c r="A121" s="54" t="s">
        <v>208</v>
      </c>
      <c r="B121" s="54" t="s">
        <v>210</v>
      </c>
      <c r="C121" s="31">
        <v>4301060366</v>
      </c>
      <c r="D121" s="391">
        <v>4680115881532</v>
      </c>
      <c r="E121" s="392"/>
      <c r="F121" s="386">
        <v>1.3</v>
      </c>
      <c r="G121" s="32">
        <v>6</v>
      </c>
      <c r="H121" s="386">
        <v>7.8</v>
      </c>
      <c r="I121" s="386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4"/>
      <c r="Q121" s="394"/>
      <c r="R121" s="394"/>
      <c r="S121" s="392"/>
      <c r="T121" s="34"/>
      <c r="U121" s="34"/>
      <c r="V121" s="35" t="s">
        <v>66</v>
      </c>
      <c r="W121" s="387">
        <v>0</v>
      </c>
      <c r="X121" s="388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208</v>
      </c>
      <c r="B122" s="54" t="s">
        <v>211</v>
      </c>
      <c r="C122" s="31">
        <v>4301060371</v>
      </c>
      <c r="D122" s="391">
        <v>4680115881532</v>
      </c>
      <c r="E122" s="392"/>
      <c r="F122" s="386">
        <v>1.4</v>
      </c>
      <c r="G122" s="32">
        <v>6</v>
      </c>
      <c r="H122" s="386">
        <v>8.4</v>
      </c>
      <c r="I122" s="386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4"/>
      <c r="Q122" s="394"/>
      <c r="R122" s="394"/>
      <c r="S122" s="392"/>
      <c r="T122" s="34"/>
      <c r="U122" s="34"/>
      <c r="V122" s="35" t="s">
        <v>66</v>
      </c>
      <c r="W122" s="387">
        <v>0</v>
      </c>
      <c r="X122" s="388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1">
        <v>4680115882652</v>
      </c>
      <c r="E123" s="392"/>
      <c r="F123" s="386">
        <v>0.33</v>
      </c>
      <c r="G123" s="32">
        <v>6</v>
      </c>
      <c r="H123" s="386">
        <v>1.98</v>
      </c>
      <c r="I123" s="386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6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4"/>
      <c r="Q123" s="394"/>
      <c r="R123" s="394"/>
      <c r="S123" s="392"/>
      <c r="T123" s="34"/>
      <c r="U123" s="34"/>
      <c r="V123" s="35" t="s">
        <v>66</v>
      </c>
      <c r="W123" s="387">
        <v>0</v>
      </c>
      <c r="X123" s="388">
        <f t="shared" si="24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1">
        <v>4680115880238</v>
      </c>
      <c r="E124" s="392"/>
      <c r="F124" s="386">
        <v>0.33</v>
      </c>
      <c r="G124" s="32">
        <v>6</v>
      </c>
      <c r="H124" s="386">
        <v>1.98</v>
      </c>
      <c r="I124" s="386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4"/>
      <c r="Q124" s="394"/>
      <c r="R124" s="394"/>
      <c r="S124" s="392"/>
      <c r="T124" s="34"/>
      <c r="U124" s="34"/>
      <c r="V124" s="35" t="s">
        <v>66</v>
      </c>
      <c r="W124" s="387">
        <v>0</v>
      </c>
      <c r="X124" s="388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1">
        <v>4680115881464</v>
      </c>
      <c r="E125" s="392"/>
      <c r="F125" s="386">
        <v>0.4</v>
      </c>
      <c r="G125" s="32">
        <v>6</v>
      </c>
      <c r="H125" s="386">
        <v>2.4</v>
      </c>
      <c r="I125" s="386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3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4"/>
      <c r="Q125" s="394"/>
      <c r="R125" s="394"/>
      <c r="S125" s="392"/>
      <c r="T125" s="34"/>
      <c r="U125" s="34"/>
      <c r="V125" s="35" t="s">
        <v>66</v>
      </c>
      <c r="W125" s="387">
        <v>0</v>
      </c>
      <c r="X125" s="388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idden="1" x14ac:dyDescent="0.2">
      <c r="A126" s="398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00"/>
      <c r="O126" s="411" t="s">
        <v>70</v>
      </c>
      <c r="P126" s="412"/>
      <c r="Q126" s="412"/>
      <c r="R126" s="412"/>
      <c r="S126" s="412"/>
      <c r="T126" s="412"/>
      <c r="U126" s="413"/>
      <c r="V126" s="37" t="s">
        <v>71</v>
      </c>
      <c r="W126" s="389">
        <f>IFERROR(W119/H119,"0")+IFERROR(W120/H120,"0")+IFERROR(W121/H121,"0")+IFERROR(W122/H122,"0")+IFERROR(W123/H123,"0")+IFERROR(W124/H124,"0")+IFERROR(W125/H125,"0")</f>
        <v>0</v>
      </c>
      <c r="X126" s="389">
        <f>IFERROR(X119/H119,"0")+IFERROR(X120/H120,"0")+IFERROR(X121/H121,"0")+IFERROR(X122/H122,"0")+IFERROR(X123/H123,"0")+IFERROR(X124/H124,"0")+IFERROR(X125/H125,"0")</f>
        <v>0</v>
      </c>
      <c r="Y126" s="389">
        <f>IFERROR(IF(Y119="",0,Y119),"0")+IFERROR(IF(Y120="",0,Y120),"0")+IFERROR(IF(Y121="",0,Y121),"0")+IFERROR(IF(Y122="",0,Y122),"0")+IFERROR(IF(Y123="",0,Y123),"0")+IFERROR(IF(Y124="",0,Y124),"0")+IFERROR(IF(Y125="",0,Y125),"0")</f>
        <v>0</v>
      </c>
      <c r="Z126" s="390"/>
      <c r="AA126" s="390"/>
    </row>
    <row r="127" spans="1:67" hidden="1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00"/>
      <c r="O127" s="411" t="s">
        <v>70</v>
      </c>
      <c r="P127" s="412"/>
      <c r="Q127" s="412"/>
      <c r="R127" s="412"/>
      <c r="S127" s="412"/>
      <c r="T127" s="412"/>
      <c r="U127" s="413"/>
      <c r="V127" s="37" t="s">
        <v>66</v>
      </c>
      <c r="W127" s="389">
        <f>IFERROR(SUM(W119:W125),"0")</f>
        <v>0</v>
      </c>
      <c r="X127" s="389">
        <f>IFERROR(SUM(X119:X125),"0")</f>
        <v>0</v>
      </c>
      <c r="Y127" s="37"/>
      <c r="Z127" s="390"/>
      <c r="AA127" s="390"/>
    </row>
    <row r="128" spans="1:67" ht="16.5" hidden="1" customHeight="1" x14ac:dyDescent="0.25">
      <c r="A128" s="410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2"/>
      <c r="AA128" s="382"/>
    </row>
    <row r="129" spans="1:67" ht="14.25" hidden="1" customHeight="1" x14ac:dyDescent="0.25">
      <c r="A129" s="401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1">
        <v>4607091385168</v>
      </c>
      <c r="E130" s="392"/>
      <c r="F130" s="386">
        <v>1.35</v>
      </c>
      <c r="G130" s="32">
        <v>6</v>
      </c>
      <c r="H130" s="386">
        <v>8.1</v>
      </c>
      <c r="I130" s="386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4"/>
      <c r="Q130" s="394"/>
      <c r="R130" s="394"/>
      <c r="S130" s="392"/>
      <c r="T130" s="34"/>
      <c r="U130" s="34"/>
      <c r="V130" s="35" t="s">
        <v>66</v>
      </c>
      <c r="W130" s="387">
        <v>0</v>
      </c>
      <c r="X130" s="388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hidden="1" customHeight="1" x14ac:dyDescent="0.25">
      <c r="A131" s="54" t="s">
        <v>219</v>
      </c>
      <c r="B131" s="54" t="s">
        <v>221</v>
      </c>
      <c r="C131" s="31">
        <v>4301051612</v>
      </c>
      <c r="D131" s="391">
        <v>4607091385168</v>
      </c>
      <c r="E131" s="392"/>
      <c r="F131" s="386">
        <v>1.4</v>
      </c>
      <c r="G131" s="32">
        <v>6</v>
      </c>
      <c r="H131" s="386">
        <v>8.4</v>
      </c>
      <c r="I131" s="386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4"/>
      <c r="Q131" s="394"/>
      <c r="R131" s="394"/>
      <c r="S131" s="392"/>
      <c r="T131" s="34"/>
      <c r="U131" s="34"/>
      <c r="V131" s="35" t="s">
        <v>66</v>
      </c>
      <c r="W131" s="387">
        <v>0</v>
      </c>
      <c r="X131" s="388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1">
        <v>4607091383256</v>
      </c>
      <c r="E132" s="392"/>
      <c r="F132" s="386">
        <v>0.33</v>
      </c>
      <c r="G132" s="32">
        <v>6</v>
      </c>
      <c r="H132" s="386">
        <v>1.98</v>
      </c>
      <c r="I132" s="386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4"/>
      <c r="Q132" s="394"/>
      <c r="R132" s="394"/>
      <c r="S132" s="392"/>
      <c r="T132" s="34"/>
      <c r="U132" s="34"/>
      <c r="V132" s="35" t="s">
        <v>66</v>
      </c>
      <c r="W132" s="387">
        <v>0</v>
      </c>
      <c r="X132" s="388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4301051358</v>
      </c>
      <c r="D133" s="391">
        <v>4607091385748</v>
      </c>
      <c r="E133" s="392"/>
      <c r="F133" s="386">
        <v>0.45</v>
      </c>
      <c r="G133" s="32">
        <v>6</v>
      </c>
      <c r="H133" s="386">
        <v>2.7</v>
      </c>
      <c r="I133" s="386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4"/>
      <c r="Q133" s="394"/>
      <c r="R133" s="394"/>
      <c r="S133" s="392"/>
      <c r="T133" s="34"/>
      <c r="U133" s="34"/>
      <c r="V133" s="35" t="s">
        <v>66</v>
      </c>
      <c r="W133" s="387">
        <v>0</v>
      </c>
      <c r="X133" s="388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1">
        <v>4680115884533</v>
      </c>
      <c r="E134" s="392"/>
      <c r="F134" s="386">
        <v>0.3</v>
      </c>
      <c r="G134" s="32">
        <v>6</v>
      </c>
      <c r="H134" s="386">
        <v>1.8</v>
      </c>
      <c r="I134" s="386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0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4"/>
      <c r="Q134" s="394"/>
      <c r="R134" s="394"/>
      <c r="S134" s="392"/>
      <c r="T134" s="34"/>
      <c r="U134" s="34"/>
      <c r="V134" s="35" t="s">
        <v>66</v>
      </c>
      <c r="W134" s="387">
        <v>0</v>
      </c>
      <c r="X134" s="388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idden="1" x14ac:dyDescent="0.2">
      <c r="A135" s="398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00"/>
      <c r="O135" s="411" t="s">
        <v>70</v>
      </c>
      <c r="P135" s="412"/>
      <c r="Q135" s="412"/>
      <c r="R135" s="412"/>
      <c r="S135" s="412"/>
      <c r="T135" s="412"/>
      <c r="U135" s="413"/>
      <c r="V135" s="37" t="s">
        <v>71</v>
      </c>
      <c r="W135" s="389">
        <f>IFERROR(W130/H130,"0")+IFERROR(W131/H131,"0")+IFERROR(W132/H132,"0")+IFERROR(W133/H133,"0")+IFERROR(W134/H134,"0")</f>
        <v>0</v>
      </c>
      <c r="X135" s="389">
        <f>IFERROR(X130/H130,"0")+IFERROR(X131/H131,"0")+IFERROR(X132/H132,"0")+IFERROR(X133/H133,"0")+IFERROR(X134/H134,"0")</f>
        <v>0</v>
      </c>
      <c r="Y135" s="389">
        <f>IFERROR(IF(Y130="",0,Y130),"0")+IFERROR(IF(Y131="",0,Y131),"0")+IFERROR(IF(Y132="",0,Y132),"0")+IFERROR(IF(Y133="",0,Y133),"0")+IFERROR(IF(Y134="",0,Y134),"0")</f>
        <v>0</v>
      </c>
      <c r="Z135" s="390"/>
      <c r="AA135" s="390"/>
    </row>
    <row r="136" spans="1:67" hidden="1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00"/>
      <c r="O136" s="411" t="s">
        <v>70</v>
      </c>
      <c r="P136" s="412"/>
      <c r="Q136" s="412"/>
      <c r="R136" s="412"/>
      <c r="S136" s="412"/>
      <c r="T136" s="412"/>
      <c r="U136" s="413"/>
      <c r="V136" s="37" t="s">
        <v>66</v>
      </c>
      <c r="W136" s="389">
        <f>IFERROR(SUM(W130:W134),"0")</f>
        <v>0</v>
      </c>
      <c r="X136" s="389">
        <f>IFERROR(SUM(X130:X134),"0")</f>
        <v>0</v>
      </c>
      <c r="Y136" s="37"/>
      <c r="Z136" s="390"/>
      <c r="AA136" s="390"/>
    </row>
    <row r="137" spans="1:67" ht="27.75" hidden="1" customHeight="1" x14ac:dyDescent="0.2">
      <c r="A137" s="470" t="s">
        <v>228</v>
      </c>
      <c r="B137" s="471"/>
      <c r="C137" s="471"/>
      <c r="D137" s="471"/>
      <c r="E137" s="471"/>
      <c r="F137" s="471"/>
      <c r="G137" s="471"/>
      <c r="H137" s="471"/>
      <c r="I137" s="471"/>
      <c r="J137" s="471"/>
      <c r="K137" s="471"/>
      <c r="L137" s="471"/>
      <c r="M137" s="471"/>
      <c r="N137" s="471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  <c r="Y137" s="471"/>
      <c r="Z137" s="48"/>
      <c r="AA137" s="48"/>
    </row>
    <row r="138" spans="1:67" ht="16.5" hidden="1" customHeight="1" x14ac:dyDescent="0.25">
      <c r="A138" s="410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2"/>
      <c r="AA138" s="382"/>
    </row>
    <row r="139" spans="1:67" ht="14.25" hidden="1" customHeight="1" x14ac:dyDescent="0.25">
      <c r="A139" s="401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1">
        <v>4607091383423</v>
      </c>
      <c r="E140" s="392"/>
      <c r="F140" s="386">
        <v>1.35</v>
      </c>
      <c r="G140" s="32">
        <v>8</v>
      </c>
      <c r="H140" s="386">
        <v>10.8</v>
      </c>
      <c r="I140" s="386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4"/>
      <c r="Q140" s="394"/>
      <c r="R140" s="394"/>
      <c r="S140" s="392"/>
      <c r="T140" s="34"/>
      <c r="U140" s="34"/>
      <c r="V140" s="35" t="s">
        <v>66</v>
      </c>
      <c r="W140" s="387">
        <v>0</v>
      </c>
      <c r="X140" s="388">
        <f>IFERROR(IF(W140="",0,CEILING((W140/$H140),1)*$H140),"")</f>
        <v>0</v>
      </c>
      <c r="Y140" s="36" t="str">
        <f>IFERROR(IF(X140=0,"",ROUNDUP(X140/H140,0)*0.02175),"")</f>
        <v/>
      </c>
      <c r="Z140" s="56"/>
      <c r="AA140" s="57"/>
      <c r="AE140" s="64"/>
      <c r="BB140" s="140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1">
        <v>4680115885707</v>
      </c>
      <c r="E141" s="392"/>
      <c r="F141" s="386">
        <v>0.9</v>
      </c>
      <c r="G141" s="32">
        <v>10</v>
      </c>
      <c r="H141" s="386">
        <v>9</v>
      </c>
      <c r="I141" s="386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62" t="s">
        <v>234</v>
      </c>
      <c r="P141" s="394"/>
      <c r="Q141" s="394"/>
      <c r="R141" s="394"/>
      <c r="S141" s="392"/>
      <c r="T141" s="34"/>
      <c r="U141" s="34"/>
      <c r="V141" s="35" t="s">
        <v>66</v>
      </c>
      <c r="W141" s="387">
        <v>0</v>
      </c>
      <c r="X141" s="388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1">
        <v>4607091381405</v>
      </c>
      <c r="E142" s="392"/>
      <c r="F142" s="386">
        <v>1.35</v>
      </c>
      <c r="G142" s="32">
        <v>8</v>
      </c>
      <c r="H142" s="386">
        <v>10.8</v>
      </c>
      <c r="I142" s="386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4"/>
      <c r="Q142" s="394"/>
      <c r="R142" s="394"/>
      <c r="S142" s="392"/>
      <c r="T142" s="34"/>
      <c r="U142" s="34"/>
      <c r="V142" s="35" t="s">
        <v>66</v>
      </c>
      <c r="W142" s="387">
        <v>0</v>
      </c>
      <c r="X142" s="388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237</v>
      </c>
      <c r="B143" s="54" t="s">
        <v>238</v>
      </c>
      <c r="C143" s="31">
        <v>4301011333</v>
      </c>
      <c r="D143" s="391">
        <v>4607091386516</v>
      </c>
      <c r="E143" s="392"/>
      <c r="F143" s="386">
        <v>1.4</v>
      </c>
      <c r="G143" s="32">
        <v>8</v>
      </c>
      <c r="H143" s="386">
        <v>11.2</v>
      </c>
      <c r="I143" s="386">
        <v>11.776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94"/>
      <c r="Q143" s="394"/>
      <c r="R143" s="394"/>
      <c r="S143" s="392"/>
      <c r="T143" s="34"/>
      <c r="U143" s="34"/>
      <c r="V143" s="35" t="s">
        <v>66</v>
      </c>
      <c r="W143" s="387">
        <v>0</v>
      </c>
      <c r="X143" s="388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98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400"/>
      <c r="O144" s="411" t="s">
        <v>70</v>
      </c>
      <c r="P144" s="412"/>
      <c r="Q144" s="412"/>
      <c r="R144" s="412"/>
      <c r="S144" s="412"/>
      <c r="T144" s="412"/>
      <c r="U144" s="413"/>
      <c r="V144" s="37" t="s">
        <v>71</v>
      </c>
      <c r="W144" s="389">
        <f>IFERROR(W140/H140,"0")+IFERROR(W141/H141,"0")+IFERROR(W142/H142,"0")+IFERROR(W143/H143,"0")</f>
        <v>0</v>
      </c>
      <c r="X144" s="389">
        <f>IFERROR(X140/H140,"0")+IFERROR(X141/H141,"0")+IFERROR(X142/H142,"0")+IFERROR(X143/H143,"0")</f>
        <v>0</v>
      </c>
      <c r="Y144" s="389">
        <f>IFERROR(IF(Y140="",0,Y140),"0")+IFERROR(IF(Y141="",0,Y141),"0")+IFERROR(IF(Y142="",0,Y142),"0")+IFERROR(IF(Y143="",0,Y143),"0")</f>
        <v>0</v>
      </c>
      <c r="Z144" s="390"/>
      <c r="AA144" s="390"/>
    </row>
    <row r="145" spans="1:67" hidden="1" x14ac:dyDescent="0.2">
      <c r="A145" s="399"/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400"/>
      <c r="O145" s="411" t="s">
        <v>70</v>
      </c>
      <c r="P145" s="412"/>
      <c r="Q145" s="412"/>
      <c r="R145" s="412"/>
      <c r="S145" s="412"/>
      <c r="T145" s="412"/>
      <c r="U145" s="413"/>
      <c r="V145" s="37" t="s">
        <v>66</v>
      </c>
      <c r="W145" s="389">
        <f>IFERROR(SUM(W140:W143),"0")</f>
        <v>0</v>
      </c>
      <c r="X145" s="389">
        <f>IFERROR(SUM(X140:X143),"0")</f>
        <v>0</v>
      </c>
      <c r="Y145" s="37"/>
      <c r="Z145" s="390"/>
      <c r="AA145" s="390"/>
    </row>
    <row r="146" spans="1:67" ht="16.5" hidden="1" customHeight="1" x14ac:dyDescent="0.25">
      <c r="A146" s="410" t="s">
        <v>239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82"/>
      <c r="AA146" s="382"/>
    </row>
    <row r="147" spans="1:67" ht="14.25" hidden="1" customHeight="1" x14ac:dyDescent="0.25">
      <c r="A147" s="401" t="s">
        <v>61</v>
      </c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399"/>
      <c r="P147" s="399"/>
      <c r="Q147" s="399"/>
      <c r="R147" s="399"/>
      <c r="S147" s="399"/>
      <c r="T147" s="399"/>
      <c r="U147" s="399"/>
      <c r="V147" s="399"/>
      <c r="W147" s="399"/>
      <c r="X147" s="399"/>
      <c r="Y147" s="399"/>
      <c r="Z147" s="383"/>
      <c r="AA147" s="383"/>
    </row>
    <row r="148" spans="1:67" ht="27" hidden="1" customHeight="1" x14ac:dyDescent="0.25">
      <c r="A148" s="54" t="s">
        <v>240</v>
      </c>
      <c r="B148" s="54" t="s">
        <v>241</v>
      </c>
      <c r="C148" s="31">
        <v>4301031191</v>
      </c>
      <c r="D148" s="391">
        <v>4680115880993</v>
      </c>
      <c r="E148" s="392"/>
      <c r="F148" s="386">
        <v>0.7</v>
      </c>
      <c r="G148" s="32">
        <v>6</v>
      </c>
      <c r="H148" s="386">
        <v>4.2</v>
      </c>
      <c r="I148" s="386">
        <v>4.46</v>
      </c>
      <c r="J148" s="32">
        <v>156</v>
      </c>
      <c r="K148" s="32" t="s">
        <v>64</v>
      </c>
      <c r="L148" s="33" t="s">
        <v>65</v>
      </c>
      <c r="M148" s="33"/>
      <c r="N148" s="32">
        <v>40</v>
      </c>
      <c r="O14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94"/>
      <c r="Q148" s="394"/>
      <c r="R148" s="394"/>
      <c r="S148" s="392"/>
      <c r="T148" s="34"/>
      <c r="U148" s="34"/>
      <c r="V148" s="35" t="s">
        <v>66</v>
      </c>
      <c r="W148" s="387">
        <v>0</v>
      </c>
      <c r="X148" s="388">
        <f t="shared" ref="X148:X156" si="29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4" t="s">
        <v>1</v>
      </c>
      <c r="BL148" s="64">
        <f t="shared" ref="BL148:BL156" si="30">IFERROR(W148*I148/H148,"0")</f>
        <v>0</v>
      </c>
      <c r="BM148" s="64">
        <f t="shared" ref="BM148:BM156" si="31">IFERROR(X148*I148/H148,"0")</f>
        <v>0</v>
      </c>
      <c r="BN148" s="64">
        <f t="shared" ref="BN148:BN156" si="32">IFERROR(1/J148*(W148/H148),"0")</f>
        <v>0</v>
      </c>
      <c r="BO148" s="64">
        <f t="shared" ref="BO148:BO156" si="33">IFERROR(1/J148*(X148/H148),"0")</f>
        <v>0</v>
      </c>
    </row>
    <row r="149" spans="1:67" ht="27" hidden="1" customHeight="1" x14ac:dyDescent="0.25">
      <c r="A149" s="54" t="s">
        <v>242</v>
      </c>
      <c r="B149" s="54" t="s">
        <v>243</v>
      </c>
      <c r="C149" s="31">
        <v>4301031204</v>
      </c>
      <c r="D149" s="391">
        <v>4680115881761</v>
      </c>
      <c r="E149" s="392"/>
      <c r="F149" s="386">
        <v>0.7</v>
      </c>
      <c r="G149" s="32">
        <v>6</v>
      </c>
      <c r="H149" s="386">
        <v>4.2</v>
      </c>
      <c r="I149" s="386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94"/>
      <c r="Q149" s="394"/>
      <c r="R149" s="394"/>
      <c r="S149" s="392"/>
      <c r="T149" s="34"/>
      <c r="U149" s="34"/>
      <c r="V149" s="35" t="s">
        <v>66</v>
      </c>
      <c r="W149" s="387">
        <v>0</v>
      </c>
      <c r="X149" s="388">
        <f t="shared" si="29"/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si="30"/>
        <v>0</v>
      </c>
      <c r="BM149" s="64">
        <f t="shared" si="31"/>
        <v>0</v>
      </c>
      <c r="BN149" s="64">
        <f t="shared" si="32"/>
        <v>0</v>
      </c>
      <c r="BO149" s="64">
        <f t="shared" si="33"/>
        <v>0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4301031201</v>
      </c>
      <c r="D150" s="391">
        <v>4680115881563</v>
      </c>
      <c r="E150" s="392"/>
      <c r="F150" s="386">
        <v>0.7</v>
      </c>
      <c r="G150" s="32">
        <v>6</v>
      </c>
      <c r="H150" s="386">
        <v>4.2</v>
      </c>
      <c r="I150" s="386">
        <v>4.4000000000000004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94"/>
      <c r="Q150" s="394"/>
      <c r="R150" s="394"/>
      <c r="S150" s="392"/>
      <c r="T150" s="34"/>
      <c r="U150" s="34"/>
      <c r="V150" s="35" t="s">
        <v>66</v>
      </c>
      <c r="W150" s="387">
        <v>0</v>
      </c>
      <c r="X150" s="388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4301031199</v>
      </c>
      <c r="D151" s="391">
        <v>4680115880986</v>
      </c>
      <c r="E151" s="392"/>
      <c r="F151" s="386">
        <v>0.35</v>
      </c>
      <c r="G151" s="32">
        <v>6</v>
      </c>
      <c r="H151" s="386">
        <v>2.1</v>
      </c>
      <c r="I151" s="386">
        <v>2.23</v>
      </c>
      <c r="J151" s="32">
        <v>234</v>
      </c>
      <c r="K151" s="32" t="s">
        <v>69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94"/>
      <c r="Q151" s="394"/>
      <c r="R151" s="394"/>
      <c r="S151" s="392"/>
      <c r="T151" s="34"/>
      <c r="U151" s="34"/>
      <c r="V151" s="35" t="s">
        <v>66</v>
      </c>
      <c r="W151" s="387">
        <v>0</v>
      </c>
      <c r="X151" s="388">
        <f t="shared" si="29"/>
        <v>0</v>
      </c>
      <c r="Y151" s="36" t="str">
        <f>IFERROR(IF(X151=0,"",ROUNDUP(X151/H151,0)*0.00502),"")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hidden="1" customHeight="1" x14ac:dyDescent="0.25">
      <c r="A152" s="54" t="s">
        <v>248</v>
      </c>
      <c r="B152" s="54" t="s">
        <v>249</v>
      </c>
      <c r="C152" s="31">
        <v>4301031190</v>
      </c>
      <c r="D152" s="391">
        <v>4680115880207</v>
      </c>
      <c r="E152" s="392"/>
      <c r="F152" s="386">
        <v>0.4</v>
      </c>
      <c r="G152" s="32">
        <v>6</v>
      </c>
      <c r="H152" s="386">
        <v>2.4</v>
      </c>
      <c r="I152" s="386">
        <v>2.63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94"/>
      <c r="Q152" s="394"/>
      <c r="R152" s="394"/>
      <c r="S152" s="392"/>
      <c r="T152" s="34"/>
      <c r="U152" s="34"/>
      <c r="V152" s="35" t="s">
        <v>66</v>
      </c>
      <c r="W152" s="387">
        <v>0</v>
      </c>
      <c r="X152" s="388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4301031205</v>
      </c>
      <c r="D153" s="391">
        <v>4680115881785</v>
      </c>
      <c r="E153" s="392"/>
      <c r="F153" s="386">
        <v>0.35</v>
      </c>
      <c r="G153" s="32">
        <v>6</v>
      </c>
      <c r="H153" s="386">
        <v>2.1</v>
      </c>
      <c r="I153" s="386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94"/>
      <c r="Q153" s="394"/>
      <c r="R153" s="394"/>
      <c r="S153" s="392"/>
      <c r="T153" s="34"/>
      <c r="U153" s="34"/>
      <c r="V153" s="35" t="s">
        <v>66</v>
      </c>
      <c r="W153" s="387">
        <v>0</v>
      </c>
      <c r="X153" s="388">
        <f t="shared" si="29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4301031202</v>
      </c>
      <c r="D154" s="391">
        <v>4680115881679</v>
      </c>
      <c r="E154" s="392"/>
      <c r="F154" s="386">
        <v>0.35</v>
      </c>
      <c r="G154" s="32">
        <v>6</v>
      </c>
      <c r="H154" s="386">
        <v>2.1</v>
      </c>
      <c r="I154" s="386">
        <v>2.2000000000000002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94"/>
      <c r="Q154" s="394"/>
      <c r="R154" s="394"/>
      <c r="S154" s="392"/>
      <c r="T154" s="34"/>
      <c r="U154" s="34"/>
      <c r="V154" s="35" t="s">
        <v>66</v>
      </c>
      <c r="W154" s="387">
        <v>0</v>
      </c>
      <c r="X154" s="388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4301031158</v>
      </c>
      <c r="D155" s="391">
        <v>4680115880191</v>
      </c>
      <c r="E155" s="392"/>
      <c r="F155" s="386">
        <v>0.4</v>
      </c>
      <c r="G155" s="32">
        <v>6</v>
      </c>
      <c r="H155" s="386">
        <v>2.4</v>
      </c>
      <c r="I155" s="386">
        <v>2.6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94"/>
      <c r="Q155" s="394"/>
      <c r="R155" s="394"/>
      <c r="S155" s="392"/>
      <c r="T155" s="34"/>
      <c r="U155" s="34"/>
      <c r="V155" s="35" t="s">
        <v>66</v>
      </c>
      <c r="W155" s="387">
        <v>0</v>
      </c>
      <c r="X155" s="388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16.5" hidden="1" customHeight="1" x14ac:dyDescent="0.25">
      <c r="A156" s="54" t="s">
        <v>256</v>
      </c>
      <c r="B156" s="54" t="s">
        <v>257</v>
      </c>
      <c r="C156" s="31">
        <v>4301031245</v>
      </c>
      <c r="D156" s="391">
        <v>4680115883963</v>
      </c>
      <c r="E156" s="392"/>
      <c r="F156" s="386">
        <v>0.28000000000000003</v>
      </c>
      <c r="G156" s="32">
        <v>6</v>
      </c>
      <c r="H156" s="386">
        <v>1.68</v>
      </c>
      <c r="I156" s="386">
        <v>1.78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94"/>
      <c r="Q156" s="394"/>
      <c r="R156" s="394"/>
      <c r="S156" s="392"/>
      <c r="T156" s="34"/>
      <c r="U156" s="34"/>
      <c r="V156" s="35" t="s">
        <v>66</v>
      </c>
      <c r="W156" s="387">
        <v>0</v>
      </c>
      <c r="X156" s="388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idden="1" x14ac:dyDescent="0.2">
      <c r="A157" s="398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400"/>
      <c r="O157" s="411" t="s">
        <v>70</v>
      </c>
      <c r="P157" s="412"/>
      <c r="Q157" s="412"/>
      <c r="R157" s="412"/>
      <c r="S157" s="412"/>
      <c r="T157" s="412"/>
      <c r="U157" s="413"/>
      <c r="V157" s="37" t="s">
        <v>71</v>
      </c>
      <c r="W157" s="389">
        <f>IFERROR(W148/H148,"0")+IFERROR(W149/H149,"0")+IFERROR(W150/H150,"0")+IFERROR(W151/H151,"0")+IFERROR(W152/H152,"0")+IFERROR(W153/H153,"0")+IFERROR(W154/H154,"0")+IFERROR(W155/H155,"0")+IFERROR(W156/H156,"0")</f>
        <v>0</v>
      </c>
      <c r="X157" s="389">
        <f>IFERROR(X148/H148,"0")+IFERROR(X149/H149,"0")+IFERROR(X150/H150,"0")+IFERROR(X151/H151,"0")+IFERROR(X152/H152,"0")+IFERROR(X153/H153,"0")+IFERROR(X154/H154,"0")+IFERROR(X155/H155,"0")+IFERROR(X156/H156,"0")</f>
        <v>0</v>
      </c>
      <c r="Y157" s="389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90"/>
      <c r="AA157" s="390"/>
    </row>
    <row r="158" spans="1:67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400"/>
      <c r="O158" s="411" t="s">
        <v>70</v>
      </c>
      <c r="P158" s="412"/>
      <c r="Q158" s="412"/>
      <c r="R158" s="412"/>
      <c r="S158" s="412"/>
      <c r="T158" s="412"/>
      <c r="U158" s="413"/>
      <c r="V158" s="37" t="s">
        <v>66</v>
      </c>
      <c r="W158" s="389">
        <f>IFERROR(SUM(W148:W156),"0")</f>
        <v>0</v>
      </c>
      <c r="X158" s="389">
        <f>IFERROR(SUM(X148:X156),"0")</f>
        <v>0</v>
      </c>
      <c r="Y158" s="37"/>
      <c r="Z158" s="390"/>
      <c r="AA158" s="390"/>
    </row>
    <row r="159" spans="1:67" ht="16.5" hidden="1" customHeight="1" x14ac:dyDescent="0.25">
      <c r="A159" s="410" t="s">
        <v>258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82"/>
      <c r="AA159" s="382"/>
    </row>
    <row r="160" spans="1:67" ht="14.25" hidden="1" customHeight="1" x14ac:dyDescent="0.25">
      <c r="A160" s="401" t="s">
        <v>105</v>
      </c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399"/>
      <c r="P160" s="399"/>
      <c r="Q160" s="399"/>
      <c r="R160" s="399"/>
      <c r="S160" s="399"/>
      <c r="T160" s="399"/>
      <c r="U160" s="399"/>
      <c r="V160" s="399"/>
      <c r="W160" s="399"/>
      <c r="X160" s="399"/>
      <c r="Y160" s="399"/>
      <c r="Z160" s="383"/>
      <c r="AA160" s="383"/>
    </row>
    <row r="161" spans="1:67" ht="16.5" hidden="1" customHeight="1" x14ac:dyDescent="0.25">
      <c r="A161" s="54" t="s">
        <v>259</v>
      </c>
      <c r="B161" s="54" t="s">
        <v>260</v>
      </c>
      <c r="C161" s="31">
        <v>4301011450</v>
      </c>
      <c r="D161" s="391">
        <v>4680115881402</v>
      </c>
      <c r="E161" s="392"/>
      <c r="F161" s="386">
        <v>1.35</v>
      </c>
      <c r="G161" s="32">
        <v>8</v>
      </c>
      <c r="H161" s="386">
        <v>10.8</v>
      </c>
      <c r="I161" s="386">
        <v>11.28</v>
      </c>
      <c r="J161" s="32">
        <v>56</v>
      </c>
      <c r="K161" s="32" t="s">
        <v>100</v>
      </c>
      <c r="L161" s="33" t="s">
        <v>101</v>
      </c>
      <c r="M161" s="33"/>
      <c r="N161" s="32">
        <v>55</v>
      </c>
      <c r="O161" s="6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94"/>
      <c r="Q161" s="394"/>
      <c r="R161" s="394"/>
      <c r="S161" s="392"/>
      <c r="T161" s="34"/>
      <c r="U161" s="34"/>
      <c r="V161" s="35" t="s">
        <v>66</v>
      </c>
      <c r="W161" s="387">
        <v>0</v>
      </c>
      <c r="X161" s="388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3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261</v>
      </c>
      <c r="B162" s="54" t="s">
        <v>262</v>
      </c>
      <c r="C162" s="31">
        <v>4301011454</v>
      </c>
      <c r="D162" s="391">
        <v>4680115881396</v>
      </c>
      <c r="E162" s="392"/>
      <c r="F162" s="386">
        <v>0.45</v>
      </c>
      <c r="G162" s="32">
        <v>6</v>
      </c>
      <c r="H162" s="386">
        <v>2.7</v>
      </c>
      <c r="I162" s="386">
        <v>2.9</v>
      </c>
      <c r="J162" s="32">
        <v>156</v>
      </c>
      <c r="K162" s="32" t="s">
        <v>64</v>
      </c>
      <c r="L162" s="33" t="s">
        <v>65</v>
      </c>
      <c r="M162" s="33"/>
      <c r="N162" s="32">
        <v>55</v>
      </c>
      <c r="O16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94"/>
      <c r="Q162" s="394"/>
      <c r="R162" s="394"/>
      <c r="S162" s="392"/>
      <c r="T162" s="34"/>
      <c r="U162" s="34"/>
      <c r="V162" s="35" t="s">
        <v>66</v>
      </c>
      <c r="W162" s="387">
        <v>0</v>
      </c>
      <c r="X162" s="388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98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400"/>
      <c r="O163" s="411" t="s">
        <v>70</v>
      </c>
      <c r="P163" s="412"/>
      <c r="Q163" s="412"/>
      <c r="R163" s="412"/>
      <c r="S163" s="412"/>
      <c r="T163" s="412"/>
      <c r="U163" s="413"/>
      <c r="V163" s="37" t="s">
        <v>71</v>
      </c>
      <c r="W163" s="389">
        <f>IFERROR(W161/H161,"0")+IFERROR(W162/H162,"0")</f>
        <v>0</v>
      </c>
      <c r="X163" s="389">
        <f>IFERROR(X161/H161,"0")+IFERROR(X162/H162,"0")</f>
        <v>0</v>
      </c>
      <c r="Y163" s="389">
        <f>IFERROR(IF(Y161="",0,Y161),"0")+IFERROR(IF(Y162="",0,Y162),"0")</f>
        <v>0</v>
      </c>
      <c r="Z163" s="390"/>
      <c r="AA163" s="390"/>
    </row>
    <row r="164" spans="1:67" hidden="1" x14ac:dyDescent="0.2">
      <c r="A164" s="399"/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400"/>
      <c r="O164" s="411" t="s">
        <v>70</v>
      </c>
      <c r="P164" s="412"/>
      <c r="Q164" s="412"/>
      <c r="R164" s="412"/>
      <c r="S164" s="412"/>
      <c r="T164" s="412"/>
      <c r="U164" s="413"/>
      <c r="V164" s="37" t="s">
        <v>66</v>
      </c>
      <c r="W164" s="389">
        <f>IFERROR(SUM(W161:W162),"0")</f>
        <v>0</v>
      </c>
      <c r="X164" s="389">
        <f>IFERROR(SUM(X161:X162),"0")</f>
        <v>0</v>
      </c>
      <c r="Y164" s="37"/>
      <c r="Z164" s="390"/>
      <c r="AA164" s="390"/>
    </row>
    <row r="165" spans="1:67" ht="14.25" hidden="1" customHeight="1" x14ac:dyDescent="0.25">
      <c r="A165" s="401" t="s">
        <v>97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83"/>
      <c r="AA165" s="383"/>
    </row>
    <row r="166" spans="1:67" ht="16.5" hidden="1" customHeight="1" x14ac:dyDescent="0.25">
      <c r="A166" s="54" t="s">
        <v>263</v>
      </c>
      <c r="B166" s="54" t="s">
        <v>264</v>
      </c>
      <c r="C166" s="31">
        <v>4301020262</v>
      </c>
      <c r="D166" s="391">
        <v>4680115882935</v>
      </c>
      <c r="E166" s="392"/>
      <c r="F166" s="386">
        <v>1.35</v>
      </c>
      <c r="G166" s="32">
        <v>8</v>
      </c>
      <c r="H166" s="386">
        <v>10.8</v>
      </c>
      <c r="I166" s="386">
        <v>11.28</v>
      </c>
      <c r="J166" s="32">
        <v>56</v>
      </c>
      <c r="K166" s="32" t="s">
        <v>100</v>
      </c>
      <c r="L166" s="33" t="s">
        <v>120</v>
      </c>
      <c r="M166" s="33"/>
      <c r="N166" s="32">
        <v>50</v>
      </c>
      <c r="O166" s="5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94"/>
      <c r="Q166" s="394"/>
      <c r="R166" s="394"/>
      <c r="S166" s="392"/>
      <c r="T166" s="34"/>
      <c r="U166" s="34"/>
      <c r="V166" s="35" t="s">
        <v>66</v>
      </c>
      <c r="W166" s="387">
        <v>0</v>
      </c>
      <c r="X166" s="388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265</v>
      </c>
      <c r="B167" s="54" t="s">
        <v>266</v>
      </c>
      <c r="C167" s="31">
        <v>4301020220</v>
      </c>
      <c r="D167" s="391">
        <v>4680115880764</v>
      </c>
      <c r="E167" s="392"/>
      <c r="F167" s="386">
        <v>0.35</v>
      </c>
      <c r="G167" s="32">
        <v>6</v>
      </c>
      <c r="H167" s="386">
        <v>2.1</v>
      </c>
      <c r="I167" s="386">
        <v>2.2999999999999998</v>
      </c>
      <c r="J167" s="32">
        <v>156</v>
      </c>
      <c r="K167" s="32" t="s">
        <v>64</v>
      </c>
      <c r="L167" s="33" t="s">
        <v>101</v>
      </c>
      <c r="M167" s="33"/>
      <c r="N167" s="32">
        <v>50</v>
      </c>
      <c r="O167" s="5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94"/>
      <c r="Q167" s="394"/>
      <c r="R167" s="394"/>
      <c r="S167" s="392"/>
      <c r="T167" s="34"/>
      <c r="U167" s="34"/>
      <c r="V167" s="35" t="s">
        <v>66</v>
      </c>
      <c r="W167" s="387">
        <v>0</v>
      </c>
      <c r="X167" s="388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98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400"/>
      <c r="O168" s="411" t="s">
        <v>70</v>
      </c>
      <c r="P168" s="412"/>
      <c r="Q168" s="412"/>
      <c r="R168" s="412"/>
      <c r="S168" s="412"/>
      <c r="T168" s="412"/>
      <c r="U168" s="413"/>
      <c r="V168" s="37" t="s">
        <v>71</v>
      </c>
      <c r="W168" s="389">
        <f>IFERROR(W166/H166,"0")+IFERROR(W167/H167,"0")</f>
        <v>0</v>
      </c>
      <c r="X168" s="389">
        <f>IFERROR(X166/H166,"0")+IFERROR(X167/H167,"0")</f>
        <v>0</v>
      </c>
      <c r="Y168" s="389">
        <f>IFERROR(IF(Y166="",0,Y166),"0")+IFERROR(IF(Y167="",0,Y167),"0")</f>
        <v>0</v>
      </c>
      <c r="Z168" s="390"/>
      <c r="AA168" s="390"/>
    </row>
    <row r="169" spans="1:67" hidden="1" x14ac:dyDescent="0.2">
      <c r="A169" s="399"/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400"/>
      <c r="O169" s="411" t="s">
        <v>70</v>
      </c>
      <c r="P169" s="412"/>
      <c r="Q169" s="412"/>
      <c r="R169" s="412"/>
      <c r="S169" s="412"/>
      <c r="T169" s="412"/>
      <c r="U169" s="413"/>
      <c r="V169" s="37" t="s">
        <v>66</v>
      </c>
      <c r="W169" s="389">
        <f>IFERROR(SUM(W166:W167),"0")</f>
        <v>0</v>
      </c>
      <c r="X169" s="389">
        <f>IFERROR(SUM(X166:X167),"0")</f>
        <v>0</v>
      </c>
      <c r="Y169" s="37"/>
      <c r="Z169" s="390"/>
      <c r="AA169" s="390"/>
    </row>
    <row r="170" spans="1:67" ht="14.25" hidden="1" customHeight="1" x14ac:dyDescent="0.25">
      <c r="A170" s="401" t="s">
        <v>61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83"/>
      <c r="AA170" s="383"/>
    </row>
    <row r="171" spans="1:67" ht="27" hidden="1" customHeight="1" x14ac:dyDescent="0.25">
      <c r="A171" s="54" t="s">
        <v>267</v>
      </c>
      <c r="B171" s="54" t="s">
        <v>268</v>
      </c>
      <c r="C171" s="31">
        <v>4301031223</v>
      </c>
      <c r="D171" s="391">
        <v>4680115884014</v>
      </c>
      <c r="E171" s="392"/>
      <c r="F171" s="386">
        <v>0.3</v>
      </c>
      <c r="G171" s="32">
        <v>6</v>
      </c>
      <c r="H171" s="386">
        <v>1.8</v>
      </c>
      <c r="I171" s="386">
        <v>1.93</v>
      </c>
      <c r="J171" s="32">
        <v>234</v>
      </c>
      <c r="K171" s="32" t="s">
        <v>69</v>
      </c>
      <c r="L171" s="33" t="s">
        <v>65</v>
      </c>
      <c r="M171" s="33"/>
      <c r="N171" s="32">
        <v>40</v>
      </c>
      <c r="O171" s="748" t="s">
        <v>269</v>
      </c>
      <c r="P171" s="394"/>
      <c r="Q171" s="394"/>
      <c r="R171" s="394"/>
      <c r="S171" s="392"/>
      <c r="T171" s="34"/>
      <c r="U171" s="34"/>
      <c r="V171" s="35" t="s">
        <v>66</v>
      </c>
      <c r="W171" s="387">
        <v>0</v>
      </c>
      <c r="X171" s="388">
        <f t="shared" ref="X171:X178" si="34">IFERROR(IF(W171="",0,CEILING((W171/$H171),1)*$H171),"")</f>
        <v>0</v>
      </c>
      <c r="Y171" s="36" t="str">
        <f>IFERROR(IF(X171=0,"",ROUNDUP(X171/H171,0)*0.00502),"")</f>
        <v/>
      </c>
      <c r="Z171" s="56"/>
      <c r="AA171" s="57" t="s">
        <v>178</v>
      </c>
      <c r="AE171" s="64"/>
      <c r="BB171" s="157" t="s">
        <v>1</v>
      </c>
      <c r="BL171" s="64">
        <f t="shared" ref="BL171:BL178" si="35">IFERROR(W171*I171/H171,"0")</f>
        <v>0</v>
      </c>
      <c r="BM171" s="64">
        <f t="shared" ref="BM171:BM178" si="36">IFERROR(X171*I171/H171,"0")</f>
        <v>0</v>
      </c>
      <c r="BN171" s="64">
        <f t="shared" ref="BN171:BN178" si="37">IFERROR(1/J171*(W171/H171),"0")</f>
        <v>0</v>
      </c>
      <c r="BO171" s="64">
        <f t="shared" ref="BO171:BO178" si="38">IFERROR(1/J171*(X171/H171),"0")</f>
        <v>0</v>
      </c>
    </row>
    <row r="172" spans="1:67" ht="27" hidden="1" customHeight="1" x14ac:dyDescent="0.25">
      <c r="A172" s="54" t="s">
        <v>270</v>
      </c>
      <c r="B172" s="54" t="s">
        <v>271</v>
      </c>
      <c r="C172" s="31">
        <v>4301031225</v>
      </c>
      <c r="D172" s="391">
        <v>4680115884021</v>
      </c>
      <c r="E172" s="392"/>
      <c r="F172" s="386">
        <v>0.3</v>
      </c>
      <c r="G172" s="32">
        <v>6</v>
      </c>
      <c r="H172" s="386">
        <v>1.8</v>
      </c>
      <c r="I172" s="386">
        <v>1.9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83" t="s">
        <v>272</v>
      </c>
      <c r="P172" s="394"/>
      <c r="Q172" s="394"/>
      <c r="R172" s="394"/>
      <c r="S172" s="392"/>
      <c r="T172" s="34"/>
      <c r="U172" s="34"/>
      <c r="V172" s="35" t="s">
        <v>66</v>
      </c>
      <c r="W172" s="387">
        <v>0</v>
      </c>
      <c r="X172" s="388">
        <f t="shared" si="34"/>
        <v>0</v>
      </c>
      <c r="Y172" s="36" t="str">
        <f>IFERROR(IF(X172=0,"",ROUNDUP(X172/H172,0)*0.00502),"")</f>
        <v/>
      </c>
      <c r="Z172" s="56"/>
      <c r="AA172" s="57" t="s">
        <v>178</v>
      </c>
      <c r="AE172" s="64"/>
      <c r="BB172" s="158" t="s">
        <v>1</v>
      </c>
      <c r="BL172" s="64">
        <f t="shared" si="35"/>
        <v>0</v>
      </c>
      <c r="BM172" s="64">
        <f t="shared" si="36"/>
        <v>0</v>
      </c>
      <c r="BN172" s="64">
        <f t="shared" si="37"/>
        <v>0</v>
      </c>
      <c r="BO172" s="64">
        <f t="shared" si="38"/>
        <v>0</v>
      </c>
    </row>
    <row r="173" spans="1:67" ht="27" hidden="1" customHeight="1" x14ac:dyDescent="0.25">
      <c r="A173" s="54" t="s">
        <v>273</v>
      </c>
      <c r="B173" s="54" t="s">
        <v>274</v>
      </c>
      <c r="C173" s="31">
        <v>4301031224</v>
      </c>
      <c r="D173" s="391">
        <v>4680115882683</v>
      </c>
      <c r="E173" s="392"/>
      <c r="F173" s="386">
        <v>0.9</v>
      </c>
      <c r="G173" s="32">
        <v>6</v>
      </c>
      <c r="H173" s="386">
        <v>5.4</v>
      </c>
      <c r="I173" s="386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4"/>
      <c r="Q173" s="394"/>
      <c r="R173" s="394"/>
      <c r="S173" s="392"/>
      <c r="T173" s="34"/>
      <c r="U173" s="34"/>
      <c r="V173" s="35" t="s">
        <v>66</v>
      </c>
      <c r="W173" s="387">
        <v>0</v>
      </c>
      <c r="X173" s="388">
        <f t="shared" si="34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hidden="1" customHeight="1" x14ac:dyDescent="0.25">
      <c r="A174" s="54" t="s">
        <v>275</v>
      </c>
      <c r="B174" s="54" t="s">
        <v>276</v>
      </c>
      <c r="C174" s="31">
        <v>4301031230</v>
      </c>
      <c r="D174" s="391">
        <v>4680115882690</v>
      </c>
      <c r="E174" s="392"/>
      <c r="F174" s="386">
        <v>0.9</v>
      </c>
      <c r="G174" s="32">
        <v>6</v>
      </c>
      <c r="H174" s="386">
        <v>5.4</v>
      </c>
      <c r="I174" s="386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4"/>
      <c r="Q174" s="394"/>
      <c r="R174" s="394"/>
      <c r="S174" s="392"/>
      <c r="T174" s="34"/>
      <c r="U174" s="34"/>
      <c r="V174" s="35" t="s">
        <v>66</v>
      </c>
      <c r="W174" s="387">
        <v>0</v>
      </c>
      <c r="X174" s="388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4301031220</v>
      </c>
      <c r="D175" s="391">
        <v>4680115882669</v>
      </c>
      <c r="E175" s="392"/>
      <c r="F175" s="386">
        <v>0.9</v>
      </c>
      <c r="G175" s="32">
        <v>6</v>
      </c>
      <c r="H175" s="386">
        <v>5.4</v>
      </c>
      <c r="I175" s="386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4"/>
      <c r="Q175" s="394"/>
      <c r="R175" s="394"/>
      <c r="S175" s="392"/>
      <c r="T175" s="34"/>
      <c r="U175" s="34"/>
      <c r="V175" s="35" t="s">
        <v>66</v>
      </c>
      <c r="W175" s="387">
        <v>0</v>
      </c>
      <c r="X175" s="388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4301031221</v>
      </c>
      <c r="D176" s="391">
        <v>4680115882676</v>
      </c>
      <c r="E176" s="392"/>
      <c r="F176" s="386">
        <v>0.9</v>
      </c>
      <c r="G176" s="32">
        <v>6</v>
      </c>
      <c r="H176" s="386">
        <v>5.4</v>
      </c>
      <c r="I176" s="386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4"/>
      <c r="Q176" s="394"/>
      <c r="R176" s="394"/>
      <c r="S176" s="392"/>
      <c r="T176" s="34"/>
      <c r="U176" s="34"/>
      <c r="V176" s="35" t="s">
        <v>66</v>
      </c>
      <c r="W176" s="387">
        <v>0</v>
      </c>
      <c r="X176" s="388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hidden="1" customHeight="1" x14ac:dyDescent="0.25">
      <c r="A177" s="54" t="s">
        <v>281</v>
      </c>
      <c r="B177" s="54" t="s">
        <v>282</v>
      </c>
      <c r="C177" s="31">
        <v>4301031222</v>
      </c>
      <c r="D177" s="391">
        <v>4680115884007</v>
      </c>
      <c r="E177" s="392"/>
      <c r="F177" s="386">
        <v>0.3</v>
      </c>
      <c r="G177" s="32">
        <v>6</v>
      </c>
      <c r="H177" s="386">
        <v>1.8</v>
      </c>
      <c r="I177" s="386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6" t="s">
        <v>283</v>
      </c>
      <c r="P177" s="394"/>
      <c r="Q177" s="394"/>
      <c r="R177" s="394"/>
      <c r="S177" s="392"/>
      <c r="T177" s="34"/>
      <c r="U177" s="34"/>
      <c r="V177" s="35" t="s">
        <v>66</v>
      </c>
      <c r="W177" s="387">
        <v>0</v>
      </c>
      <c r="X177" s="388">
        <f t="shared" si="34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4301031229</v>
      </c>
      <c r="D178" s="391">
        <v>4680115884038</v>
      </c>
      <c r="E178" s="392"/>
      <c r="F178" s="386">
        <v>0.3</v>
      </c>
      <c r="G178" s="32">
        <v>6</v>
      </c>
      <c r="H178" s="386">
        <v>1.8</v>
      </c>
      <c r="I178" s="386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4"/>
      <c r="Q178" s="394"/>
      <c r="R178" s="394"/>
      <c r="S178" s="392"/>
      <c r="T178" s="34"/>
      <c r="U178" s="34"/>
      <c r="V178" s="35" t="s">
        <v>66</v>
      </c>
      <c r="W178" s="387">
        <v>0</v>
      </c>
      <c r="X178" s="388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idden="1" x14ac:dyDescent="0.2">
      <c r="A179" s="398"/>
      <c r="B179" s="399"/>
      <c r="C179" s="399"/>
      <c r="D179" s="399"/>
      <c r="E179" s="399"/>
      <c r="F179" s="399"/>
      <c r="G179" s="399"/>
      <c r="H179" s="399"/>
      <c r="I179" s="399"/>
      <c r="J179" s="399"/>
      <c r="K179" s="399"/>
      <c r="L179" s="399"/>
      <c r="M179" s="399"/>
      <c r="N179" s="400"/>
      <c r="O179" s="411" t="s">
        <v>70</v>
      </c>
      <c r="P179" s="412"/>
      <c r="Q179" s="412"/>
      <c r="R179" s="412"/>
      <c r="S179" s="412"/>
      <c r="T179" s="412"/>
      <c r="U179" s="413"/>
      <c r="V179" s="37" t="s">
        <v>71</v>
      </c>
      <c r="W179" s="389">
        <f>IFERROR(W171/H171,"0")+IFERROR(W172/H172,"0")+IFERROR(W173/H173,"0")+IFERROR(W174/H174,"0")+IFERROR(W175/H175,"0")+IFERROR(W176/H176,"0")+IFERROR(W177/H177,"0")+IFERROR(W178/H178,"0")</f>
        <v>0</v>
      </c>
      <c r="X179" s="389">
        <f>IFERROR(X171/H171,"0")+IFERROR(X172/H172,"0")+IFERROR(X173/H173,"0")+IFERROR(X174/H174,"0")+IFERROR(X175/H175,"0")+IFERROR(X176/H176,"0")+IFERROR(X177/H177,"0")+IFERROR(X178/H178,"0")</f>
        <v>0</v>
      </c>
      <c r="Y179" s="389">
        <f>IFERROR(IF(Y171="",0,Y171),"0")+IFERROR(IF(Y172="",0,Y172),"0")+IFERROR(IF(Y173="",0,Y173),"0")+IFERROR(IF(Y174="",0,Y174),"0")+IFERROR(IF(Y175="",0,Y175),"0")+IFERROR(IF(Y176="",0,Y176),"0")+IFERROR(IF(Y177="",0,Y177),"0")+IFERROR(IF(Y178="",0,Y178),"0")</f>
        <v>0</v>
      </c>
      <c r="Z179" s="390"/>
      <c r="AA179" s="390"/>
    </row>
    <row r="180" spans="1:67" hidden="1" x14ac:dyDescent="0.2">
      <c r="A180" s="399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400"/>
      <c r="O180" s="411" t="s">
        <v>70</v>
      </c>
      <c r="P180" s="412"/>
      <c r="Q180" s="412"/>
      <c r="R180" s="412"/>
      <c r="S180" s="412"/>
      <c r="T180" s="412"/>
      <c r="U180" s="413"/>
      <c r="V180" s="37" t="s">
        <v>66</v>
      </c>
      <c r="W180" s="389">
        <f>IFERROR(SUM(W171:W178),"0")</f>
        <v>0</v>
      </c>
      <c r="X180" s="389">
        <f>IFERROR(SUM(X171:X178),"0")</f>
        <v>0</v>
      </c>
      <c r="Y180" s="37"/>
      <c r="Z180" s="390"/>
      <c r="AA180" s="390"/>
    </row>
    <row r="181" spans="1:67" ht="14.25" hidden="1" customHeight="1" x14ac:dyDescent="0.25">
      <c r="A181" s="401" t="s">
        <v>72</v>
      </c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399"/>
      <c r="P181" s="399"/>
      <c r="Q181" s="399"/>
      <c r="R181" s="399"/>
      <c r="S181" s="399"/>
      <c r="T181" s="399"/>
      <c r="U181" s="399"/>
      <c r="V181" s="399"/>
      <c r="W181" s="399"/>
      <c r="X181" s="399"/>
      <c r="Y181" s="399"/>
      <c r="Z181" s="383"/>
      <c r="AA181" s="383"/>
    </row>
    <row r="182" spans="1:67" ht="27" hidden="1" customHeight="1" x14ac:dyDescent="0.25">
      <c r="A182" s="54" t="s">
        <v>286</v>
      </c>
      <c r="B182" s="54" t="s">
        <v>287</v>
      </c>
      <c r="C182" s="31">
        <v>4301051409</v>
      </c>
      <c r="D182" s="391">
        <v>4680115881556</v>
      </c>
      <c r="E182" s="392"/>
      <c r="F182" s="386">
        <v>1</v>
      </c>
      <c r="G182" s="32">
        <v>4</v>
      </c>
      <c r="H182" s="386">
        <v>4</v>
      </c>
      <c r="I182" s="386">
        <v>4.4080000000000004</v>
      </c>
      <c r="J182" s="32">
        <v>104</v>
      </c>
      <c r="K182" s="32" t="s">
        <v>100</v>
      </c>
      <c r="L182" s="33" t="s">
        <v>120</v>
      </c>
      <c r="M182" s="33"/>
      <c r="N182" s="32">
        <v>45</v>
      </c>
      <c r="O182" s="5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94"/>
      <c r="Q182" s="394"/>
      <c r="R182" s="394"/>
      <c r="S182" s="392"/>
      <c r="T182" s="34"/>
      <c r="U182" s="34"/>
      <c r="V182" s="35" t="s">
        <v>66</v>
      </c>
      <c r="W182" s="387">
        <v>0</v>
      </c>
      <c r="X182" s="388">
        <f t="shared" ref="X182:X200" si="3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64"/>
      <c r="BB182" s="165" t="s">
        <v>1</v>
      </c>
      <c r="BL182" s="64">
        <f t="shared" ref="BL182:BL200" si="40">IFERROR(W182*I182/H182,"0")</f>
        <v>0</v>
      </c>
      <c r="BM182" s="64">
        <f t="shared" ref="BM182:BM200" si="41">IFERROR(X182*I182/H182,"0")</f>
        <v>0</v>
      </c>
      <c r="BN182" s="64">
        <f t="shared" ref="BN182:BN200" si="42">IFERROR(1/J182*(W182/H182),"0")</f>
        <v>0</v>
      </c>
      <c r="BO182" s="64">
        <f t="shared" ref="BO182:BO200" si="43">IFERROR(1/J182*(X182/H182),"0")</f>
        <v>0</v>
      </c>
    </row>
    <row r="183" spans="1:67" ht="27" hidden="1" customHeight="1" x14ac:dyDescent="0.25">
      <c r="A183" s="54" t="s">
        <v>288</v>
      </c>
      <c r="B183" s="54" t="s">
        <v>289</v>
      </c>
      <c r="C183" s="31">
        <v>4301051408</v>
      </c>
      <c r="D183" s="391">
        <v>4680115881594</v>
      </c>
      <c r="E183" s="392"/>
      <c r="F183" s="386">
        <v>1.35</v>
      </c>
      <c r="G183" s="32">
        <v>6</v>
      </c>
      <c r="H183" s="386">
        <v>8.1</v>
      </c>
      <c r="I183" s="386">
        <v>8.6639999999999997</v>
      </c>
      <c r="J183" s="32">
        <v>56</v>
      </c>
      <c r="K183" s="32" t="s">
        <v>100</v>
      </c>
      <c r="L183" s="33" t="s">
        <v>120</v>
      </c>
      <c r="M183" s="33"/>
      <c r="N183" s="32">
        <v>40</v>
      </c>
      <c r="O183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3" s="394"/>
      <c r="Q183" s="394"/>
      <c r="R183" s="394"/>
      <c r="S183" s="392"/>
      <c r="T183" s="34"/>
      <c r="U183" s="34"/>
      <c r="V183" s="35" t="s">
        <v>66</v>
      </c>
      <c r="W183" s="387">
        <v>0</v>
      </c>
      <c r="X183" s="388">
        <f t="shared" si="39"/>
        <v>0</v>
      </c>
      <c r="Y183" s="36" t="str">
        <f>IFERROR(IF(X183=0,"",ROUNDUP(X183/H183,0)*0.02175),"")</f>
        <v/>
      </c>
      <c r="Z183" s="56"/>
      <c r="AA183" s="57"/>
      <c r="AE183" s="64"/>
      <c r="BB183" s="166" t="s">
        <v>1</v>
      </c>
      <c r="BL183" s="64">
        <f t="shared" si="40"/>
        <v>0</v>
      </c>
      <c r="BM183" s="64">
        <f t="shared" si="41"/>
        <v>0</v>
      </c>
      <c r="BN183" s="64">
        <f t="shared" si="42"/>
        <v>0</v>
      </c>
      <c r="BO183" s="64">
        <f t="shared" si="43"/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4301051505</v>
      </c>
      <c r="D184" s="391">
        <v>4680115881587</v>
      </c>
      <c r="E184" s="392"/>
      <c r="F184" s="386">
        <v>1</v>
      </c>
      <c r="G184" s="32">
        <v>4</v>
      </c>
      <c r="H184" s="386">
        <v>4</v>
      </c>
      <c r="I184" s="386">
        <v>4.4080000000000004</v>
      </c>
      <c r="J184" s="32">
        <v>104</v>
      </c>
      <c r="K184" s="32" t="s">
        <v>100</v>
      </c>
      <c r="L184" s="33" t="s">
        <v>65</v>
      </c>
      <c r="M184" s="33"/>
      <c r="N184" s="32">
        <v>40</v>
      </c>
      <c r="O184" s="52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4" s="394"/>
      <c r="Q184" s="394"/>
      <c r="R184" s="394"/>
      <c r="S184" s="392"/>
      <c r="T184" s="34"/>
      <c r="U184" s="34"/>
      <c r="V184" s="35" t="s">
        <v>66</v>
      </c>
      <c r="W184" s="387">
        <v>0</v>
      </c>
      <c r="X184" s="388">
        <f t="shared" si="39"/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16.5" hidden="1" customHeight="1" x14ac:dyDescent="0.25">
      <c r="A185" s="54" t="s">
        <v>292</v>
      </c>
      <c r="B185" s="54" t="s">
        <v>293</v>
      </c>
      <c r="C185" s="31">
        <v>4301051380</v>
      </c>
      <c r="D185" s="391">
        <v>4680115880962</v>
      </c>
      <c r="E185" s="392"/>
      <c r="F185" s="386">
        <v>1.3</v>
      </c>
      <c r="G185" s="32">
        <v>6</v>
      </c>
      <c r="H185" s="386">
        <v>7.8</v>
      </c>
      <c r="I185" s="386">
        <v>8.3640000000000008</v>
      </c>
      <c r="J185" s="32">
        <v>56</v>
      </c>
      <c r="K185" s="32" t="s">
        <v>100</v>
      </c>
      <c r="L185" s="33" t="s">
        <v>65</v>
      </c>
      <c r="M185" s="33"/>
      <c r="N185" s="32">
        <v>40</v>
      </c>
      <c r="O185" s="73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5" s="394"/>
      <c r="Q185" s="394"/>
      <c r="R185" s="394"/>
      <c r="S185" s="392"/>
      <c r="T185" s="34"/>
      <c r="U185" s="34"/>
      <c r="V185" s="35" t="s">
        <v>66</v>
      </c>
      <c r="W185" s="387">
        <v>0</v>
      </c>
      <c r="X185" s="388">
        <f t="shared" si="39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hidden="1" customHeight="1" x14ac:dyDescent="0.25">
      <c r="A186" s="54" t="s">
        <v>292</v>
      </c>
      <c r="B186" s="54" t="s">
        <v>294</v>
      </c>
      <c r="C186" s="31">
        <v>4301051754</v>
      </c>
      <c r="D186" s="391">
        <v>4680115880962</v>
      </c>
      <c r="E186" s="392"/>
      <c r="F186" s="386">
        <v>1.3</v>
      </c>
      <c r="G186" s="32">
        <v>6</v>
      </c>
      <c r="H186" s="386">
        <v>7.8</v>
      </c>
      <c r="I186" s="386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42" t="s">
        <v>295</v>
      </c>
      <c r="P186" s="394"/>
      <c r="Q186" s="394"/>
      <c r="R186" s="394"/>
      <c r="S186" s="392"/>
      <c r="T186" s="34"/>
      <c r="U186" s="34"/>
      <c r="V186" s="35" t="s">
        <v>66</v>
      </c>
      <c r="W186" s="387">
        <v>0</v>
      </c>
      <c r="X186" s="388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27" hidden="1" customHeight="1" x14ac:dyDescent="0.25">
      <c r="A187" s="54" t="s">
        <v>296</v>
      </c>
      <c r="B187" s="54" t="s">
        <v>297</v>
      </c>
      <c r="C187" s="31">
        <v>4301051411</v>
      </c>
      <c r="D187" s="391">
        <v>4680115881617</v>
      </c>
      <c r="E187" s="392"/>
      <c r="F187" s="386">
        <v>1.35</v>
      </c>
      <c r="G187" s="32">
        <v>6</v>
      </c>
      <c r="H187" s="386">
        <v>8.1</v>
      </c>
      <c r="I187" s="386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4"/>
      <c r="Q187" s="394"/>
      <c r="R187" s="394"/>
      <c r="S187" s="392"/>
      <c r="T187" s="34"/>
      <c r="U187" s="34"/>
      <c r="V187" s="35" t="s">
        <v>66</v>
      </c>
      <c r="W187" s="387">
        <v>0</v>
      </c>
      <c r="X187" s="388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16.5" hidden="1" customHeight="1" x14ac:dyDescent="0.25">
      <c r="A188" s="54" t="s">
        <v>298</v>
      </c>
      <c r="B188" s="54" t="s">
        <v>299</v>
      </c>
      <c r="C188" s="31">
        <v>4301051538</v>
      </c>
      <c r="D188" s="391">
        <v>4680115880573</v>
      </c>
      <c r="E188" s="392"/>
      <c r="F188" s="386">
        <v>1.45</v>
      </c>
      <c r="G188" s="32">
        <v>6</v>
      </c>
      <c r="H188" s="386">
        <v>8.6999999999999993</v>
      </c>
      <c r="I188" s="386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8" s="394"/>
      <c r="Q188" s="394"/>
      <c r="R188" s="394"/>
      <c r="S188" s="392"/>
      <c r="T188" s="34"/>
      <c r="U188" s="34"/>
      <c r="V188" s="35" t="s">
        <v>66</v>
      </c>
      <c r="W188" s="387">
        <v>0</v>
      </c>
      <c r="X188" s="388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hidden="1" customHeight="1" x14ac:dyDescent="0.25">
      <c r="A189" s="54" t="s">
        <v>298</v>
      </c>
      <c r="B189" s="54" t="s">
        <v>300</v>
      </c>
      <c r="C189" s="31">
        <v>4301051632</v>
      </c>
      <c r="D189" s="391">
        <v>4680115880573</v>
      </c>
      <c r="E189" s="392"/>
      <c r="F189" s="386">
        <v>1.45</v>
      </c>
      <c r="G189" s="32">
        <v>6</v>
      </c>
      <c r="H189" s="386">
        <v>8.6999999999999993</v>
      </c>
      <c r="I189" s="386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0" t="s">
        <v>301</v>
      </c>
      <c r="P189" s="394"/>
      <c r="Q189" s="394"/>
      <c r="R189" s="394"/>
      <c r="S189" s="392"/>
      <c r="T189" s="34"/>
      <c r="U189" s="34"/>
      <c r="V189" s="35" t="s">
        <v>66</v>
      </c>
      <c r="W189" s="387">
        <v>0</v>
      </c>
      <c r="X189" s="388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27" hidden="1" customHeight="1" x14ac:dyDescent="0.25">
      <c r="A190" s="54" t="s">
        <v>302</v>
      </c>
      <c r="B190" s="54" t="s">
        <v>303</v>
      </c>
      <c r="C190" s="31">
        <v>4301051487</v>
      </c>
      <c r="D190" s="391">
        <v>4680115881228</v>
      </c>
      <c r="E190" s="392"/>
      <c r="F190" s="386">
        <v>0.4</v>
      </c>
      <c r="G190" s="32">
        <v>6</v>
      </c>
      <c r="H190" s="386">
        <v>2.4</v>
      </c>
      <c r="I190" s="386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4"/>
      <c r="Q190" s="394"/>
      <c r="R190" s="394"/>
      <c r="S190" s="392"/>
      <c r="T190" s="34"/>
      <c r="U190" s="34"/>
      <c r="V190" s="35" t="s">
        <v>66</v>
      </c>
      <c r="W190" s="387">
        <v>0</v>
      </c>
      <c r="X190" s="388">
        <f t="shared" si="39"/>
        <v>0</v>
      </c>
      <c r="Y190" s="36" t="str">
        <f>IFERROR(IF(X190=0,"",ROUNDUP(X190/H190,0)*0.00753),"")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4301051506</v>
      </c>
      <c r="D191" s="391">
        <v>4680115881037</v>
      </c>
      <c r="E191" s="392"/>
      <c r="F191" s="386">
        <v>0.84</v>
      </c>
      <c r="G191" s="32">
        <v>4</v>
      </c>
      <c r="H191" s="386">
        <v>3.36</v>
      </c>
      <c r="I191" s="386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6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4"/>
      <c r="Q191" s="394"/>
      <c r="R191" s="394"/>
      <c r="S191" s="392"/>
      <c r="T191" s="34"/>
      <c r="U191" s="34"/>
      <c r="V191" s="35" t="s">
        <v>66</v>
      </c>
      <c r="W191" s="387">
        <v>0</v>
      </c>
      <c r="X191" s="388">
        <f t="shared" si="39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4301051384</v>
      </c>
      <c r="D192" s="391">
        <v>4680115881211</v>
      </c>
      <c r="E192" s="392"/>
      <c r="F192" s="386">
        <v>0.4</v>
      </c>
      <c r="G192" s="32">
        <v>6</v>
      </c>
      <c r="H192" s="386">
        <v>2.4</v>
      </c>
      <c r="I192" s="386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4"/>
      <c r="Q192" s="394"/>
      <c r="R192" s="394"/>
      <c r="S192" s="392"/>
      <c r="T192" s="34"/>
      <c r="U192" s="34"/>
      <c r="V192" s="35" t="s">
        <v>66</v>
      </c>
      <c r="W192" s="387">
        <v>0</v>
      </c>
      <c r="X192" s="388">
        <f t="shared" si="39"/>
        <v>0</v>
      </c>
      <c r="Y192" s="36" t="str">
        <f>IFERROR(IF(X192=0,"",ROUNDUP(X192/H192,0)*0.00753),"")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4301051378</v>
      </c>
      <c r="D193" s="391">
        <v>4680115881020</v>
      </c>
      <c r="E193" s="392"/>
      <c r="F193" s="386">
        <v>0.84</v>
      </c>
      <c r="G193" s="32">
        <v>4</v>
      </c>
      <c r="H193" s="386">
        <v>3.36</v>
      </c>
      <c r="I193" s="386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4"/>
      <c r="Q193" s="394"/>
      <c r="R193" s="394"/>
      <c r="S193" s="392"/>
      <c r="T193" s="34"/>
      <c r="U193" s="34"/>
      <c r="V193" s="35" t="s">
        <v>66</v>
      </c>
      <c r="W193" s="387">
        <v>0</v>
      </c>
      <c r="X193" s="388">
        <f t="shared" si="39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4301051407</v>
      </c>
      <c r="D194" s="391">
        <v>4680115882195</v>
      </c>
      <c r="E194" s="392"/>
      <c r="F194" s="386">
        <v>0.4</v>
      </c>
      <c r="G194" s="32">
        <v>6</v>
      </c>
      <c r="H194" s="386">
        <v>2.4</v>
      </c>
      <c r="I194" s="386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4"/>
      <c r="Q194" s="394"/>
      <c r="R194" s="394"/>
      <c r="S194" s="392"/>
      <c r="T194" s="34"/>
      <c r="U194" s="34"/>
      <c r="V194" s="35" t="s">
        <v>66</v>
      </c>
      <c r="W194" s="387">
        <v>0</v>
      </c>
      <c r="X194" s="388">
        <f t="shared" si="39"/>
        <v>0</v>
      </c>
      <c r="Y194" s="36" t="str">
        <f t="shared" ref="Y194:Y200" si="44"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4301051468</v>
      </c>
      <c r="D195" s="391">
        <v>4680115880092</v>
      </c>
      <c r="E195" s="392"/>
      <c r="F195" s="386">
        <v>0.4</v>
      </c>
      <c r="G195" s="32">
        <v>6</v>
      </c>
      <c r="H195" s="386">
        <v>2.4</v>
      </c>
      <c r="I195" s="386">
        <v>2.6720000000000002</v>
      </c>
      <c r="J195" s="32">
        <v>156</v>
      </c>
      <c r="K195" s="32" t="s">
        <v>64</v>
      </c>
      <c r="L195" s="33" t="s">
        <v>120</v>
      </c>
      <c r="M195" s="33"/>
      <c r="N195" s="32">
        <v>45</v>
      </c>
      <c r="O195" s="44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5" s="394"/>
      <c r="Q195" s="394"/>
      <c r="R195" s="394"/>
      <c r="S195" s="392"/>
      <c r="T195" s="34"/>
      <c r="U195" s="34"/>
      <c r="V195" s="35" t="s">
        <v>66</v>
      </c>
      <c r="W195" s="387">
        <v>0</v>
      </c>
      <c r="X195" s="388">
        <f t="shared" si="39"/>
        <v>0</v>
      </c>
      <c r="Y195" s="36" t="str">
        <f t="shared" si="44"/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hidden="1" customHeight="1" x14ac:dyDescent="0.25">
      <c r="A196" s="54" t="s">
        <v>312</v>
      </c>
      <c r="B196" s="54" t="s">
        <v>314</v>
      </c>
      <c r="C196" s="31">
        <v>4301051630</v>
      </c>
      <c r="D196" s="391">
        <v>4680115880092</v>
      </c>
      <c r="E196" s="392"/>
      <c r="F196" s="386">
        <v>0.4</v>
      </c>
      <c r="G196" s="32">
        <v>6</v>
      </c>
      <c r="H196" s="386">
        <v>2.4</v>
      </c>
      <c r="I196" s="386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4" t="s">
        <v>315</v>
      </c>
      <c r="P196" s="394"/>
      <c r="Q196" s="394"/>
      <c r="R196" s="394"/>
      <c r="S196" s="392"/>
      <c r="T196" s="34"/>
      <c r="U196" s="34"/>
      <c r="V196" s="35" t="s">
        <v>66</v>
      </c>
      <c r="W196" s="387">
        <v>0</v>
      </c>
      <c r="X196" s="388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hidden="1" customHeight="1" x14ac:dyDescent="0.25">
      <c r="A197" s="54" t="s">
        <v>316</v>
      </c>
      <c r="B197" s="54" t="s">
        <v>317</v>
      </c>
      <c r="C197" s="31">
        <v>4301051469</v>
      </c>
      <c r="D197" s="391">
        <v>4680115880221</v>
      </c>
      <c r="E197" s="392"/>
      <c r="F197" s="386">
        <v>0.4</v>
      </c>
      <c r="G197" s="32">
        <v>6</v>
      </c>
      <c r="H197" s="386">
        <v>2.4</v>
      </c>
      <c r="I197" s="386">
        <v>2.6720000000000002</v>
      </c>
      <c r="J197" s="32">
        <v>156</v>
      </c>
      <c r="K197" s="32" t="s">
        <v>64</v>
      </c>
      <c r="L197" s="33" t="s">
        <v>120</v>
      </c>
      <c r="M197" s="33"/>
      <c r="N197" s="32">
        <v>45</v>
      </c>
      <c r="O197" s="59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7" s="394"/>
      <c r="Q197" s="394"/>
      <c r="R197" s="394"/>
      <c r="S197" s="392"/>
      <c r="T197" s="34"/>
      <c r="U197" s="34"/>
      <c r="V197" s="35" t="s">
        <v>66</v>
      </c>
      <c r="W197" s="387">
        <v>0</v>
      </c>
      <c r="X197" s="388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hidden="1" customHeight="1" x14ac:dyDescent="0.25">
      <c r="A198" s="54" t="s">
        <v>316</v>
      </c>
      <c r="B198" s="54" t="s">
        <v>318</v>
      </c>
      <c r="C198" s="31">
        <v>4301051631</v>
      </c>
      <c r="D198" s="391">
        <v>4680115880221</v>
      </c>
      <c r="E198" s="392"/>
      <c r="F198" s="386">
        <v>0.4</v>
      </c>
      <c r="G198" s="32">
        <v>6</v>
      </c>
      <c r="H198" s="386">
        <v>2.4</v>
      </c>
      <c r="I198" s="386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8" t="s">
        <v>319</v>
      </c>
      <c r="P198" s="394"/>
      <c r="Q198" s="394"/>
      <c r="R198" s="394"/>
      <c r="S198" s="392"/>
      <c r="T198" s="34"/>
      <c r="U198" s="34"/>
      <c r="V198" s="35" t="s">
        <v>66</v>
      </c>
      <c r="W198" s="387">
        <v>0</v>
      </c>
      <c r="X198" s="388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16.5" hidden="1" customHeight="1" x14ac:dyDescent="0.25">
      <c r="A199" s="54" t="s">
        <v>320</v>
      </c>
      <c r="B199" s="54" t="s">
        <v>321</v>
      </c>
      <c r="C199" s="31">
        <v>4301051753</v>
      </c>
      <c r="D199" s="391">
        <v>4680115880504</v>
      </c>
      <c r="E199" s="392"/>
      <c r="F199" s="386">
        <v>0.4</v>
      </c>
      <c r="G199" s="32">
        <v>6</v>
      </c>
      <c r="H199" s="386">
        <v>2.4</v>
      </c>
      <c r="I199" s="386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2" t="s">
        <v>322</v>
      </c>
      <c r="P199" s="394"/>
      <c r="Q199" s="394"/>
      <c r="R199" s="394"/>
      <c r="S199" s="392"/>
      <c r="T199" s="34"/>
      <c r="U199" s="34"/>
      <c r="V199" s="35" t="s">
        <v>66</v>
      </c>
      <c r="W199" s="387">
        <v>0</v>
      </c>
      <c r="X199" s="388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27" hidden="1" customHeight="1" x14ac:dyDescent="0.25">
      <c r="A200" s="54" t="s">
        <v>323</v>
      </c>
      <c r="B200" s="54" t="s">
        <v>324</v>
      </c>
      <c r="C200" s="31">
        <v>4301051410</v>
      </c>
      <c r="D200" s="391">
        <v>4680115882164</v>
      </c>
      <c r="E200" s="392"/>
      <c r="F200" s="386">
        <v>0.4</v>
      </c>
      <c r="G200" s="32">
        <v>6</v>
      </c>
      <c r="H200" s="386">
        <v>2.4</v>
      </c>
      <c r="I200" s="386">
        <v>2.6779999999999999</v>
      </c>
      <c r="J200" s="32">
        <v>156</v>
      </c>
      <c r="K200" s="32" t="s">
        <v>64</v>
      </c>
      <c r="L200" s="33" t="s">
        <v>120</v>
      </c>
      <c r="M200" s="33"/>
      <c r="N200" s="32">
        <v>40</v>
      </c>
      <c r="O200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4"/>
      <c r="Q200" s="394"/>
      <c r="R200" s="394"/>
      <c r="S200" s="392"/>
      <c r="T200" s="34"/>
      <c r="U200" s="34"/>
      <c r="V200" s="35" t="s">
        <v>66</v>
      </c>
      <c r="W200" s="387">
        <v>0</v>
      </c>
      <c r="X200" s="388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idden="1" x14ac:dyDescent="0.2">
      <c r="A201" s="398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400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9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9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9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90"/>
      <c r="AA201" s="390"/>
    </row>
    <row r="202" spans="1:67" hidden="1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400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9">
        <f>IFERROR(SUM(W182:W200),"0")</f>
        <v>0</v>
      </c>
      <c r="X202" s="389">
        <f>IFERROR(SUM(X182:X200),"0")</f>
        <v>0</v>
      </c>
      <c r="Y202" s="37"/>
      <c r="Z202" s="390"/>
      <c r="AA202" s="390"/>
    </row>
    <row r="203" spans="1:67" ht="14.25" hidden="1" customHeight="1" x14ac:dyDescent="0.25">
      <c r="A203" s="401" t="s">
        <v>205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83"/>
      <c r="AA203" s="383"/>
    </row>
    <row r="204" spans="1:67" ht="16.5" hidden="1" customHeight="1" x14ac:dyDescent="0.25">
      <c r="A204" s="54" t="s">
        <v>325</v>
      </c>
      <c r="B204" s="54" t="s">
        <v>326</v>
      </c>
      <c r="C204" s="31">
        <v>4301060360</v>
      </c>
      <c r="D204" s="391">
        <v>4680115882874</v>
      </c>
      <c r="E204" s="392"/>
      <c r="F204" s="386">
        <v>0.8</v>
      </c>
      <c r="G204" s="32">
        <v>4</v>
      </c>
      <c r="H204" s="386">
        <v>3.2</v>
      </c>
      <c r="I204" s="386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94"/>
      <c r="Q204" s="394"/>
      <c r="R204" s="394"/>
      <c r="S204" s="392"/>
      <c r="T204" s="34"/>
      <c r="U204" s="34"/>
      <c r="V204" s="35" t="s">
        <v>66</v>
      </c>
      <c r="W204" s="387">
        <v>0</v>
      </c>
      <c r="X204" s="388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27" hidden="1" customHeight="1" x14ac:dyDescent="0.25">
      <c r="A205" s="54" t="s">
        <v>327</v>
      </c>
      <c r="B205" s="54" t="s">
        <v>328</v>
      </c>
      <c r="C205" s="31">
        <v>4301060359</v>
      </c>
      <c r="D205" s="391">
        <v>4680115884434</v>
      </c>
      <c r="E205" s="392"/>
      <c r="F205" s="386">
        <v>0.8</v>
      </c>
      <c r="G205" s="32">
        <v>4</v>
      </c>
      <c r="H205" s="386">
        <v>3.2</v>
      </c>
      <c r="I205" s="386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94"/>
      <c r="Q205" s="394"/>
      <c r="R205" s="394"/>
      <c r="S205" s="392"/>
      <c r="T205" s="34"/>
      <c r="U205" s="34"/>
      <c r="V205" s="35" t="s">
        <v>66</v>
      </c>
      <c r="W205" s="387">
        <v>0</v>
      </c>
      <c r="X205" s="388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329</v>
      </c>
      <c r="B206" s="54" t="s">
        <v>330</v>
      </c>
      <c r="C206" s="31">
        <v>4301060375</v>
      </c>
      <c r="D206" s="391">
        <v>4680115880818</v>
      </c>
      <c r="E206" s="392"/>
      <c r="F206" s="386">
        <v>0.4</v>
      </c>
      <c r="G206" s="32">
        <v>6</v>
      </c>
      <c r="H206" s="386">
        <v>2.4</v>
      </c>
      <c r="I206" s="386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64" t="s">
        <v>331</v>
      </c>
      <c r="P206" s="394"/>
      <c r="Q206" s="394"/>
      <c r="R206" s="394"/>
      <c r="S206" s="392"/>
      <c r="T206" s="34"/>
      <c r="U206" s="34"/>
      <c r="V206" s="35" t="s">
        <v>66</v>
      </c>
      <c r="W206" s="387">
        <v>0</v>
      </c>
      <c r="X206" s="388">
        <f>IFERROR(IF(W206="",0,CEILING((W206/$H206),1)*$H206),"")</f>
        <v>0</v>
      </c>
      <c r="Y206" s="36" t="str">
        <f>IFERROR(IF(X206=0,"",ROUNDUP(X206/H206,0)*0.00753),"")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16.5" hidden="1" customHeight="1" x14ac:dyDescent="0.25">
      <c r="A207" s="54" t="s">
        <v>332</v>
      </c>
      <c r="B207" s="54" t="s">
        <v>333</v>
      </c>
      <c r="C207" s="31">
        <v>4301060389</v>
      </c>
      <c r="D207" s="391">
        <v>4680115880801</v>
      </c>
      <c r="E207" s="392"/>
      <c r="F207" s="386">
        <v>0.4</v>
      </c>
      <c r="G207" s="32">
        <v>6</v>
      </c>
      <c r="H207" s="386">
        <v>2.4</v>
      </c>
      <c r="I207" s="386">
        <v>2.6720000000000002</v>
      </c>
      <c r="J207" s="32">
        <v>156</v>
      </c>
      <c r="K207" s="32" t="s">
        <v>64</v>
      </c>
      <c r="L207" s="33" t="s">
        <v>120</v>
      </c>
      <c r="M207" s="33"/>
      <c r="N207" s="32">
        <v>40</v>
      </c>
      <c r="O207" s="402" t="s">
        <v>334</v>
      </c>
      <c r="P207" s="394"/>
      <c r="Q207" s="394"/>
      <c r="R207" s="394"/>
      <c r="S207" s="392"/>
      <c r="T207" s="34"/>
      <c r="U207" s="34"/>
      <c r="V207" s="35" t="s">
        <v>66</v>
      </c>
      <c r="W207" s="387">
        <v>0</v>
      </c>
      <c r="X207" s="388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idden="1" x14ac:dyDescent="0.2">
      <c r="A208" s="398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400"/>
      <c r="O208" s="411" t="s">
        <v>70</v>
      </c>
      <c r="P208" s="412"/>
      <c r="Q208" s="412"/>
      <c r="R208" s="412"/>
      <c r="S208" s="412"/>
      <c r="T208" s="412"/>
      <c r="U208" s="413"/>
      <c r="V208" s="37" t="s">
        <v>71</v>
      </c>
      <c r="W208" s="389">
        <f>IFERROR(W204/H204,"0")+IFERROR(W205/H205,"0")+IFERROR(W206/H206,"0")+IFERROR(W207/H207,"0")</f>
        <v>0</v>
      </c>
      <c r="X208" s="389">
        <f>IFERROR(X204/H204,"0")+IFERROR(X205/H205,"0")+IFERROR(X206/H206,"0")+IFERROR(X207/H207,"0")</f>
        <v>0</v>
      </c>
      <c r="Y208" s="389">
        <f>IFERROR(IF(Y204="",0,Y204),"0")+IFERROR(IF(Y205="",0,Y205),"0")+IFERROR(IF(Y206="",0,Y206),"0")+IFERROR(IF(Y207="",0,Y207),"0")</f>
        <v>0</v>
      </c>
      <c r="Z208" s="390"/>
      <c r="AA208" s="390"/>
    </row>
    <row r="209" spans="1:67" hidden="1" x14ac:dyDescent="0.2">
      <c r="A209" s="399"/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400"/>
      <c r="O209" s="411" t="s">
        <v>70</v>
      </c>
      <c r="P209" s="412"/>
      <c r="Q209" s="412"/>
      <c r="R209" s="412"/>
      <c r="S209" s="412"/>
      <c r="T209" s="412"/>
      <c r="U209" s="413"/>
      <c r="V209" s="37" t="s">
        <v>66</v>
      </c>
      <c r="W209" s="389">
        <f>IFERROR(SUM(W204:W207),"0")</f>
        <v>0</v>
      </c>
      <c r="X209" s="389">
        <f>IFERROR(SUM(X204:X207),"0")</f>
        <v>0</v>
      </c>
      <c r="Y209" s="37"/>
      <c r="Z209" s="390"/>
      <c r="AA209" s="390"/>
    </row>
    <row r="210" spans="1:67" ht="16.5" hidden="1" customHeight="1" x14ac:dyDescent="0.25">
      <c r="A210" s="410" t="s">
        <v>335</v>
      </c>
      <c r="B210" s="399"/>
      <c r="C210" s="399"/>
      <c r="D210" s="399"/>
      <c r="E210" s="399"/>
      <c r="F210" s="399"/>
      <c r="G210" s="399"/>
      <c r="H210" s="399"/>
      <c r="I210" s="399"/>
      <c r="J210" s="399"/>
      <c r="K210" s="399"/>
      <c r="L210" s="399"/>
      <c r="M210" s="399"/>
      <c r="N210" s="399"/>
      <c r="O210" s="399"/>
      <c r="P210" s="399"/>
      <c r="Q210" s="399"/>
      <c r="R210" s="399"/>
      <c r="S210" s="399"/>
      <c r="T210" s="399"/>
      <c r="U210" s="399"/>
      <c r="V210" s="399"/>
      <c r="W210" s="399"/>
      <c r="X210" s="399"/>
      <c r="Y210" s="399"/>
      <c r="Z210" s="382"/>
      <c r="AA210" s="382"/>
    </row>
    <row r="211" spans="1:67" ht="14.25" hidden="1" customHeight="1" x14ac:dyDescent="0.25">
      <c r="A211" s="401" t="s">
        <v>105</v>
      </c>
      <c r="B211" s="399"/>
      <c r="C211" s="399"/>
      <c r="D211" s="399"/>
      <c r="E211" s="399"/>
      <c r="F211" s="399"/>
      <c r="G211" s="399"/>
      <c r="H211" s="399"/>
      <c r="I211" s="399"/>
      <c r="J211" s="399"/>
      <c r="K211" s="399"/>
      <c r="L211" s="399"/>
      <c r="M211" s="399"/>
      <c r="N211" s="399"/>
      <c r="O211" s="399"/>
      <c r="P211" s="399"/>
      <c r="Q211" s="399"/>
      <c r="R211" s="399"/>
      <c r="S211" s="399"/>
      <c r="T211" s="399"/>
      <c r="U211" s="399"/>
      <c r="V211" s="399"/>
      <c r="W211" s="399"/>
      <c r="X211" s="399"/>
      <c r="Y211" s="399"/>
      <c r="Z211" s="383"/>
      <c r="AA211" s="383"/>
    </row>
    <row r="212" spans="1:67" ht="27" hidden="1" customHeight="1" x14ac:dyDescent="0.25">
      <c r="A212" s="54" t="s">
        <v>336</v>
      </c>
      <c r="B212" s="54" t="s">
        <v>337</v>
      </c>
      <c r="C212" s="31">
        <v>4301011717</v>
      </c>
      <c r="D212" s="391">
        <v>4680115884274</v>
      </c>
      <c r="E212" s="392"/>
      <c r="F212" s="386">
        <v>1.45</v>
      </c>
      <c r="G212" s="32">
        <v>8</v>
      </c>
      <c r="H212" s="386">
        <v>11.6</v>
      </c>
      <c r="I212" s="386">
        <v>12.08</v>
      </c>
      <c r="J212" s="32">
        <v>56</v>
      </c>
      <c r="K212" s="32" t="s">
        <v>100</v>
      </c>
      <c r="L212" s="33" t="s">
        <v>101</v>
      </c>
      <c r="M212" s="33"/>
      <c r="N212" s="32">
        <v>55</v>
      </c>
      <c r="O212" s="6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2" s="394"/>
      <c r="Q212" s="394"/>
      <c r="R212" s="394"/>
      <c r="S212" s="392"/>
      <c r="T212" s="34"/>
      <c r="U212" s="34"/>
      <c r="V212" s="35" t="s">
        <v>66</v>
      </c>
      <c r="W212" s="387">
        <v>0</v>
      </c>
      <c r="X212" s="388">
        <f t="shared" ref="X212:X218" si="45">IFERROR(IF(W212="",0,CEILING((W212/$H212),1)*$H212),"")</f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ref="BL212:BL218" si="46">IFERROR(W212*I212/H212,"0")</f>
        <v>0</v>
      </c>
      <c r="BM212" s="64">
        <f t="shared" ref="BM212:BM218" si="47">IFERROR(X212*I212/H212,"0")</f>
        <v>0</v>
      </c>
      <c r="BN212" s="64">
        <f t="shared" ref="BN212:BN218" si="48">IFERROR(1/J212*(W212/H212),"0")</f>
        <v>0</v>
      </c>
      <c r="BO212" s="64">
        <f t="shared" ref="BO212:BO218" si="49">IFERROR(1/J212*(X212/H212),"0")</f>
        <v>0</v>
      </c>
    </row>
    <row r="213" spans="1:67" ht="27" hidden="1" customHeight="1" x14ac:dyDescent="0.25">
      <c r="A213" s="54" t="s">
        <v>338</v>
      </c>
      <c r="B213" s="54" t="s">
        <v>339</v>
      </c>
      <c r="C213" s="31">
        <v>4301011719</v>
      </c>
      <c r="D213" s="391">
        <v>4680115884298</v>
      </c>
      <c r="E213" s="392"/>
      <c r="F213" s="386">
        <v>1.45</v>
      </c>
      <c r="G213" s="32">
        <v>8</v>
      </c>
      <c r="H213" s="386">
        <v>11.6</v>
      </c>
      <c r="I213" s="386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5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3" s="394"/>
      <c r="Q213" s="394"/>
      <c r="R213" s="394"/>
      <c r="S213" s="392"/>
      <c r="T213" s="34"/>
      <c r="U213" s="34"/>
      <c r="V213" s="35" t="s">
        <v>66</v>
      </c>
      <c r="W213" s="387">
        <v>0</v>
      </c>
      <c r="X213" s="388">
        <f t="shared" si="45"/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si="46"/>
        <v>0</v>
      </c>
      <c r="BM213" s="64">
        <f t="shared" si="47"/>
        <v>0</v>
      </c>
      <c r="BN213" s="64">
        <f t="shared" si="48"/>
        <v>0</v>
      </c>
      <c r="BO213" s="64">
        <f t="shared" si="49"/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4301011733</v>
      </c>
      <c r="D214" s="391">
        <v>4680115884250</v>
      </c>
      <c r="E214" s="392"/>
      <c r="F214" s="386">
        <v>1.45</v>
      </c>
      <c r="G214" s="32">
        <v>8</v>
      </c>
      <c r="H214" s="386">
        <v>11.6</v>
      </c>
      <c r="I214" s="386">
        <v>12.08</v>
      </c>
      <c r="J214" s="32">
        <v>56</v>
      </c>
      <c r="K214" s="32" t="s">
        <v>100</v>
      </c>
      <c r="L214" s="33" t="s">
        <v>120</v>
      </c>
      <c r="M214" s="33"/>
      <c r="N214" s="32">
        <v>55</v>
      </c>
      <c r="O214" s="6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4" s="394"/>
      <c r="Q214" s="394"/>
      <c r="R214" s="394"/>
      <c r="S214" s="392"/>
      <c r="T214" s="34"/>
      <c r="U214" s="34"/>
      <c r="V214" s="35" t="s">
        <v>66</v>
      </c>
      <c r="W214" s="387">
        <v>0</v>
      </c>
      <c r="X214" s="388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4301011718</v>
      </c>
      <c r="D215" s="391">
        <v>4680115884281</v>
      </c>
      <c r="E215" s="392"/>
      <c r="F215" s="386">
        <v>0.4</v>
      </c>
      <c r="G215" s="32">
        <v>10</v>
      </c>
      <c r="H215" s="386">
        <v>4</v>
      </c>
      <c r="I215" s="386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5" s="394"/>
      <c r="Q215" s="394"/>
      <c r="R215" s="394"/>
      <c r="S215" s="392"/>
      <c r="T215" s="34"/>
      <c r="U215" s="34"/>
      <c r="V215" s="35" t="s">
        <v>66</v>
      </c>
      <c r="W215" s="387">
        <v>0</v>
      </c>
      <c r="X215" s="388">
        <f t="shared" si="45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4301011720</v>
      </c>
      <c r="D216" s="391">
        <v>4680115884199</v>
      </c>
      <c r="E216" s="392"/>
      <c r="F216" s="386">
        <v>0.37</v>
      </c>
      <c r="G216" s="32">
        <v>10</v>
      </c>
      <c r="H216" s="386">
        <v>3.7</v>
      </c>
      <c r="I216" s="386">
        <v>3.94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6" s="394"/>
      <c r="Q216" s="394"/>
      <c r="R216" s="394"/>
      <c r="S216" s="392"/>
      <c r="T216" s="34"/>
      <c r="U216" s="34"/>
      <c r="V216" s="35" t="s">
        <v>66</v>
      </c>
      <c r="W216" s="387">
        <v>0</v>
      </c>
      <c r="X216" s="388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4301011716</v>
      </c>
      <c r="D217" s="391">
        <v>4680115884267</v>
      </c>
      <c r="E217" s="392"/>
      <c r="F217" s="386">
        <v>0.4</v>
      </c>
      <c r="G217" s="32">
        <v>10</v>
      </c>
      <c r="H217" s="386">
        <v>4</v>
      </c>
      <c r="I217" s="386">
        <v>4.24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2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7" s="394"/>
      <c r="Q217" s="394"/>
      <c r="R217" s="394"/>
      <c r="S217" s="392"/>
      <c r="T217" s="34"/>
      <c r="U217" s="34"/>
      <c r="V217" s="35" t="s">
        <v>66</v>
      </c>
      <c r="W217" s="387">
        <v>0</v>
      </c>
      <c r="X217" s="388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4301011593</v>
      </c>
      <c r="D218" s="391">
        <v>4680115882973</v>
      </c>
      <c r="E218" s="392"/>
      <c r="F218" s="386">
        <v>0.7</v>
      </c>
      <c r="G218" s="32">
        <v>6</v>
      </c>
      <c r="H218" s="386">
        <v>4.2</v>
      </c>
      <c r="I218" s="386">
        <v>4.5599999999999996</v>
      </c>
      <c r="J218" s="32">
        <v>104</v>
      </c>
      <c r="K218" s="32" t="s">
        <v>100</v>
      </c>
      <c r="L218" s="33" t="s">
        <v>101</v>
      </c>
      <c r="M218" s="33"/>
      <c r="N218" s="32">
        <v>55</v>
      </c>
      <c r="O218" s="64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8" s="394"/>
      <c r="Q218" s="394"/>
      <c r="R218" s="394"/>
      <c r="S218" s="392"/>
      <c r="T218" s="34"/>
      <c r="U218" s="34"/>
      <c r="V218" s="35" t="s">
        <v>66</v>
      </c>
      <c r="W218" s="387">
        <v>0</v>
      </c>
      <c r="X218" s="388">
        <f t="shared" si="45"/>
        <v>0</v>
      </c>
      <c r="Y218" s="36" t="str">
        <f>IFERROR(IF(X218=0,"",ROUNDUP(X218/H218,0)*0.01196),"")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idden="1" x14ac:dyDescent="0.2">
      <c r="A219" s="398"/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400"/>
      <c r="O219" s="411" t="s">
        <v>70</v>
      </c>
      <c r="P219" s="412"/>
      <c r="Q219" s="412"/>
      <c r="R219" s="412"/>
      <c r="S219" s="412"/>
      <c r="T219" s="412"/>
      <c r="U219" s="413"/>
      <c r="V219" s="37" t="s">
        <v>71</v>
      </c>
      <c r="W219" s="389">
        <f>IFERROR(W212/H212,"0")+IFERROR(W213/H213,"0")+IFERROR(W214/H214,"0")+IFERROR(W215/H215,"0")+IFERROR(W216/H216,"0")+IFERROR(W217/H217,"0")+IFERROR(W218/H218,"0")</f>
        <v>0</v>
      </c>
      <c r="X219" s="389">
        <f>IFERROR(X212/H212,"0")+IFERROR(X213/H213,"0")+IFERROR(X214/H214,"0")+IFERROR(X215/H215,"0")+IFERROR(X216/H216,"0")+IFERROR(X217/H217,"0")+IFERROR(X218/H218,"0")</f>
        <v>0</v>
      </c>
      <c r="Y219" s="389">
        <f>IFERROR(IF(Y212="",0,Y212),"0")+IFERROR(IF(Y213="",0,Y213),"0")+IFERROR(IF(Y214="",0,Y214),"0")+IFERROR(IF(Y215="",0,Y215),"0")+IFERROR(IF(Y216="",0,Y216),"0")+IFERROR(IF(Y217="",0,Y217),"0")+IFERROR(IF(Y218="",0,Y218),"0")</f>
        <v>0</v>
      </c>
      <c r="Z219" s="390"/>
      <c r="AA219" s="390"/>
    </row>
    <row r="220" spans="1:67" hidden="1" x14ac:dyDescent="0.2">
      <c r="A220" s="399"/>
      <c r="B220" s="399"/>
      <c r="C220" s="399"/>
      <c r="D220" s="399"/>
      <c r="E220" s="399"/>
      <c r="F220" s="399"/>
      <c r="G220" s="399"/>
      <c r="H220" s="399"/>
      <c r="I220" s="399"/>
      <c r="J220" s="399"/>
      <c r="K220" s="399"/>
      <c r="L220" s="399"/>
      <c r="M220" s="399"/>
      <c r="N220" s="400"/>
      <c r="O220" s="411" t="s">
        <v>70</v>
      </c>
      <c r="P220" s="412"/>
      <c r="Q220" s="412"/>
      <c r="R220" s="412"/>
      <c r="S220" s="412"/>
      <c r="T220" s="412"/>
      <c r="U220" s="413"/>
      <c r="V220" s="37" t="s">
        <v>66</v>
      </c>
      <c r="W220" s="389">
        <f>IFERROR(SUM(W212:W218),"0")</f>
        <v>0</v>
      </c>
      <c r="X220" s="389">
        <f>IFERROR(SUM(X212:X218),"0")</f>
        <v>0</v>
      </c>
      <c r="Y220" s="37"/>
      <c r="Z220" s="390"/>
      <c r="AA220" s="390"/>
    </row>
    <row r="221" spans="1:67" ht="14.25" hidden="1" customHeight="1" x14ac:dyDescent="0.25">
      <c r="A221" s="401" t="s">
        <v>61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83"/>
      <c r="AA221" s="383"/>
    </row>
    <row r="222" spans="1:67" ht="27" hidden="1" customHeight="1" x14ac:dyDescent="0.25">
      <c r="A222" s="54" t="s">
        <v>350</v>
      </c>
      <c r="B222" s="54" t="s">
        <v>351</v>
      </c>
      <c r="C222" s="31">
        <v>4301031151</v>
      </c>
      <c r="D222" s="391">
        <v>4607091389845</v>
      </c>
      <c r="E222" s="392"/>
      <c r="F222" s="386">
        <v>0.35</v>
      </c>
      <c r="G222" s="32">
        <v>6</v>
      </c>
      <c r="H222" s="386">
        <v>2.1</v>
      </c>
      <c r="I222" s="386">
        <v>2.2000000000000002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2" s="394"/>
      <c r="Q222" s="394"/>
      <c r="R222" s="394"/>
      <c r="S222" s="392"/>
      <c r="T222" s="34"/>
      <c r="U222" s="34"/>
      <c r="V222" s="35" t="s">
        <v>66</v>
      </c>
      <c r="W222" s="387">
        <v>0</v>
      </c>
      <c r="X222" s="388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t="27" hidden="1" customHeight="1" x14ac:dyDescent="0.25">
      <c r="A223" s="54" t="s">
        <v>350</v>
      </c>
      <c r="B223" s="54" t="s">
        <v>352</v>
      </c>
      <c r="C223" s="31">
        <v>4301031305</v>
      </c>
      <c r="D223" s="391">
        <v>4607091389845</v>
      </c>
      <c r="E223" s="392"/>
      <c r="F223" s="386">
        <v>0.35</v>
      </c>
      <c r="G223" s="32">
        <v>6</v>
      </c>
      <c r="H223" s="386">
        <v>2.1</v>
      </c>
      <c r="I223" s="386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537" t="s">
        <v>353</v>
      </c>
      <c r="P223" s="394"/>
      <c r="Q223" s="394"/>
      <c r="R223" s="394"/>
      <c r="S223" s="392"/>
      <c r="T223" s="34"/>
      <c r="U223" s="34"/>
      <c r="V223" s="35" t="s">
        <v>66</v>
      </c>
      <c r="W223" s="387">
        <v>0</v>
      </c>
      <c r="X223" s="388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354</v>
      </c>
      <c r="B224" s="54" t="s">
        <v>355</v>
      </c>
      <c r="C224" s="31">
        <v>4301031259</v>
      </c>
      <c r="D224" s="391">
        <v>4680115882881</v>
      </c>
      <c r="E224" s="392"/>
      <c r="F224" s="386">
        <v>0.28000000000000003</v>
      </c>
      <c r="G224" s="32">
        <v>6</v>
      </c>
      <c r="H224" s="386">
        <v>1.68</v>
      </c>
      <c r="I224" s="386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4"/>
      <c r="Q224" s="394"/>
      <c r="R224" s="394"/>
      <c r="S224" s="392"/>
      <c r="T224" s="34"/>
      <c r="U224" s="34"/>
      <c r="V224" s="35" t="s">
        <v>66</v>
      </c>
      <c r="W224" s="387">
        <v>0</v>
      </c>
      <c r="X224" s="388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8"/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400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9">
        <f>IFERROR(W222/H222,"0")+IFERROR(W223/H223,"0")+IFERROR(W224/H224,"0")</f>
        <v>0</v>
      </c>
      <c r="X225" s="389">
        <f>IFERROR(X222/H222,"0")+IFERROR(X223/H223,"0")+IFERROR(X224/H224,"0")</f>
        <v>0</v>
      </c>
      <c r="Y225" s="389">
        <f>IFERROR(IF(Y222="",0,Y222),"0")+IFERROR(IF(Y223="",0,Y223),"0")+IFERROR(IF(Y224="",0,Y224),"0")</f>
        <v>0</v>
      </c>
      <c r="Z225" s="390"/>
      <c r="AA225" s="390"/>
    </row>
    <row r="226" spans="1:67" hidden="1" x14ac:dyDescent="0.2">
      <c r="A226" s="399"/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400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9">
        <f>IFERROR(SUM(W222:W224),"0")</f>
        <v>0</v>
      </c>
      <c r="X226" s="389">
        <f>IFERROR(SUM(X222:X224),"0")</f>
        <v>0</v>
      </c>
      <c r="Y226" s="37"/>
      <c r="Z226" s="390"/>
      <c r="AA226" s="390"/>
    </row>
    <row r="227" spans="1:67" ht="16.5" hidden="1" customHeight="1" x14ac:dyDescent="0.25">
      <c r="A227" s="410" t="s">
        <v>356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82"/>
      <c r="AA227" s="382"/>
    </row>
    <row r="228" spans="1:67" ht="14.25" hidden="1" customHeight="1" x14ac:dyDescent="0.25">
      <c r="A228" s="401" t="s">
        <v>105</v>
      </c>
      <c r="B228" s="399"/>
      <c r="C228" s="399"/>
      <c r="D228" s="399"/>
      <c r="E228" s="399"/>
      <c r="F228" s="399"/>
      <c r="G228" s="399"/>
      <c r="H228" s="399"/>
      <c r="I228" s="399"/>
      <c r="J228" s="399"/>
      <c r="K228" s="399"/>
      <c r="L228" s="399"/>
      <c r="M228" s="399"/>
      <c r="N228" s="399"/>
      <c r="O228" s="399"/>
      <c r="P228" s="399"/>
      <c r="Q228" s="399"/>
      <c r="R228" s="399"/>
      <c r="S228" s="399"/>
      <c r="T228" s="399"/>
      <c r="U228" s="399"/>
      <c r="V228" s="399"/>
      <c r="W228" s="399"/>
      <c r="X228" s="399"/>
      <c r="Y228" s="399"/>
      <c r="Z228" s="383"/>
      <c r="AA228" s="383"/>
    </row>
    <row r="229" spans="1:67" ht="27" hidden="1" customHeight="1" x14ac:dyDescent="0.25">
      <c r="A229" s="54" t="s">
        <v>357</v>
      </c>
      <c r="B229" s="54" t="s">
        <v>358</v>
      </c>
      <c r="C229" s="31">
        <v>4301011826</v>
      </c>
      <c r="D229" s="391">
        <v>4680115884137</v>
      </c>
      <c r="E229" s="392"/>
      <c r="F229" s="386">
        <v>1.45</v>
      </c>
      <c r="G229" s="32">
        <v>8</v>
      </c>
      <c r="H229" s="386">
        <v>11.6</v>
      </c>
      <c r="I229" s="386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4"/>
      <c r="Q229" s="394"/>
      <c r="R229" s="394"/>
      <c r="S229" s="392"/>
      <c r="T229" s="34"/>
      <c r="U229" s="34"/>
      <c r="V229" s="35" t="s">
        <v>66</v>
      </c>
      <c r="W229" s="387">
        <v>0</v>
      </c>
      <c r="X229" s="388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359</v>
      </c>
      <c r="B230" s="54" t="s">
        <v>360</v>
      </c>
      <c r="C230" s="31">
        <v>4301011724</v>
      </c>
      <c r="D230" s="391">
        <v>4680115884236</v>
      </c>
      <c r="E230" s="392"/>
      <c r="F230" s="386">
        <v>1.45</v>
      </c>
      <c r="G230" s="32">
        <v>8</v>
      </c>
      <c r="H230" s="386">
        <v>11.6</v>
      </c>
      <c r="I230" s="386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94"/>
      <c r="Q230" s="394"/>
      <c r="R230" s="394"/>
      <c r="S230" s="392"/>
      <c r="T230" s="34"/>
      <c r="U230" s="34"/>
      <c r="V230" s="35" t="s">
        <v>66</v>
      </c>
      <c r="W230" s="387">
        <v>0</v>
      </c>
      <c r="X230" s="388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4301011721</v>
      </c>
      <c r="D231" s="391">
        <v>4680115884175</v>
      </c>
      <c r="E231" s="392"/>
      <c r="F231" s="386">
        <v>1.45</v>
      </c>
      <c r="G231" s="32">
        <v>8</v>
      </c>
      <c r="H231" s="386">
        <v>11.6</v>
      </c>
      <c r="I231" s="386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94"/>
      <c r="Q231" s="394"/>
      <c r="R231" s="394"/>
      <c r="S231" s="392"/>
      <c r="T231" s="34"/>
      <c r="U231" s="34"/>
      <c r="V231" s="35" t="s">
        <v>66</v>
      </c>
      <c r="W231" s="387">
        <v>0</v>
      </c>
      <c r="X231" s="388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363</v>
      </c>
      <c r="B232" s="54" t="s">
        <v>364</v>
      </c>
      <c r="C232" s="31">
        <v>4301011824</v>
      </c>
      <c r="D232" s="391">
        <v>4680115884144</v>
      </c>
      <c r="E232" s="392"/>
      <c r="F232" s="386">
        <v>0.4</v>
      </c>
      <c r="G232" s="32">
        <v>10</v>
      </c>
      <c r="H232" s="386">
        <v>4</v>
      </c>
      <c r="I232" s="386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7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94"/>
      <c r="Q232" s="394"/>
      <c r="R232" s="394"/>
      <c r="S232" s="392"/>
      <c r="T232" s="34"/>
      <c r="U232" s="34"/>
      <c r="V232" s="35" t="s">
        <v>66</v>
      </c>
      <c r="W232" s="387">
        <v>0</v>
      </c>
      <c r="X232" s="388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4301011726</v>
      </c>
      <c r="D233" s="391">
        <v>4680115884182</v>
      </c>
      <c r="E233" s="392"/>
      <c r="F233" s="386">
        <v>0.37</v>
      </c>
      <c r="G233" s="32">
        <v>10</v>
      </c>
      <c r="H233" s="386">
        <v>3.7</v>
      </c>
      <c r="I233" s="386">
        <v>3.94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7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94"/>
      <c r="Q233" s="394"/>
      <c r="R233" s="394"/>
      <c r="S233" s="392"/>
      <c r="T233" s="34"/>
      <c r="U233" s="34"/>
      <c r="V233" s="35" t="s">
        <v>66</v>
      </c>
      <c r="W233" s="387">
        <v>0</v>
      </c>
      <c r="X233" s="388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4301011722</v>
      </c>
      <c r="D234" s="391">
        <v>4680115884205</v>
      </c>
      <c r="E234" s="392"/>
      <c r="F234" s="386">
        <v>0.4</v>
      </c>
      <c r="G234" s="32">
        <v>10</v>
      </c>
      <c r="H234" s="386">
        <v>4</v>
      </c>
      <c r="I234" s="386">
        <v>4.24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94"/>
      <c r="Q234" s="394"/>
      <c r="R234" s="394"/>
      <c r="S234" s="392"/>
      <c r="T234" s="34"/>
      <c r="U234" s="34"/>
      <c r="V234" s="35" t="s">
        <v>66</v>
      </c>
      <c r="W234" s="387">
        <v>0</v>
      </c>
      <c r="X234" s="388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398"/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400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9">
        <f>IFERROR(W229/H229,"0")+IFERROR(W230/H230,"0")+IFERROR(W231/H231,"0")+IFERROR(W232/H232,"0")+IFERROR(W233/H233,"0")+IFERROR(W234/H234,"0")</f>
        <v>0</v>
      </c>
      <c r="X235" s="389">
        <f>IFERROR(X229/H229,"0")+IFERROR(X230/H230,"0")+IFERROR(X231/H231,"0")+IFERROR(X232/H232,"0")+IFERROR(X233/H233,"0")+IFERROR(X234/H234,"0")</f>
        <v>0</v>
      </c>
      <c r="Y235" s="389">
        <f>IFERROR(IF(Y229="",0,Y229),"0")+IFERROR(IF(Y230="",0,Y230),"0")+IFERROR(IF(Y231="",0,Y231),"0")+IFERROR(IF(Y232="",0,Y232),"0")+IFERROR(IF(Y233="",0,Y233),"0")+IFERROR(IF(Y234="",0,Y234),"0")</f>
        <v>0</v>
      </c>
      <c r="Z235" s="390"/>
      <c r="AA235" s="390"/>
    </row>
    <row r="236" spans="1:67" hidden="1" x14ac:dyDescent="0.2">
      <c r="A236" s="399"/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400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9">
        <f>IFERROR(SUM(W229:W234),"0")</f>
        <v>0</v>
      </c>
      <c r="X236" s="389">
        <f>IFERROR(SUM(X229:X234),"0")</f>
        <v>0</v>
      </c>
      <c r="Y236" s="37"/>
      <c r="Z236" s="390"/>
      <c r="AA236" s="390"/>
    </row>
    <row r="237" spans="1:67" ht="16.5" hidden="1" customHeight="1" x14ac:dyDescent="0.25">
      <c r="A237" s="410" t="s">
        <v>369</v>
      </c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399"/>
      <c r="P237" s="399"/>
      <c r="Q237" s="399"/>
      <c r="R237" s="399"/>
      <c r="S237" s="399"/>
      <c r="T237" s="399"/>
      <c r="U237" s="399"/>
      <c r="V237" s="399"/>
      <c r="W237" s="399"/>
      <c r="X237" s="399"/>
      <c r="Y237" s="399"/>
      <c r="Z237" s="382"/>
      <c r="AA237" s="382"/>
    </row>
    <row r="238" spans="1:67" ht="14.25" hidden="1" customHeight="1" x14ac:dyDescent="0.25">
      <c r="A238" s="401" t="s">
        <v>105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83"/>
      <c r="AA238" s="383"/>
    </row>
    <row r="239" spans="1:67" ht="27" hidden="1" customHeight="1" x14ac:dyDescent="0.25">
      <c r="A239" s="54" t="s">
        <v>370</v>
      </c>
      <c r="B239" s="54" t="s">
        <v>371</v>
      </c>
      <c r="C239" s="31">
        <v>4301011346</v>
      </c>
      <c r="D239" s="391">
        <v>4607091387445</v>
      </c>
      <c r="E239" s="392"/>
      <c r="F239" s="386">
        <v>0.9</v>
      </c>
      <c r="G239" s="32">
        <v>10</v>
      </c>
      <c r="H239" s="386">
        <v>9</v>
      </c>
      <c r="I239" s="386">
        <v>9.6300000000000008</v>
      </c>
      <c r="J239" s="32">
        <v>56</v>
      </c>
      <c r="K239" s="32" t="s">
        <v>100</v>
      </c>
      <c r="L239" s="33" t="s">
        <v>101</v>
      </c>
      <c r="M239" s="33"/>
      <c r="N239" s="32">
        <v>31</v>
      </c>
      <c r="O239" s="5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94"/>
      <c r="Q239" s="394"/>
      <c r="R239" s="394"/>
      <c r="S239" s="392"/>
      <c r="T239" s="34"/>
      <c r="U239" s="34"/>
      <c r="V239" s="35" t="s">
        <v>66</v>
      </c>
      <c r="W239" s="387">
        <v>0</v>
      </c>
      <c r="X239" s="388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4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372</v>
      </c>
      <c r="B240" s="54" t="s">
        <v>373</v>
      </c>
      <c r="C240" s="31">
        <v>4301011308</v>
      </c>
      <c r="D240" s="391">
        <v>4607091386004</v>
      </c>
      <c r="E240" s="392"/>
      <c r="F240" s="386">
        <v>1.35</v>
      </c>
      <c r="G240" s="32">
        <v>8</v>
      </c>
      <c r="H240" s="386">
        <v>10.8</v>
      </c>
      <c r="I240" s="386">
        <v>11.28</v>
      </c>
      <c r="J240" s="32">
        <v>56</v>
      </c>
      <c r="K240" s="32" t="s">
        <v>100</v>
      </c>
      <c r="L240" s="33" t="s">
        <v>101</v>
      </c>
      <c r="M240" s="33"/>
      <c r="N240" s="32">
        <v>55</v>
      </c>
      <c r="O240" s="59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4"/>
      <c r="Q240" s="394"/>
      <c r="R240" s="394"/>
      <c r="S240" s="392"/>
      <c r="T240" s="34"/>
      <c r="U240" s="34"/>
      <c r="V240" s="35" t="s">
        <v>66</v>
      </c>
      <c r="W240" s="387">
        <v>0</v>
      </c>
      <c r="X240" s="388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372</v>
      </c>
      <c r="B241" s="54" t="s">
        <v>374</v>
      </c>
      <c r="C241" s="31">
        <v>4301011362</v>
      </c>
      <c r="D241" s="391">
        <v>4607091386004</v>
      </c>
      <c r="E241" s="392"/>
      <c r="F241" s="386">
        <v>1.35</v>
      </c>
      <c r="G241" s="32">
        <v>8</v>
      </c>
      <c r="H241" s="386">
        <v>10.8</v>
      </c>
      <c r="I241" s="386">
        <v>11.28</v>
      </c>
      <c r="J241" s="32">
        <v>48</v>
      </c>
      <c r="K241" s="32" t="s">
        <v>100</v>
      </c>
      <c r="L241" s="33" t="s">
        <v>109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4"/>
      <c r="Q241" s="394"/>
      <c r="R241" s="394"/>
      <c r="S241" s="392"/>
      <c r="T241" s="34"/>
      <c r="U241" s="34"/>
      <c r="V241" s="35" t="s">
        <v>66</v>
      </c>
      <c r="W241" s="387">
        <v>0</v>
      </c>
      <c r="X241" s="388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375</v>
      </c>
      <c r="B242" s="54" t="s">
        <v>376</v>
      </c>
      <c r="C242" s="31">
        <v>4301011347</v>
      </c>
      <c r="D242" s="391">
        <v>4607091386073</v>
      </c>
      <c r="E242" s="392"/>
      <c r="F242" s="386">
        <v>0.9</v>
      </c>
      <c r="G242" s="32">
        <v>10</v>
      </c>
      <c r="H242" s="386">
        <v>9</v>
      </c>
      <c r="I242" s="386">
        <v>9.6300000000000008</v>
      </c>
      <c r="J242" s="32">
        <v>56</v>
      </c>
      <c r="K242" s="32" t="s">
        <v>100</v>
      </c>
      <c r="L242" s="33" t="s">
        <v>101</v>
      </c>
      <c r="M242" s="33"/>
      <c r="N242" s="32">
        <v>31</v>
      </c>
      <c r="O242" s="5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94"/>
      <c r="Q242" s="394"/>
      <c r="R242" s="394"/>
      <c r="S242" s="392"/>
      <c r="T242" s="34"/>
      <c r="U242" s="34"/>
      <c r="V242" s="35" t="s">
        <v>66</v>
      </c>
      <c r="W242" s="387">
        <v>0</v>
      </c>
      <c r="X242" s="388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4301010928</v>
      </c>
      <c r="D243" s="391">
        <v>4607091387322</v>
      </c>
      <c r="E243" s="392"/>
      <c r="F243" s="386">
        <v>1.35</v>
      </c>
      <c r="G243" s="32">
        <v>8</v>
      </c>
      <c r="H243" s="386">
        <v>10.8</v>
      </c>
      <c r="I243" s="386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94"/>
      <c r="Q243" s="394"/>
      <c r="R243" s="394"/>
      <c r="S243" s="392"/>
      <c r="T243" s="34"/>
      <c r="U243" s="34"/>
      <c r="V243" s="35" t="s">
        <v>66</v>
      </c>
      <c r="W243" s="387">
        <v>0</v>
      </c>
      <c r="X243" s="388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379</v>
      </c>
      <c r="B244" s="54" t="s">
        <v>380</v>
      </c>
      <c r="C244" s="31">
        <v>4301011311</v>
      </c>
      <c r="D244" s="391">
        <v>4607091387377</v>
      </c>
      <c r="E244" s="392"/>
      <c r="F244" s="386">
        <v>1.35</v>
      </c>
      <c r="G244" s="32">
        <v>8</v>
      </c>
      <c r="H244" s="386">
        <v>10.8</v>
      </c>
      <c r="I244" s="386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94"/>
      <c r="Q244" s="394"/>
      <c r="R244" s="394"/>
      <c r="S244" s="392"/>
      <c r="T244" s="34"/>
      <c r="U244" s="34"/>
      <c r="V244" s="35" t="s">
        <v>66</v>
      </c>
      <c r="W244" s="387">
        <v>0</v>
      </c>
      <c r="X244" s="388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381</v>
      </c>
      <c r="B245" s="54" t="s">
        <v>382</v>
      </c>
      <c r="C245" s="31">
        <v>4301010945</v>
      </c>
      <c r="D245" s="391">
        <v>4607091387353</v>
      </c>
      <c r="E245" s="392"/>
      <c r="F245" s="386">
        <v>1.35</v>
      </c>
      <c r="G245" s="32">
        <v>8</v>
      </c>
      <c r="H245" s="386">
        <v>10.8</v>
      </c>
      <c r="I245" s="386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94"/>
      <c r="Q245" s="394"/>
      <c r="R245" s="394"/>
      <c r="S245" s="392"/>
      <c r="T245" s="34"/>
      <c r="U245" s="34"/>
      <c r="V245" s="35" t="s">
        <v>66</v>
      </c>
      <c r="W245" s="387">
        <v>0</v>
      </c>
      <c r="X245" s="388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383</v>
      </c>
      <c r="B246" s="54" t="s">
        <v>384</v>
      </c>
      <c r="C246" s="31">
        <v>4301011328</v>
      </c>
      <c r="D246" s="391">
        <v>4607091386011</v>
      </c>
      <c r="E246" s="392"/>
      <c r="F246" s="386">
        <v>0.5</v>
      </c>
      <c r="G246" s="32">
        <v>10</v>
      </c>
      <c r="H246" s="386">
        <v>5</v>
      </c>
      <c r="I246" s="386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94"/>
      <c r="Q246" s="394"/>
      <c r="R246" s="394"/>
      <c r="S246" s="392"/>
      <c r="T246" s="34"/>
      <c r="U246" s="34"/>
      <c r="V246" s="35" t="s">
        <v>66</v>
      </c>
      <c r="W246" s="387">
        <v>0</v>
      </c>
      <c r="X246" s="388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385</v>
      </c>
      <c r="B247" s="54" t="s">
        <v>386</v>
      </c>
      <c r="C247" s="31">
        <v>4301011329</v>
      </c>
      <c r="D247" s="391">
        <v>4607091387308</v>
      </c>
      <c r="E247" s="392"/>
      <c r="F247" s="386">
        <v>0.5</v>
      </c>
      <c r="G247" s="32">
        <v>10</v>
      </c>
      <c r="H247" s="386">
        <v>5</v>
      </c>
      <c r="I247" s="386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94"/>
      <c r="Q247" s="394"/>
      <c r="R247" s="394"/>
      <c r="S247" s="392"/>
      <c r="T247" s="34"/>
      <c r="U247" s="34"/>
      <c r="V247" s="35" t="s">
        <v>66</v>
      </c>
      <c r="W247" s="387">
        <v>0</v>
      </c>
      <c r="X247" s="388">
        <f t="shared" si="55"/>
        <v>0</v>
      </c>
      <c r="Y247" s="36" t="str">
        <f t="shared" si="60"/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4301011049</v>
      </c>
      <c r="D248" s="391">
        <v>4607091387339</v>
      </c>
      <c r="E248" s="392"/>
      <c r="F248" s="386">
        <v>0.5</v>
      </c>
      <c r="G248" s="32">
        <v>10</v>
      </c>
      <c r="H248" s="386">
        <v>5</v>
      </c>
      <c r="I248" s="386">
        <v>5.24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0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94"/>
      <c r="Q248" s="394"/>
      <c r="R248" s="394"/>
      <c r="S248" s="392"/>
      <c r="T248" s="34"/>
      <c r="U248" s="34"/>
      <c r="V248" s="35" t="s">
        <v>66</v>
      </c>
      <c r="W248" s="387">
        <v>0</v>
      </c>
      <c r="X248" s="388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389</v>
      </c>
      <c r="B249" s="54" t="s">
        <v>390</v>
      </c>
      <c r="C249" s="31">
        <v>4301011573</v>
      </c>
      <c r="D249" s="391">
        <v>4680115881938</v>
      </c>
      <c r="E249" s="392"/>
      <c r="F249" s="386">
        <v>0.4</v>
      </c>
      <c r="G249" s="32">
        <v>10</v>
      </c>
      <c r="H249" s="386">
        <v>4</v>
      </c>
      <c r="I249" s="386">
        <v>4.24</v>
      </c>
      <c r="J249" s="32">
        <v>120</v>
      </c>
      <c r="K249" s="32" t="s">
        <v>64</v>
      </c>
      <c r="L249" s="33" t="s">
        <v>101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94"/>
      <c r="Q249" s="394"/>
      <c r="R249" s="394"/>
      <c r="S249" s="392"/>
      <c r="T249" s="34"/>
      <c r="U249" s="34"/>
      <c r="V249" s="35" t="s">
        <v>66</v>
      </c>
      <c r="W249" s="387">
        <v>0</v>
      </c>
      <c r="X249" s="388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4301010944</v>
      </c>
      <c r="D250" s="391">
        <v>4607091387346</v>
      </c>
      <c r="E250" s="392"/>
      <c r="F250" s="386">
        <v>0.4</v>
      </c>
      <c r="G250" s="32">
        <v>10</v>
      </c>
      <c r="H250" s="386">
        <v>4</v>
      </c>
      <c r="I250" s="386">
        <v>4.24</v>
      </c>
      <c r="J250" s="32">
        <v>120</v>
      </c>
      <c r="K250" s="32" t="s">
        <v>64</v>
      </c>
      <c r="L250" s="33" t="s">
        <v>101</v>
      </c>
      <c r="M250" s="33"/>
      <c r="N250" s="32">
        <v>55</v>
      </c>
      <c r="O250" s="6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94"/>
      <c r="Q250" s="394"/>
      <c r="R250" s="394"/>
      <c r="S250" s="392"/>
      <c r="T250" s="34"/>
      <c r="U250" s="34"/>
      <c r="V250" s="35" t="s">
        <v>66</v>
      </c>
      <c r="W250" s="387">
        <v>0</v>
      </c>
      <c r="X250" s="388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4301011353</v>
      </c>
      <c r="D251" s="391">
        <v>4607091389807</v>
      </c>
      <c r="E251" s="392"/>
      <c r="F251" s="386">
        <v>0.4</v>
      </c>
      <c r="G251" s="32">
        <v>10</v>
      </c>
      <c r="H251" s="386">
        <v>4</v>
      </c>
      <c r="I251" s="386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6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94"/>
      <c r="Q251" s="394"/>
      <c r="R251" s="394"/>
      <c r="S251" s="392"/>
      <c r="T251" s="34"/>
      <c r="U251" s="34"/>
      <c r="V251" s="35" t="s">
        <v>66</v>
      </c>
      <c r="W251" s="387">
        <v>0</v>
      </c>
      <c r="X251" s="388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8"/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400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9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9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9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90"/>
      <c r="AA252" s="390"/>
    </row>
    <row r="253" spans="1:67" hidden="1" x14ac:dyDescent="0.2">
      <c r="A253" s="399"/>
      <c r="B253" s="399"/>
      <c r="C253" s="399"/>
      <c r="D253" s="399"/>
      <c r="E253" s="399"/>
      <c r="F253" s="399"/>
      <c r="G253" s="399"/>
      <c r="H253" s="399"/>
      <c r="I253" s="399"/>
      <c r="J253" s="399"/>
      <c r="K253" s="399"/>
      <c r="L253" s="399"/>
      <c r="M253" s="399"/>
      <c r="N253" s="400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9">
        <f>IFERROR(SUM(W239:W251),"0")</f>
        <v>0</v>
      </c>
      <c r="X253" s="389">
        <f>IFERROR(SUM(X239:X251),"0")</f>
        <v>0</v>
      </c>
      <c r="Y253" s="37"/>
      <c r="Z253" s="390"/>
      <c r="AA253" s="390"/>
    </row>
    <row r="254" spans="1:67" ht="14.25" hidden="1" customHeight="1" x14ac:dyDescent="0.25">
      <c r="A254" s="401" t="s">
        <v>61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83"/>
      <c r="AA254" s="383"/>
    </row>
    <row r="255" spans="1:67" ht="27" hidden="1" customHeight="1" x14ac:dyDescent="0.25">
      <c r="A255" s="54" t="s">
        <v>395</v>
      </c>
      <c r="B255" s="54" t="s">
        <v>396</v>
      </c>
      <c r="C255" s="31">
        <v>4301030878</v>
      </c>
      <c r="D255" s="391">
        <v>4607091387193</v>
      </c>
      <c r="E255" s="392"/>
      <c r="F255" s="386">
        <v>0.7</v>
      </c>
      <c r="G255" s="32">
        <v>6</v>
      </c>
      <c r="H255" s="386">
        <v>4.2</v>
      </c>
      <c r="I255" s="386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94"/>
      <c r="Q255" s="394"/>
      <c r="R255" s="394"/>
      <c r="S255" s="392"/>
      <c r="T255" s="34"/>
      <c r="U255" s="34"/>
      <c r="V255" s="35" t="s">
        <v>66</v>
      </c>
      <c r="W255" s="387">
        <v>0</v>
      </c>
      <c r="X255" s="388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397</v>
      </c>
      <c r="B256" s="54" t="s">
        <v>398</v>
      </c>
      <c r="C256" s="31">
        <v>4301031153</v>
      </c>
      <c r="D256" s="391">
        <v>4607091387230</v>
      </c>
      <c r="E256" s="392"/>
      <c r="F256" s="386">
        <v>0.7</v>
      </c>
      <c r="G256" s="32">
        <v>6</v>
      </c>
      <c r="H256" s="386">
        <v>4.2</v>
      </c>
      <c r="I256" s="386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94"/>
      <c r="Q256" s="394"/>
      <c r="R256" s="394"/>
      <c r="S256" s="392"/>
      <c r="T256" s="34"/>
      <c r="U256" s="34"/>
      <c r="V256" s="35" t="s">
        <v>66</v>
      </c>
      <c r="W256" s="387">
        <v>0</v>
      </c>
      <c r="X256" s="388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399</v>
      </c>
      <c r="B257" s="54" t="s">
        <v>400</v>
      </c>
      <c r="C257" s="31">
        <v>4301031152</v>
      </c>
      <c r="D257" s="391">
        <v>4607091387285</v>
      </c>
      <c r="E257" s="392"/>
      <c r="F257" s="386">
        <v>0.35</v>
      </c>
      <c r="G257" s="32">
        <v>6</v>
      </c>
      <c r="H257" s="386">
        <v>2.1</v>
      </c>
      <c r="I257" s="386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94"/>
      <c r="Q257" s="394"/>
      <c r="R257" s="394"/>
      <c r="S257" s="392"/>
      <c r="T257" s="34"/>
      <c r="U257" s="34"/>
      <c r="V257" s="35" t="s">
        <v>66</v>
      </c>
      <c r="W257" s="387">
        <v>0</v>
      </c>
      <c r="X257" s="388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401</v>
      </c>
      <c r="B258" s="54" t="s">
        <v>402</v>
      </c>
      <c r="C258" s="31">
        <v>4301031164</v>
      </c>
      <c r="D258" s="391">
        <v>4680115880481</v>
      </c>
      <c r="E258" s="392"/>
      <c r="F258" s="386">
        <v>0.28000000000000003</v>
      </c>
      <c r="G258" s="32">
        <v>6</v>
      </c>
      <c r="H258" s="386">
        <v>1.68</v>
      </c>
      <c r="I258" s="386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94"/>
      <c r="Q258" s="394"/>
      <c r="R258" s="394"/>
      <c r="S258" s="392"/>
      <c r="T258" s="34"/>
      <c r="U258" s="34"/>
      <c r="V258" s="35" t="s">
        <v>66</v>
      </c>
      <c r="W258" s="387">
        <v>0</v>
      </c>
      <c r="X258" s="388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98"/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400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9">
        <f>IFERROR(W255/H255,"0")+IFERROR(W256/H256,"0")+IFERROR(W257/H257,"0")+IFERROR(W258/H258,"0")</f>
        <v>0</v>
      </c>
      <c r="X259" s="389">
        <f>IFERROR(X255/H255,"0")+IFERROR(X256/H256,"0")+IFERROR(X257/H257,"0")+IFERROR(X258/H258,"0")</f>
        <v>0</v>
      </c>
      <c r="Y259" s="389">
        <f>IFERROR(IF(Y255="",0,Y255),"0")+IFERROR(IF(Y256="",0,Y256),"0")+IFERROR(IF(Y257="",0,Y257),"0")+IFERROR(IF(Y258="",0,Y258),"0")</f>
        <v>0</v>
      </c>
      <c r="Z259" s="390"/>
      <c r="AA259" s="390"/>
    </row>
    <row r="260" spans="1:67" hidden="1" x14ac:dyDescent="0.2">
      <c r="A260" s="399"/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400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9">
        <f>IFERROR(SUM(W255:W258),"0")</f>
        <v>0</v>
      </c>
      <c r="X260" s="389">
        <f>IFERROR(SUM(X255:X258),"0")</f>
        <v>0</v>
      </c>
      <c r="Y260" s="37"/>
      <c r="Z260" s="390"/>
      <c r="AA260" s="390"/>
    </row>
    <row r="261" spans="1:67" ht="14.25" hidden="1" customHeight="1" x14ac:dyDescent="0.25">
      <c r="A261" s="401" t="s">
        <v>72</v>
      </c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399"/>
      <c r="P261" s="399"/>
      <c r="Q261" s="399"/>
      <c r="R261" s="399"/>
      <c r="S261" s="399"/>
      <c r="T261" s="399"/>
      <c r="U261" s="399"/>
      <c r="V261" s="399"/>
      <c r="W261" s="399"/>
      <c r="X261" s="399"/>
      <c r="Y261" s="399"/>
      <c r="Z261" s="383"/>
      <c r="AA261" s="383"/>
    </row>
    <row r="262" spans="1:67" ht="16.5" hidden="1" customHeight="1" x14ac:dyDescent="0.25">
      <c r="A262" s="54" t="s">
        <v>403</v>
      </c>
      <c r="B262" s="54" t="s">
        <v>404</v>
      </c>
      <c r="C262" s="31">
        <v>4301051100</v>
      </c>
      <c r="D262" s="391">
        <v>4607091387766</v>
      </c>
      <c r="E262" s="392"/>
      <c r="F262" s="386">
        <v>1.3</v>
      </c>
      <c r="G262" s="32">
        <v>7.8</v>
      </c>
      <c r="H262" s="386">
        <v>10.14</v>
      </c>
      <c r="I262" s="386">
        <v>10.721399999999999</v>
      </c>
      <c r="J262" s="32">
        <v>56</v>
      </c>
      <c r="K262" s="32" t="s">
        <v>100</v>
      </c>
      <c r="L262" s="33" t="s">
        <v>120</v>
      </c>
      <c r="M262" s="33"/>
      <c r="N262" s="32">
        <v>40</v>
      </c>
      <c r="O262" s="7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94"/>
      <c r="Q262" s="394"/>
      <c r="R262" s="394"/>
      <c r="S262" s="392"/>
      <c r="T262" s="34"/>
      <c r="U262" s="34"/>
      <c r="V262" s="35" t="s">
        <v>66</v>
      </c>
      <c r="W262" s="387">
        <v>0</v>
      </c>
      <c r="X262" s="388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405</v>
      </c>
      <c r="B263" s="54" t="s">
        <v>406</v>
      </c>
      <c r="C263" s="31">
        <v>4301051116</v>
      </c>
      <c r="D263" s="391">
        <v>4607091387957</v>
      </c>
      <c r="E263" s="392"/>
      <c r="F263" s="386">
        <v>1.3</v>
      </c>
      <c r="G263" s="32">
        <v>6</v>
      </c>
      <c r="H263" s="386">
        <v>7.8</v>
      </c>
      <c r="I263" s="386">
        <v>8.3640000000000008</v>
      </c>
      <c r="J263" s="32">
        <v>56</v>
      </c>
      <c r="K263" s="32" t="s">
        <v>100</v>
      </c>
      <c r="L263" s="33" t="s">
        <v>65</v>
      </c>
      <c r="M263" s="33"/>
      <c r="N263" s="32">
        <v>40</v>
      </c>
      <c r="O263" s="4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94"/>
      <c r="Q263" s="394"/>
      <c r="R263" s="394"/>
      <c r="S263" s="392"/>
      <c r="T263" s="34"/>
      <c r="U263" s="34"/>
      <c r="V263" s="35" t="s">
        <v>66</v>
      </c>
      <c r="W263" s="387">
        <v>0</v>
      </c>
      <c r="X263" s="388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22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4301051115</v>
      </c>
      <c r="D264" s="391">
        <v>4607091387964</v>
      </c>
      <c r="E264" s="392"/>
      <c r="F264" s="386">
        <v>1.35</v>
      </c>
      <c r="G264" s="32">
        <v>6</v>
      </c>
      <c r="H264" s="386">
        <v>8.1</v>
      </c>
      <c r="I264" s="386">
        <v>8.6460000000000008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94"/>
      <c r="Q264" s="394"/>
      <c r="R264" s="394"/>
      <c r="S264" s="392"/>
      <c r="T264" s="34"/>
      <c r="U264" s="34"/>
      <c r="V264" s="35" t="s">
        <v>66</v>
      </c>
      <c r="W264" s="387">
        <v>0</v>
      </c>
      <c r="X264" s="388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409</v>
      </c>
      <c r="B265" s="54" t="s">
        <v>410</v>
      </c>
      <c r="C265" s="31">
        <v>4301051731</v>
      </c>
      <c r="D265" s="391">
        <v>4680115884618</v>
      </c>
      <c r="E265" s="392"/>
      <c r="F265" s="386">
        <v>0.6</v>
      </c>
      <c r="G265" s="32">
        <v>6</v>
      </c>
      <c r="H265" s="386">
        <v>3.6</v>
      </c>
      <c r="I265" s="386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94"/>
      <c r="Q265" s="394"/>
      <c r="R265" s="394"/>
      <c r="S265" s="392"/>
      <c r="T265" s="34"/>
      <c r="U265" s="34"/>
      <c r="V265" s="35" t="s">
        <v>66</v>
      </c>
      <c r="W265" s="387">
        <v>0</v>
      </c>
      <c r="X265" s="388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411</v>
      </c>
      <c r="B266" s="54" t="s">
        <v>412</v>
      </c>
      <c r="C266" s="31">
        <v>4301051134</v>
      </c>
      <c r="D266" s="391">
        <v>4607091381672</v>
      </c>
      <c r="E266" s="392"/>
      <c r="F266" s="386">
        <v>0.6</v>
      </c>
      <c r="G266" s="32">
        <v>6</v>
      </c>
      <c r="H266" s="386">
        <v>3.6</v>
      </c>
      <c r="I266" s="386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94"/>
      <c r="Q266" s="394"/>
      <c r="R266" s="394"/>
      <c r="S266" s="392"/>
      <c r="T266" s="34"/>
      <c r="U266" s="34"/>
      <c r="V266" s="35" t="s">
        <v>66</v>
      </c>
      <c r="W266" s="387">
        <v>0</v>
      </c>
      <c r="X266" s="388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413</v>
      </c>
      <c r="B267" s="54" t="s">
        <v>414</v>
      </c>
      <c r="C267" s="31">
        <v>4301051130</v>
      </c>
      <c r="D267" s="391">
        <v>4607091387537</v>
      </c>
      <c r="E267" s="392"/>
      <c r="F267" s="386">
        <v>0.45</v>
      </c>
      <c r="G267" s="32">
        <v>6</v>
      </c>
      <c r="H267" s="386">
        <v>2.7</v>
      </c>
      <c r="I267" s="386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94"/>
      <c r="Q267" s="394"/>
      <c r="R267" s="394"/>
      <c r="S267" s="392"/>
      <c r="T267" s="34"/>
      <c r="U267" s="34"/>
      <c r="V267" s="35" t="s">
        <v>66</v>
      </c>
      <c r="W267" s="387">
        <v>0</v>
      </c>
      <c r="X267" s="388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4301051132</v>
      </c>
      <c r="D268" s="391">
        <v>4607091387513</v>
      </c>
      <c r="E268" s="392"/>
      <c r="F268" s="386">
        <v>0.45</v>
      </c>
      <c r="G268" s="32">
        <v>6</v>
      </c>
      <c r="H268" s="386">
        <v>2.7</v>
      </c>
      <c r="I268" s="386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94"/>
      <c r="Q268" s="394"/>
      <c r="R268" s="394"/>
      <c r="S268" s="392"/>
      <c r="T268" s="34"/>
      <c r="U268" s="34"/>
      <c r="V268" s="35" t="s">
        <v>66</v>
      </c>
      <c r="W268" s="387">
        <v>0</v>
      </c>
      <c r="X268" s="388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4301051277</v>
      </c>
      <c r="D269" s="391">
        <v>4680115880511</v>
      </c>
      <c r="E269" s="392"/>
      <c r="F269" s="386">
        <v>0.33</v>
      </c>
      <c r="G269" s="32">
        <v>6</v>
      </c>
      <c r="H269" s="386">
        <v>1.98</v>
      </c>
      <c r="I269" s="386">
        <v>2.1800000000000002</v>
      </c>
      <c r="J269" s="32">
        <v>156</v>
      </c>
      <c r="K269" s="32" t="s">
        <v>64</v>
      </c>
      <c r="L269" s="33" t="s">
        <v>120</v>
      </c>
      <c r="M269" s="33"/>
      <c r="N269" s="32">
        <v>40</v>
      </c>
      <c r="O269" s="6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94"/>
      <c r="Q269" s="394"/>
      <c r="R269" s="394"/>
      <c r="S269" s="392"/>
      <c r="T269" s="34"/>
      <c r="U269" s="34"/>
      <c r="V269" s="35" t="s">
        <v>66</v>
      </c>
      <c r="W269" s="387">
        <v>0</v>
      </c>
      <c r="X269" s="388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4301051344</v>
      </c>
      <c r="D270" s="391">
        <v>4680115880412</v>
      </c>
      <c r="E270" s="392"/>
      <c r="F270" s="386">
        <v>0.33</v>
      </c>
      <c r="G270" s="32">
        <v>6</v>
      </c>
      <c r="H270" s="386">
        <v>1.98</v>
      </c>
      <c r="I270" s="386">
        <v>2.246</v>
      </c>
      <c r="J270" s="32">
        <v>156</v>
      </c>
      <c r="K270" s="32" t="s">
        <v>64</v>
      </c>
      <c r="L270" s="33" t="s">
        <v>120</v>
      </c>
      <c r="M270" s="33"/>
      <c r="N270" s="32">
        <v>45</v>
      </c>
      <c r="O270" s="3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94"/>
      <c r="Q270" s="394"/>
      <c r="R270" s="394"/>
      <c r="S270" s="392"/>
      <c r="T270" s="34"/>
      <c r="U270" s="34"/>
      <c r="V270" s="35" t="s">
        <v>66</v>
      </c>
      <c r="W270" s="387">
        <v>0</v>
      </c>
      <c r="X270" s="388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8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00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9">
        <f>IFERROR(W262/H262,"0")+IFERROR(W263/H263,"0")+IFERROR(W264/H264,"0")+IFERROR(W265/H265,"0")+IFERROR(W266/H266,"0")+IFERROR(W267/H267,"0")+IFERROR(W268/H268,"0")+IFERROR(W269/H269,"0")+IFERROR(W270/H270,"0")</f>
        <v>0</v>
      </c>
      <c r="X271" s="389">
        <f>IFERROR(X262/H262,"0")+IFERROR(X263/H263,"0")+IFERROR(X264/H264,"0")+IFERROR(X265/H265,"0")+IFERROR(X266/H266,"0")+IFERROR(X267/H267,"0")+IFERROR(X268/H268,"0")+IFERROR(X269/H269,"0")+IFERROR(X270/H270,"0")</f>
        <v>0</v>
      </c>
      <c r="Y271" s="38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90"/>
      <c r="AA271" s="390"/>
    </row>
    <row r="272" spans="1:67" hidden="1" x14ac:dyDescent="0.2">
      <c r="A272" s="399"/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400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9">
        <f>IFERROR(SUM(W262:W270),"0")</f>
        <v>0</v>
      </c>
      <c r="X272" s="389">
        <f>IFERROR(SUM(X262:X270),"0")</f>
        <v>0</v>
      </c>
      <c r="Y272" s="37"/>
      <c r="Z272" s="390"/>
      <c r="AA272" s="390"/>
    </row>
    <row r="273" spans="1:67" ht="14.25" hidden="1" customHeight="1" x14ac:dyDescent="0.25">
      <c r="A273" s="401" t="s">
        <v>205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83"/>
      <c r="AA273" s="383"/>
    </row>
    <row r="274" spans="1:67" ht="16.5" hidden="1" customHeight="1" x14ac:dyDescent="0.25">
      <c r="A274" s="54" t="s">
        <v>421</v>
      </c>
      <c r="B274" s="54" t="s">
        <v>422</v>
      </c>
      <c r="C274" s="31">
        <v>4301060379</v>
      </c>
      <c r="D274" s="391">
        <v>4607091380880</v>
      </c>
      <c r="E274" s="392"/>
      <c r="F274" s="386">
        <v>1.4</v>
      </c>
      <c r="G274" s="32">
        <v>6</v>
      </c>
      <c r="H274" s="386">
        <v>8.4</v>
      </c>
      <c r="I274" s="386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28" t="s">
        <v>423</v>
      </c>
      <c r="P274" s="394"/>
      <c r="Q274" s="394"/>
      <c r="R274" s="394"/>
      <c r="S274" s="392"/>
      <c r="T274" s="34"/>
      <c r="U274" s="34"/>
      <c r="V274" s="35" t="s">
        <v>66</v>
      </c>
      <c r="W274" s="387">
        <v>0</v>
      </c>
      <c r="X274" s="388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customHeight="1" x14ac:dyDescent="0.25">
      <c r="A275" s="54" t="s">
        <v>421</v>
      </c>
      <c r="B275" s="54" t="s">
        <v>424</v>
      </c>
      <c r="C275" s="31">
        <v>4301060326</v>
      </c>
      <c r="D275" s="391">
        <v>4607091380880</v>
      </c>
      <c r="E275" s="392"/>
      <c r="F275" s="386">
        <v>1.4</v>
      </c>
      <c r="G275" s="32">
        <v>6</v>
      </c>
      <c r="H275" s="386">
        <v>8.4</v>
      </c>
      <c r="I275" s="386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4"/>
      <c r="Q275" s="394"/>
      <c r="R275" s="394"/>
      <c r="S275" s="392"/>
      <c r="T275" s="34"/>
      <c r="U275" s="34"/>
      <c r="V275" s="35" t="s">
        <v>66</v>
      </c>
      <c r="W275" s="387">
        <v>350</v>
      </c>
      <c r="X275" s="388">
        <f>IFERROR(IF(W275="",0,CEILING((W275/$H275),1)*$H275),"")</f>
        <v>352.8</v>
      </c>
      <c r="Y275" s="36">
        <f>IFERROR(IF(X275=0,"",ROUNDUP(X275/H275,0)*0.02175),"")</f>
        <v>0.91349999999999998</v>
      </c>
      <c r="Z275" s="56"/>
      <c r="AA275" s="57"/>
      <c r="AE275" s="64"/>
      <c r="BB275" s="231" t="s">
        <v>1</v>
      </c>
      <c r="BL275" s="64">
        <f>IFERROR(W275*I275/H275,"0")</f>
        <v>373.5</v>
      </c>
      <c r="BM275" s="64">
        <f>IFERROR(X275*I275/H275,"0")</f>
        <v>376.488</v>
      </c>
      <c r="BN275" s="64">
        <f>IFERROR(1/J275*(W275/H275),"0")</f>
        <v>0.74404761904761896</v>
      </c>
      <c r="BO275" s="64">
        <f>IFERROR(1/J275*(X275/H275),"0")</f>
        <v>0.75</v>
      </c>
    </row>
    <row r="276" spans="1:67" ht="27" hidden="1" customHeight="1" x14ac:dyDescent="0.25">
      <c r="A276" s="54" t="s">
        <v>425</v>
      </c>
      <c r="B276" s="54" t="s">
        <v>426</v>
      </c>
      <c r="C276" s="31">
        <v>4301060308</v>
      </c>
      <c r="D276" s="391">
        <v>4607091384482</v>
      </c>
      <c r="E276" s="392"/>
      <c r="F276" s="386">
        <v>1.3</v>
      </c>
      <c r="G276" s="32">
        <v>6</v>
      </c>
      <c r="H276" s="386">
        <v>7.8</v>
      </c>
      <c r="I276" s="386">
        <v>8.3640000000000008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394"/>
      <c r="Q276" s="394"/>
      <c r="R276" s="394"/>
      <c r="S276" s="392"/>
      <c r="T276" s="34"/>
      <c r="U276" s="34"/>
      <c r="V276" s="35" t="s">
        <v>66</v>
      </c>
      <c r="W276" s="387">
        <v>0</v>
      </c>
      <c r="X276" s="388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16.5" hidden="1" customHeight="1" x14ac:dyDescent="0.25">
      <c r="A277" s="54" t="s">
        <v>427</v>
      </c>
      <c r="B277" s="54" t="s">
        <v>428</v>
      </c>
      <c r="C277" s="31">
        <v>4301060325</v>
      </c>
      <c r="D277" s="391">
        <v>4607091380897</v>
      </c>
      <c r="E277" s="392"/>
      <c r="F277" s="386">
        <v>1.4</v>
      </c>
      <c r="G277" s="32">
        <v>6</v>
      </c>
      <c r="H277" s="386">
        <v>8.4</v>
      </c>
      <c r="I277" s="386">
        <v>8.9640000000000004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394"/>
      <c r="Q277" s="394"/>
      <c r="R277" s="394"/>
      <c r="S277" s="392"/>
      <c r="T277" s="34"/>
      <c r="U277" s="34"/>
      <c r="V277" s="35" t="s">
        <v>66</v>
      </c>
      <c r="W277" s="387">
        <v>0</v>
      </c>
      <c r="X277" s="388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x14ac:dyDescent="0.2">
      <c r="A278" s="398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00"/>
      <c r="O278" s="411" t="s">
        <v>70</v>
      </c>
      <c r="P278" s="412"/>
      <c r="Q278" s="412"/>
      <c r="R278" s="412"/>
      <c r="S278" s="412"/>
      <c r="T278" s="412"/>
      <c r="U278" s="413"/>
      <c r="V278" s="37" t="s">
        <v>71</v>
      </c>
      <c r="W278" s="389">
        <f>IFERROR(W274/H274,"0")+IFERROR(W275/H275,"0")+IFERROR(W276/H276,"0")+IFERROR(W277/H277,"0")</f>
        <v>41.666666666666664</v>
      </c>
      <c r="X278" s="389">
        <f>IFERROR(X274/H274,"0")+IFERROR(X275/H275,"0")+IFERROR(X276/H276,"0")+IFERROR(X277/H277,"0")</f>
        <v>42</v>
      </c>
      <c r="Y278" s="389">
        <f>IFERROR(IF(Y274="",0,Y274),"0")+IFERROR(IF(Y275="",0,Y275),"0")+IFERROR(IF(Y276="",0,Y276),"0")+IFERROR(IF(Y277="",0,Y277),"0")</f>
        <v>0.91349999999999998</v>
      </c>
      <c r="Z278" s="390"/>
      <c r="AA278" s="390"/>
    </row>
    <row r="279" spans="1:67" x14ac:dyDescent="0.2">
      <c r="A279" s="39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400"/>
      <c r="O279" s="411" t="s">
        <v>70</v>
      </c>
      <c r="P279" s="412"/>
      <c r="Q279" s="412"/>
      <c r="R279" s="412"/>
      <c r="S279" s="412"/>
      <c r="T279" s="412"/>
      <c r="U279" s="413"/>
      <c r="V279" s="37" t="s">
        <v>66</v>
      </c>
      <c r="W279" s="389">
        <f>IFERROR(SUM(W274:W277),"0")</f>
        <v>350</v>
      </c>
      <c r="X279" s="389">
        <f>IFERROR(SUM(X274:X277),"0")</f>
        <v>352.8</v>
      </c>
      <c r="Y279" s="37"/>
      <c r="Z279" s="390"/>
      <c r="AA279" s="390"/>
    </row>
    <row r="280" spans="1:67" ht="14.25" hidden="1" customHeight="1" x14ac:dyDescent="0.25">
      <c r="A280" s="401" t="s">
        <v>86</v>
      </c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399"/>
      <c r="P280" s="399"/>
      <c r="Q280" s="399"/>
      <c r="R280" s="399"/>
      <c r="S280" s="399"/>
      <c r="T280" s="399"/>
      <c r="U280" s="399"/>
      <c r="V280" s="399"/>
      <c r="W280" s="399"/>
      <c r="X280" s="399"/>
      <c r="Y280" s="399"/>
      <c r="Z280" s="383"/>
      <c r="AA280" s="383"/>
    </row>
    <row r="281" spans="1:67" ht="16.5" hidden="1" customHeight="1" x14ac:dyDescent="0.25">
      <c r="A281" s="54" t="s">
        <v>429</v>
      </c>
      <c r="B281" s="54" t="s">
        <v>430</v>
      </c>
      <c r="C281" s="31">
        <v>4301030232</v>
      </c>
      <c r="D281" s="391">
        <v>4607091388374</v>
      </c>
      <c r="E281" s="392"/>
      <c r="F281" s="386">
        <v>0.38</v>
      </c>
      <c r="G281" s="32">
        <v>8</v>
      </c>
      <c r="H281" s="386">
        <v>3.04</v>
      </c>
      <c r="I281" s="386">
        <v>3.28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4" t="s">
        <v>431</v>
      </c>
      <c r="P281" s="394"/>
      <c r="Q281" s="394"/>
      <c r="R281" s="394"/>
      <c r="S281" s="392"/>
      <c r="T281" s="34"/>
      <c r="U281" s="34"/>
      <c r="V281" s="35" t="s">
        <v>66</v>
      </c>
      <c r="W281" s="387">
        <v>0</v>
      </c>
      <c r="X281" s="388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432</v>
      </c>
      <c r="B282" s="54" t="s">
        <v>433</v>
      </c>
      <c r="C282" s="31">
        <v>4301030235</v>
      </c>
      <c r="D282" s="391">
        <v>4607091388381</v>
      </c>
      <c r="E282" s="392"/>
      <c r="F282" s="386">
        <v>0.38</v>
      </c>
      <c r="G282" s="32">
        <v>8</v>
      </c>
      <c r="H282" s="386">
        <v>3.04</v>
      </c>
      <c r="I282" s="386">
        <v>3.32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717" t="s">
        <v>434</v>
      </c>
      <c r="P282" s="394"/>
      <c r="Q282" s="394"/>
      <c r="R282" s="394"/>
      <c r="S282" s="392"/>
      <c r="T282" s="34"/>
      <c r="U282" s="34"/>
      <c r="V282" s="35" t="s">
        <v>66</v>
      </c>
      <c r="W282" s="387">
        <v>0</v>
      </c>
      <c r="X282" s="388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435</v>
      </c>
      <c r="B283" s="54" t="s">
        <v>436</v>
      </c>
      <c r="C283" s="31">
        <v>4301030233</v>
      </c>
      <c r="D283" s="391">
        <v>4607091388404</v>
      </c>
      <c r="E283" s="392"/>
      <c r="F283" s="386">
        <v>0.17</v>
      </c>
      <c r="G283" s="32">
        <v>15</v>
      </c>
      <c r="H283" s="386">
        <v>2.5499999999999998</v>
      </c>
      <c r="I283" s="386">
        <v>2.9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7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394"/>
      <c r="Q283" s="394"/>
      <c r="R283" s="394"/>
      <c r="S283" s="392"/>
      <c r="T283" s="34"/>
      <c r="U283" s="34"/>
      <c r="V283" s="35" t="s">
        <v>66</v>
      </c>
      <c r="W283" s="387">
        <v>0</v>
      </c>
      <c r="X283" s="388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idden="1" x14ac:dyDescent="0.2">
      <c r="A284" s="398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00"/>
      <c r="O284" s="411" t="s">
        <v>70</v>
      </c>
      <c r="P284" s="412"/>
      <c r="Q284" s="412"/>
      <c r="R284" s="412"/>
      <c r="S284" s="412"/>
      <c r="T284" s="412"/>
      <c r="U284" s="413"/>
      <c r="V284" s="37" t="s">
        <v>71</v>
      </c>
      <c r="W284" s="389">
        <f>IFERROR(W281/H281,"0")+IFERROR(W282/H282,"0")+IFERROR(W283/H283,"0")</f>
        <v>0</v>
      </c>
      <c r="X284" s="389">
        <f>IFERROR(X281/H281,"0")+IFERROR(X282/H282,"0")+IFERROR(X283/H283,"0")</f>
        <v>0</v>
      </c>
      <c r="Y284" s="389">
        <f>IFERROR(IF(Y281="",0,Y281),"0")+IFERROR(IF(Y282="",0,Y282),"0")+IFERROR(IF(Y283="",0,Y283),"0")</f>
        <v>0</v>
      </c>
      <c r="Z284" s="390"/>
      <c r="AA284" s="390"/>
    </row>
    <row r="285" spans="1:67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400"/>
      <c r="O285" s="411" t="s">
        <v>70</v>
      </c>
      <c r="P285" s="412"/>
      <c r="Q285" s="412"/>
      <c r="R285" s="412"/>
      <c r="S285" s="412"/>
      <c r="T285" s="412"/>
      <c r="U285" s="413"/>
      <c r="V285" s="37" t="s">
        <v>66</v>
      </c>
      <c r="W285" s="389">
        <f>IFERROR(SUM(W281:W283),"0")</f>
        <v>0</v>
      </c>
      <c r="X285" s="389">
        <f>IFERROR(SUM(X281:X283),"0")</f>
        <v>0</v>
      </c>
      <c r="Y285" s="37"/>
      <c r="Z285" s="390"/>
      <c r="AA285" s="390"/>
    </row>
    <row r="286" spans="1:67" ht="14.25" hidden="1" customHeight="1" x14ac:dyDescent="0.25">
      <c r="A286" s="401" t="s">
        <v>437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83"/>
      <c r="AA286" s="383"/>
    </row>
    <row r="287" spans="1:67" ht="16.5" hidden="1" customHeight="1" x14ac:dyDescent="0.25">
      <c r="A287" s="54" t="s">
        <v>438</v>
      </c>
      <c r="B287" s="54" t="s">
        <v>439</v>
      </c>
      <c r="C287" s="31">
        <v>4301180007</v>
      </c>
      <c r="D287" s="391">
        <v>4680115881808</v>
      </c>
      <c r="E287" s="392"/>
      <c r="F287" s="386">
        <v>0.1</v>
      </c>
      <c r="G287" s="32">
        <v>20</v>
      </c>
      <c r="H287" s="386">
        <v>2</v>
      </c>
      <c r="I287" s="386">
        <v>2.2400000000000002</v>
      </c>
      <c r="J287" s="32">
        <v>238</v>
      </c>
      <c r="K287" s="32" t="s">
        <v>440</v>
      </c>
      <c r="L287" s="33" t="s">
        <v>441</v>
      </c>
      <c r="M287" s="33"/>
      <c r="N287" s="32">
        <v>730</v>
      </c>
      <c r="O287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394"/>
      <c r="Q287" s="394"/>
      <c r="R287" s="394"/>
      <c r="S287" s="392"/>
      <c r="T287" s="34"/>
      <c r="U287" s="34"/>
      <c r="V287" s="35" t="s">
        <v>66</v>
      </c>
      <c r="W287" s="387">
        <v>0</v>
      </c>
      <c r="X287" s="388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442</v>
      </c>
      <c r="B288" s="54" t="s">
        <v>443</v>
      </c>
      <c r="C288" s="31">
        <v>4301180006</v>
      </c>
      <c r="D288" s="391">
        <v>4680115881822</v>
      </c>
      <c r="E288" s="392"/>
      <c r="F288" s="386">
        <v>0.1</v>
      </c>
      <c r="G288" s="32">
        <v>20</v>
      </c>
      <c r="H288" s="386">
        <v>2</v>
      </c>
      <c r="I288" s="386">
        <v>2.2400000000000002</v>
      </c>
      <c r="J288" s="32">
        <v>238</v>
      </c>
      <c r="K288" s="32" t="s">
        <v>440</v>
      </c>
      <c r="L288" s="33" t="s">
        <v>441</v>
      </c>
      <c r="M288" s="33"/>
      <c r="N288" s="32">
        <v>730</v>
      </c>
      <c r="O288" s="6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394"/>
      <c r="Q288" s="394"/>
      <c r="R288" s="394"/>
      <c r="S288" s="392"/>
      <c r="T288" s="34"/>
      <c r="U288" s="34"/>
      <c r="V288" s="35" t="s">
        <v>66</v>
      </c>
      <c r="W288" s="387">
        <v>0</v>
      </c>
      <c r="X288" s="388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4301180001</v>
      </c>
      <c r="D289" s="391">
        <v>4680115880016</v>
      </c>
      <c r="E289" s="392"/>
      <c r="F289" s="386">
        <v>0.1</v>
      </c>
      <c r="G289" s="32">
        <v>20</v>
      </c>
      <c r="H289" s="386">
        <v>2</v>
      </c>
      <c r="I289" s="386">
        <v>2.2400000000000002</v>
      </c>
      <c r="J289" s="32">
        <v>238</v>
      </c>
      <c r="K289" s="32" t="s">
        <v>440</v>
      </c>
      <c r="L289" s="33" t="s">
        <v>441</v>
      </c>
      <c r="M289" s="33"/>
      <c r="N289" s="32">
        <v>730</v>
      </c>
      <c r="O289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394"/>
      <c r="Q289" s="394"/>
      <c r="R289" s="394"/>
      <c r="S289" s="392"/>
      <c r="T289" s="34"/>
      <c r="U289" s="34"/>
      <c r="V289" s="35" t="s">
        <v>66</v>
      </c>
      <c r="W289" s="387">
        <v>0</v>
      </c>
      <c r="X289" s="388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idden="1" x14ac:dyDescent="0.2">
      <c r="A290" s="398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00"/>
      <c r="O290" s="411" t="s">
        <v>70</v>
      </c>
      <c r="P290" s="412"/>
      <c r="Q290" s="412"/>
      <c r="R290" s="412"/>
      <c r="S290" s="412"/>
      <c r="T290" s="412"/>
      <c r="U290" s="413"/>
      <c r="V290" s="37" t="s">
        <v>71</v>
      </c>
      <c r="W290" s="389">
        <f>IFERROR(W287/H287,"0")+IFERROR(W288/H288,"0")+IFERROR(W289/H289,"0")</f>
        <v>0</v>
      </c>
      <c r="X290" s="389">
        <f>IFERROR(X287/H287,"0")+IFERROR(X288/H288,"0")+IFERROR(X289/H289,"0")</f>
        <v>0</v>
      </c>
      <c r="Y290" s="389">
        <f>IFERROR(IF(Y287="",0,Y287),"0")+IFERROR(IF(Y288="",0,Y288),"0")+IFERROR(IF(Y289="",0,Y289),"0")</f>
        <v>0</v>
      </c>
      <c r="Z290" s="390"/>
      <c r="AA290" s="390"/>
    </row>
    <row r="291" spans="1:67" hidden="1" x14ac:dyDescent="0.2">
      <c r="A291" s="39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400"/>
      <c r="O291" s="411" t="s">
        <v>70</v>
      </c>
      <c r="P291" s="412"/>
      <c r="Q291" s="412"/>
      <c r="R291" s="412"/>
      <c r="S291" s="412"/>
      <c r="T291" s="412"/>
      <c r="U291" s="413"/>
      <c r="V291" s="37" t="s">
        <v>66</v>
      </c>
      <c r="W291" s="389">
        <f>IFERROR(SUM(W287:W289),"0")</f>
        <v>0</v>
      </c>
      <c r="X291" s="389">
        <f>IFERROR(SUM(X287:X289),"0")</f>
        <v>0</v>
      </c>
      <c r="Y291" s="37"/>
      <c r="Z291" s="390"/>
      <c r="AA291" s="390"/>
    </row>
    <row r="292" spans="1:67" ht="16.5" hidden="1" customHeight="1" x14ac:dyDescent="0.25">
      <c r="A292" s="410" t="s">
        <v>446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2"/>
      <c r="AA292" s="382"/>
    </row>
    <row r="293" spans="1:67" ht="14.25" hidden="1" customHeight="1" x14ac:dyDescent="0.25">
      <c r="A293" s="401" t="s">
        <v>105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83"/>
      <c r="AA293" s="383"/>
    </row>
    <row r="294" spans="1:67" ht="27" hidden="1" customHeight="1" x14ac:dyDescent="0.25">
      <c r="A294" s="54" t="s">
        <v>447</v>
      </c>
      <c r="B294" s="54" t="s">
        <v>448</v>
      </c>
      <c r="C294" s="31">
        <v>4301011315</v>
      </c>
      <c r="D294" s="391">
        <v>4607091387421</v>
      </c>
      <c r="E294" s="392"/>
      <c r="F294" s="386">
        <v>1.35</v>
      </c>
      <c r="G294" s="32">
        <v>8</v>
      </c>
      <c r="H294" s="386">
        <v>10.8</v>
      </c>
      <c r="I294" s="386">
        <v>11.28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4"/>
      <c r="Q294" s="394"/>
      <c r="R294" s="394"/>
      <c r="S294" s="392"/>
      <c r="T294" s="34"/>
      <c r="U294" s="34"/>
      <c r="V294" s="35" t="s">
        <v>66</v>
      </c>
      <c r="W294" s="387">
        <v>0</v>
      </c>
      <c r="X294" s="388">
        <f t="shared" ref="X294:X300" si="66">IFERROR(IF(W294="",0,CEILING((W294/$H294),1)*$H294),"")</f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ref="BL294:BL300" si="67">IFERROR(W294*I294/H294,"0")</f>
        <v>0</v>
      </c>
      <c r="BM294" s="64">
        <f t="shared" ref="BM294:BM300" si="68">IFERROR(X294*I294/H294,"0")</f>
        <v>0</v>
      </c>
      <c r="BN294" s="64">
        <f t="shared" ref="BN294:BN300" si="69">IFERROR(1/J294*(W294/H294),"0")</f>
        <v>0</v>
      </c>
      <c r="BO294" s="64">
        <f t="shared" ref="BO294:BO300" si="70">IFERROR(1/J294*(X294/H294),"0")</f>
        <v>0</v>
      </c>
    </row>
    <row r="295" spans="1:67" ht="27" hidden="1" customHeight="1" x14ac:dyDescent="0.25">
      <c r="A295" s="54" t="s">
        <v>447</v>
      </c>
      <c r="B295" s="54" t="s">
        <v>449</v>
      </c>
      <c r="C295" s="31">
        <v>4301011121</v>
      </c>
      <c r="D295" s="391">
        <v>4607091387421</v>
      </c>
      <c r="E295" s="392"/>
      <c r="F295" s="386">
        <v>1.35</v>
      </c>
      <c r="G295" s="32">
        <v>8</v>
      </c>
      <c r="H295" s="386">
        <v>10.8</v>
      </c>
      <c r="I295" s="386">
        <v>11.28</v>
      </c>
      <c r="J295" s="32">
        <v>48</v>
      </c>
      <c r="K295" s="32" t="s">
        <v>100</v>
      </c>
      <c r="L295" s="33" t="s">
        <v>109</v>
      </c>
      <c r="M295" s="33"/>
      <c r="N295" s="32">
        <v>55</v>
      </c>
      <c r="O295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4"/>
      <c r="Q295" s="394"/>
      <c r="R295" s="394"/>
      <c r="S295" s="392"/>
      <c r="T295" s="34"/>
      <c r="U295" s="34"/>
      <c r="V295" s="35" t="s">
        <v>66</v>
      </c>
      <c r="W295" s="387">
        <v>0</v>
      </c>
      <c r="X295" s="388">
        <f t="shared" si="66"/>
        <v>0</v>
      </c>
      <c r="Y295" s="36" t="str">
        <f>IFERROR(IF(X295=0,"",ROUNDUP(X295/H295,0)*0.02039),"")</f>
        <v/>
      </c>
      <c r="Z295" s="56"/>
      <c r="AA295" s="57"/>
      <c r="AE295" s="64"/>
      <c r="BB295" s="241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450</v>
      </c>
      <c r="B296" s="54" t="s">
        <v>451</v>
      </c>
      <c r="C296" s="31">
        <v>4301011619</v>
      </c>
      <c r="D296" s="391">
        <v>4607091387452</v>
      </c>
      <c r="E296" s="392"/>
      <c r="F296" s="386">
        <v>1.45</v>
      </c>
      <c r="G296" s="32">
        <v>8</v>
      </c>
      <c r="H296" s="386">
        <v>11.6</v>
      </c>
      <c r="I296" s="386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4"/>
      <c r="Q296" s="394"/>
      <c r="R296" s="394"/>
      <c r="S296" s="392"/>
      <c r="T296" s="34"/>
      <c r="U296" s="34"/>
      <c r="V296" s="35" t="s">
        <v>66</v>
      </c>
      <c r="W296" s="387">
        <v>0</v>
      </c>
      <c r="X296" s="388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450</v>
      </c>
      <c r="B297" s="54" t="s">
        <v>452</v>
      </c>
      <c r="C297" s="31">
        <v>4301011322</v>
      </c>
      <c r="D297" s="391">
        <v>4607091387452</v>
      </c>
      <c r="E297" s="392"/>
      <c r="F297" s="386">
        <v>1.35</v>
      </c>
      <c r="G297" s="32">
        <v>8</v>
      </c>
      <c r="H297" s="386">
        <v>10.8</v>
      </c>
      <c r="I297" s="386">
        <v>11.28</v>
      </c>
      <c r="J297" s="32">
        <v>56</v>
      </c>
      <c r="K297" s="32" t="s">
        <v>100</v>
      </c>
      <c r="L297" s="33" t="s">
        <v>120</v>
      </c>
      <c r="M297" s="33"/>
      <c r="N297" s="32">
        <v>55</v>
      </c>
      <c r="O297" s="7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4"/>
      <c r="Q297" s="394"/>
      <c r="R297" s="394"/>
      <c r="S297" s="392"/>
      <c r="T297" s="34"/>
      <c r="U297" s="34"/>
      <c r="V297" s="35" t="s">
        <v>66</v>
      </c>
      <c r="W297" s="387">
        <v>0</v>
      </c>
      <c r="X297" s="388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453</v>
      </c>
      <c r="B298" s="54" t="s">
        <v>454</v>
      </c>
      <c r="C298" s="31">
        <v>4301011313</v>
      </c>
      <c r="D298" s="391">
        <v>4607091385984</v>
      </c>
      <c r="E298" s="392"/>
      <c r="F298" s="386">
        <v>1.35</v>
      </c>
      <c r="G298" s="32">
        <v>8</v>
      </c>
      <c r="H298" s="386">
        <v>10.8</v>
      </c>
      <c r="I298" s="386">
        <v>11.28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94"/>
      <c r="Q298" s="394"/>
      <c r="R298" s="394"/>
      <c r="S298" s="392"/>
      <c r="T298" s="34"/>
      <c r="U298" s="34"/>
      <c r="V298" s="35" t="s">
        <v>66</v>
      </c>
      <c r="W298" s="387">
        <v>0</v>
      </c>
      <c r="X298" s="388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455</v>
      </c>
      <c r="B299" s="54" t="s">
        <v>456</v>
      </c>
      <c r="C299" s="31">
        <v>4301011316</v>
      </c>
      <c r="D299" s="391">
        <v>4607091387438</v>
      </c>
      <c r="E299" s="392"/>
      <c r="F299" s="386">
        <v>0.5</v>
      </c>
      <c r="G299" s="32">
        <v>10</v>
      </c>
      <c r="H299" s="386">
        <v>5</v>
      </c>
      <c r="I299" s="386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94"/>
      <c r="Q299" s="394"/>
      <c r="R299" s="394"/>
      <c r="S299" s="392"/>
      <c r="T299" s="34"/>
      <c r="U299" s="34"/>
      <c r="V299" s="35" t="s">
        <v>66</v>
      </c>
      <c r="W299" s="387">
        <v>0</v>
      </c>
      <c r="X299" s="388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hidden="1" customHeight="1" x14ac:dyDescent="0.25">
      <c r="A300" s="54" t="s">
        <v>457</v>
      </c>
      <c r="B300" s="54" t="s">
        <v>458</v>
      </c>
      <c r="C300" s="31">
        <v>4301011319</v>
      </c>
      <c r="D300" s="391">
        <v>4607091387469</v>
      </c>
      <c r="E300" s="392"/>
      <c r="F300" s="386">
        <v>0.5</v>
      </c>
      <c r="G300" s="32">
        <v>10</v>
      </c>
      <c r="H300" s="386">
        <v>5</v>
      </c>
      <c r="I300" s="386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94"/>
      <c r="Q300" s="394"/>
      <c r="R300" s="394"/>
      <c r="S300" s="392"/>
      <c r="T300" s="34"/>
      <c r="U300" s="34"/>
      <c r="V300" s="35" t="s">
        <v>66</v>
      </c>
      <c r="W300" s="387">
        <v>0</v>
      </c>
      <c r="X300" s="388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idden="1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00"/>
      <c r="O301" s="411" t="s">
        <v>70</v>
      </c>
      <c r="P301" s="412"/>
      <c r="Q301" s="412"/>
      <c r="R301" s="412"/>
      <c r="S301" s="412"/>
      <c r="T301" s="412"/>
      <c r="U301" s="413"/>
      <c r="V301" s="37" t="s">
        <v>71</v>
      </c>
      <c r="W301" s="389">
        <f>IFERROR(W294/H294,"0")+IFERROR(W295/H295,"0")+IFERROR(W296/H296,"0")+IFERROR(W297/H297,"0")+IFERROR(W298/H298,"0")+IFERROR(W299/H299,"0")+IFERROR(W300/H300,"0")</f>
        <v>0</v>
      </c>
      <c r="X301" s="389">
        <f>IFERROR(X294/H294,"0")+IFERROR(X295/H295,"0")+IFERROR(X296/H296,"0")+IFERROR(X297/H297,"0")+IFERROR(X298/H298,"0")+IFERROR(X299/H299,"0")+IFERROR(X300/H300,"0")</f>
        <v>0</v>
      </c>
      <c r="Y301" s="389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390"/>
      <c r="AA301" s="390"/>
    </row>
    <row r="302" spans="1:67" hidden="1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400"/>
      <c r="O302" s="411" t="s">
        <v>70</v>
      </c>
      <c r="P302" s="412"/>
      <c r="Q302" s="412"/>
      <c r="R302" s="412"/>
      <c r="S302" s="412"/>
      <c r="T302" s="412"/>
      <c r="U302" s="413"/>
      <c r="V302" s="37" t="s">
        <v>66</v>
      </c>
      <c r="W302" s="389">
        <f>IFERROR(SUM(W294:W300),"0")</f>
        <v>0</v>
      </c>
      <c r="X302" s="389">
        <f>IFERROR(SUM(X294:X300),"0")</f>
        <v>0</v>
      </c>
      <c r="Y302" s="37"/>
      <c r="Z302" s="390"/>
      <c r="AA302" s="390"/>
    </row>
    <row r="303" spans="1:67" ht="14.25" hidden="1" customHeight="1" x14ac:dyDescent="0.25">
      <c r="A303" s="401" t="s">
        <v>61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83"/>
      <c r="AA303" s="383"/>
    </row>
    <row r="304" spans="1:67" ht="27" hidden="1" customHeight="1" x14ac:dyDescent="0.25">
      <c r="A304" s="54" t="s">
        <v>459</v>
      </c>
      <c r="B304" s="54" t="s">
        <v>460</v>
      </c>
      <c r="C304" s="31">
        <v>4301031154</v>
      </c>
      <c r="D304" s="391">
        <v>4607091387292</v>
      </c>
      <c r="E304" s="392"/>
      <c r="F304" s="386">
        <v>0.73</v>
      </c>
      <c r="G304" s="32">
        <v>6</v>
      </c>
      <c r="H304" s="386">
        <v>4.38</v>
      </c>
      <c r="I304" s="386">
        <v>4.6399999999999997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94"/>
      <c r="Q304" s="394"/>
      <c r="R304" s="394"/>
      <c r="S304" s="392"/>
      <c r="T304" s="34"/>
      <c r="U304" s="34"/>
      <c r="V304" s="35" t="s">
        <v>66</v>
      </c>
      <c r="W304" s="387">
        <v>0</v>
      </c>
      <c r="X304" s="388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t="27" hidden="1" customHeight="1" x14ac:dyDescent="0.25">
      <c r="A305" s="54" t="s">
        <v>461</v>
      </c>
      <c r="B305" s="54" t="s">
        <v>462</v>
      </c>
      <c r="C305" s="31">
        <v>4301031155</v>
      </c>
      <c r="D305" s="391">
        <v>4607091387315</v>
      </c>
      <c r="E305" s="392"/>
      <c r="F305" s="386">
        <v>0.7</v>
      </c>
      <c r="G305" s="32">
        <v>4</v>
      </c>
      <c r="H305" s="386">
        <v>2.8</v>
      </c>
      <c r="I305" s="386">
        <v>3.048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0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94"/>
      <c r="Q305" s="394"/>
      <c r="R305" s="394"/>
      <c r="S305" s="392"/>
      <c r="T305" s="34"/>
      <c r="U305" s="34"/>
      <c r="V305" s="35" t="s">
        <v>66</v>
      </c>
      <c r="W305" s="387">
        <v>0</v>
      </c>
      <c r="X305" s="388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idden="1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00"/>
      <c r="O306" s="411" t="s">
        <v>70</v>
      </c>
      <c r="P306" s="412"/>
      <c r="Q306" s="412"/>
      <c r="R306" s="412"/>
      <c r="S306" s="412"/>
      <c r="T306" s="412"/>
      <c r="U306" s="413"/>
      <c r="V306" s="37" t="s">
        <v>71</v>
      </c>
      <c r="W306" s="389">
        <f>IFERROR(W304/H304,"0")+IFERROR(W305/H305,"0")</f>
        <v>0</v>
      </c>
      <c r="X306" s="389">
        <f>IFERROR(X304/H304,"0")+IFERROR(X305/H305,"0")</f>
        <v>0</v>
      </c>
      <c r="Y306" s="389">
        <f>IFERROR(IF(Y304="",0,Y304),"0")+IFERROR(IF(Y305="",0,Y305),"0")</f>
        <v>0</v>
      </c>
      <c r="Z306" s="390"/>
      <c r="AA306" s="390"/>
    </row>
    <row r="307" spans="1:67" hidden="1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400"/>
      <c r="O307" s="411" t="s">
        <v>70</v>
      </c>
      <c r="P307" s="412"/>
      <c r="Q307" s="412"/>
      <c r="R307" s="412"/>
      <c r="S307" s="412"/>
      <c r="T307" s="412"/>
      <c r="U307" s="413"/>
      <c r="V307" s="37" t="s">
        <v>66</v>
      </c>
      <c r="W307" s="389">
        <f>IFERROR(SUM(W304:W305),"0")</f>
        <v>0</v>
      </c>
      <c r="X307" s="389">
        <f>IFERROR(SUM(X304:X305),"0")</f>
        <v>0</v>
      </c>
      <c r="Y307" s="37"/>
      <c r="Z307" s="390"/>
      <c r="AA307" s="390"/>
    </row>
    <row r="308" spans="1:67" ht="16.5" hidden="1" customHeight="1" x14ac:dyDescent="0.25">
      <c r="A308" s="410" t="s">
        <v>463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2"/>
      <c r="AA308" s="382"/>
    </row>
    <row r="309" spans="1:67" ht="14.25" hidden="1" customHeight="1" x14ac:dyDescent="0.25">
      <c r="A309" s="401" t="s">
        <v>61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83"/>
      <c r="AA309" s="383"/>
    </row>
    <row r="310" spans="1:67" ht="27" hidden="1" customHeight="1" x14ac:dyDescent="0.25">
      <c r="A310" s="54" t="s">
        <v>464</v>
      </c>
      <c r="B310" s="54" t="s">
        <v>465</v>
      </c>
      <c r="C310" s="31">
        <v>4301031066</v>
      </c>
      <c r="D310" s="391">
        <v>4607091383836</v>
      </c>
      <c r="E310" s="392"/>
      <c r="F310" s="386">
        <v>0.3</v>
      </c>
      <c r="G310" s="32">
        <v>6</v>
      </c>
      <c r="H310" s="386">
        <v>1.8</v>
      </c>
      <c r="I310" s="386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4"/>
      <c r="Q310" s="394"/>
      <c r="R310" s="394"/>
      <c r="S310" s="392"/>
      <c r="T310" s="34"/>
      <c r="U310" s="34"/>
      <c r="V310" s="35" t="s">
        <v>66</v>
      </c>
      <c r="W310" s="387">
        <v>0</v>
      </c>
      <c r="X310" s="388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9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idden="1" x14ac:dyDescent="0.2">
      <c r="A311" s="398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00"/>
      <c r="O311" s="411" t="s">
        <v>70</v>
      </c>
      <c r="P311" s="412"/>
      <c r="Q311" s="412"/>
      <c r="R311" s="412"/>
      <c r="S311" s="412"/>
      <c r="T311" s="412"/>
      <c r="U311" s="413"/>
      <c r="V311" s="37" t="s">
        <v>71</v>
      </c>
      <c r="W311" s="389">
        <f>IFERROR(W310/H310,"0")</f>
        <v>0</v>
      </c>
      <c r="X311" s="389">
        <f>IFERROR(X310/H310,"0")</f>
        <v>0</v>
      </c>
      <c r="Y311" s="389">
        <f>IFERROR(IF(Y310="",0,Y310),"0")</f>
        <v>0</v>
      </c>
      <c r="Z311" s="390"/>
      <c r="AA311" s="390"/>
    </row>
    <row r="312" spans="1:67" hidden="1" x14ac:dyDescent="0.2">
      <c r="A312" s="399"/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400"/>
      <c r="O312" s="411" t="s">
        <v>70</v>
      </c>
      <c r="P312" s="412"/>
      <c r="Q312" s="412"/>
      <c r="R312" s="412"/>
      <c r="S312" s="412"/>
      <c r="T312" s="412"/>
      <c r="U312" s="413"/>
      <c r="V312" s="37" t="s">
        <v>66</v>
      </c>
      <c r="W312" s="389">
        <f>IFERROR(SUM(W310:W310),"0")</f>
        <v>0</v>
      </c>
      <c r="X312" s="389">
        <f>IFERROR(SUM(X310:X310),"0")</f>
        <v>0</v>
      </c>
      <c r="Y312" s="37"/>
      <c r="Z312" s="390"/>
      <c r="AA312" s="390"/>
    </row>
    <row r="313" spans="1:67" ht="14.25" hidden="1" customHeight="1" x14ac:dyDescent="0.25">
      <c r="A313" s="401" t="s">
        <v>72</v>
      </c>
      <c r="B313" s="399"/>
      <c r="C313" s="399"/>
      <c r="D313" s="399"/>
      <c r="E313" s="399"/>
      <c r="F313" s="399"/>
      <c r="G313" s="399"/>
      <c r="H313" s="399"/>
      <c r="I313" s="399"/>
      <c r="J313" s="399"/>
      <c r="K313" s="399"/>
      <c r="L313" s="399"/>
      <c r="M313" s="399"/>
      <c r="N313" s="399"/>
      <c r="O313" s="399"/>
      <c r="P313" s="399"/>
      <c r="Q313" s="399"/>
      <c r="R313" s="399"/>
      <c r="S313" s="399"/>
      <c r="T313" s="399"/>
      <c r="U313" s="399"/>
      <c r="V313" s="399"/>
      <c r="W313" s="399"/>
      <c r="X313" s="399"/>
      <c r="Y313" s="399"/>
      <c r="Z313" s="383"/>
      <c r="AA313" s="383"/>
    </row>
    <row r="314" spans="1:67" ht="27" hidden="1" customHeight="1" x14ac:dyDescent="0.25">
      <c r="A314" s="54" t="s">
        <v>466</v>
      </c>
      <c r="B314" s="54" t="s">
        <v>467</v>
      </c>
      <c r="C314" s="31">
        <v>4301051142</v>
      </c>
      <c r="D314" s="391">
        <v>4607091387919</v>
      </c>
      <c r="E314" s="392"/>
      <c r="F314" s="386">
        <v>1.35</v>
      </c>
      <c r="G314" s="32">
        <v>6</v>
      </c>
      <c r="H314" s="386">
        <v>8.1</v>
      </c>
      <c r="I314" s="386">
        <v>8.6639999999999997</v>
      </c>
      <c r="J314" s="32">
        <v>56</v>
      </c>
      <c r="K314" s="32" t="s">
        <v>100</v>
      </c>
      <c r="L314" s="33" t="s">
        <v>65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4"/>
      <c r="Q314" s="394"/>
      <c r="R314" s="394"/>
      <c r="S314" s="392"/>
      <c r="T314" s="34"/>
      <c r="U314" s="34"/>
      <c r="V314" s="35" t="s">
        <v>66</v>
      </c>
      <c r="W314" s="387">
        <v>0</v>
      </c>
      <c r="X314" s="388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468</v>
      </c>
      <c r="B315" s="54" t="s">
        <v>469</v>
      </c>
      <c r="C315" s="31">
        <v>4301051461</v>
      </c>
      <c r="D315" s="391">
        <v>4680115883604</v>
      </c>
      <c r="E315" s="392"/>
      <c r="F315" s="386">
        <v>0.35</v>
      </c>
      <c r="G315" s="32">
        <v>6</v>
      </c>
      <c r="H315" s="386">
        <v>2.1</v>
      </c>
      <c r="I315" s="386">
        <v>2.3719999999999999</v>
      </c>
      <c r="J315" s="32">
        <v>156</v>
      </c>
      <c r="K315" s="32" t="s">
        <v>64</v>
      </c>
      <c r="L315" s="33" t="s">
        <v>120</v>
      </c>
      <c r="M315" s="33"/>
      <c r="N315" s="32">
        <v>45</v>
      </c>
      <c r="O315" s="78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4"/>
      <c r="Q315" s="394"/>
      <c r="R315" s="394"/>
      <c r="S315" s="392"/>
      <c r="T315" s="34"/>
      <c r="U315" s="34"/>
      <c r="V315" s="35" t="s">
        <v>66</v>
      </c>
      <c r="W315" s="387">
        <v>0</v>
      </c>
      <c r="X315" s="388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hidden="1" customHeight="1" x14ac:dyDescent="0.25">
      <c r="A316" s="54" t="s">
        <v>470</v>
      </c>
      <c r="B316" s="54" t="s">
        <v>471</v>
      </c>
      <c r="C316" s="31">
        <v>4301051485</v>
      </c>
      <c r="D316" s="391">
        <v>4680115883567</v>
      </c>
      <c r="E316" s="392"/>
      <c r="F316" s="386">
        <v>0.35</v>
      </c>
      <c r="G316" s="32">
        <v>6</v>
      </c>
      <c r="H316" s="386">
        <v>2.1</v>
      </c>
      <c r="I316" s="386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9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4"/>
      <c r="Q316" s="394"/>
      <c r="R316" s="394"/>
      <c r="S316" s="392"/>
      <c r="T316" s="34"/>
      <c r="U316" s="34"/>
      <c r="V316" s="35" t="s">
        <v>66</v>
      </c>
      <c r="W316" s="387">
        <v>0</v>
      </c>
      <c r="X316" s="388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00"/>
      <c r="O317" s="411" t="s">
        <v>70</v>
      </c>
      <c r="P317" s="412"/>
      <c r="Q317" s="412"/>
      <c r="R317" s="412"/>
      <c r="S317" s="412"/>
      <c r="T317" s="412"/>
      <c r="U317" s="413"/>
      <c r="V317" s="37" t="s">
        <v>71</v>
      </c>
      <c r="W317" s="389">
        <f>IFERROR(W314/H314,"0")+IFERROR(W315/H315,"0")+IFERROR(W316/H316,"0")</f>
        <v>0</v>
      </c>
      <c r="X317" s="389">
        <f>IFERROR(X314/H314,"0")+IFERROR(X315/H315,"0")+IFERROR(X316/H316,"0")</f>
        <v>0</v>
      </c>
      <c r="Y317" s="389">
        <f>IFERROR(IF(Y314="",0,Y314),"0")+IFERROR(IF(Y315="",0,Y315),"0")+IFERROR(IF(Y316="",0,Y316),"0")</f>
        <v>0</v>
      </c>
      <c r="Z317" s="390"/>
      <c r="AA317" s="390"/>
    </row>
    <row r="318" spans="1:67" hidden="1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400"/>
      <c r="O318" s="411" t="s">
        <v>70</v>
      </c>
      <c r="P318" s="412"/>
      <c r="Q318" s="412"/>
      <c r="R318" s="412"/>
      <c r="S318" s="412"/>
      <c r="T318" s="412"/>
      <c r="U318" s="413"/>
      <c r="V318" s="37" t="s">
        <v>66</v>
      </c>
      <c r="W318" s="389">
        <f>IFERROR(SUM(W314:W316),"0")</f>
        <v>0</v>
      </c>
      <c r="X318" s="389">
        <f>IFERROR(SUM(X314:X316),"0")</f>
        <v>0</v>
      </c>
      <c r="Y318" s="37"/>
      <c r="Z318" s="390"/>
      <c r="AA318" s="390"/>
    </row>
    <row r="319" spans="1:67" ht="14.25" hidden="1" customHeight="1" x14ac:dyDescent="0.25">
      <c r="A319" s="401" t="s">
        <v>205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83"/>
      <c r="AA319" s="383"/>
    </row>
    <row r="320" spans="1:67" ht="27" hidden="1" customHeight="1" x14ac:dyDescent="0.25">
      <c r="A320" s="54" t="s">
        <v>472</v>
      </c>
      <c r="B320" s="54" t="s">
        <v>473</v>
      </c>
      <c r="C320" s="31">
        <v>4301060324</v>
      </c>
      <c r="D320" s="391">
        <v>4607091388831</v>
      </c>
      <c r="E320" s="392"/>
      <c r="F320" s="386">
        <v>0.38</v>
      </c>
      <c r="G320" s="32">
        <v>6</v>
      </c>
      <c r="H320" s="386">
        <v>2.2799999999999998</v>
      </c>
      <c r="I320" s="386">
        <v>2.552</v>
      </c>
      <c r="J320" s="32">
        <v>156</v>
      </c>
      <c r="K320" s="32" t="s">
        <v>64</v>
      </c>
      <c r="L320" s="33" t="s">
        <v>65</v>
      </c>
      <c r="M320" s="33"/>
      <c r="N320" s="32">
        <v>40</v>
      </c>
      <c r="O320" s="6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94"/>
      <c r="Q320" s="394"/>
      <c r="R320" s="394"/>
      <c r="S320" s="392"/>
      <c r="T320" s="34"/>
      <c r="U320" s="34"/>
      <c r="V320" s="35" t="s">
        <v>66</v>
      </c>
      <c r="W320" s="387">
        <v>0</v>
      </c>
      <c r="X320" s="388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53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hidden="1" x14ac:dyDescent="0.2">
      <c r="A321" s="398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00"/>
      <c r="O321" s="411" t="s">
        <v>70</v>
      </c>
      <c r="P321" s="412"/>
      <c r="Q321" s="412"/>
      <c r="R321" s="412"/>
      <c r="S321" s="412"/>
      <c r="T321" s="412"/>
      <c r="U321" s="413"/>
      <c r="V321" s="37" t="s">
        <v>71</v>
      </c>
      <c r="W321" s="389">
        <f>IFERROR(W320/H320,"0")</f>
        <v>0</v>
      </c>
      <c r="X321" s="389">
        <f>IFERROR(X320/H320,"0")</f>
        <v>0</v>
      </c>
      <c r="Y321" s="389">
        <f>IFERROR(IF(Y320="",0,Y320),"0")</f>
        <v>0</v>
      </c>
      <c r="Z321" s="390"/>
      <c r="AA321" s="390"/>
    </row>
    <row r="322" spans="1:67" hidden="1" x14ac:dyDescent="0.2">
      <c r="A322" s="399"/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400"/>
      <c r="O322" s="411" t="s">
        <v>70</v>
      </c>
      <c r="P322" s="412"/>
      <c r="Q322" s="412"/>
      <c r="R322" s="412"/>
      <c r="S322" s="412"/>
      <c r="T322" s="412"/>
      <c r="U322" s="413"/>
      <c r="V322" s="37" t="s">
        <v>66</v>
      </c>
      <c r="W322" s="389">
        <f>IFERROR(SUM(W320:W320),"0")</f>
        <v>0</v>
      </c>
      <c r="X322" s="389">
        <f>IFERROR(SUM(X320:X320),"0")</f>
        <v>0</v>
      </c>
      <c r="Y322" s="37"/>
      <c r="Z322" s="390"/>
      <c r="AA322" s="390"/>
    </row>
    <row r="323" spans="1:67" ht="14.25" hidden="1" customHeight="1" x14ac:dyDescent="0.25">
      <c r="A323" s="401" t="s">
        <v>86</v>
      </c>
      <c r="B323" s="399"/>
      <c r="C323" s="399"/>
      <c r="D323" s="399"/>
      <c r="E323" s="399"/>
      <c r="F323" s="399"/>
      <c r="G323" s="399"/>
      <c r="H323" s="399"/>
      <c r="I323" s="399"/>
      <c r="J323" s="399"/>
      <c r="K323" s="399"/>
      <c r="L323" s="399"/>
      <c r="M323" s="399"/>
      <c r="N323" s="399"/>
      <c r="O323" s="399"/>
      <c r="P323" s="399"/>
      <c r="Q323" s="399"/>
      <c r="R323" s="399"/>
      <c r="S323" s="399"/>
      <c r="T323" s="399"/>
      <c r="U323" s="399"/>
      <c r="V323" s="399"/>
      <c r="W323" s="399"/>
      <c r="X323" s="399"/>
      <c r="Y323" s="399"/>
      <c r="Z323" s="383"/>
      <c r="AA323" s="383"/>
    </row>
    <row r="324" spans="1:67" ht="27" hidden="1" customHeight="1" x14ac:dyDescent="0.25">
      <c r="A324" s="54" t="s">
        <v>474</v>
      </c>
      <c r="B324" s="54" t="s">
        <v>475</v>
      </c>
      <c r="C324" s="31">
        <v>4301032015</v>
      </c>
      <c r="D324" s="391">
        <v>4607091383102</v>
      </c>
      <c r="E324" s="392"/>
      <c r="F324" s="386">
        <v>0.17</v>
      </c>
      <c r="G324" s="32">
        <v>15</v>
      </c>
      <c r="H324" s="386">
        <v>2.5499999999999998</v>
      </c>
      <c r="I324" s="386">
        <v>2.9750000000000001</v>
      </c>
      <c r="J324" s="32">
        <v>156</v>
      </c>
      <c r="K324" s="32" t="s">
        <v>64</v>
      </c>
      <c r="L324" s="33" t="s">
        <v>89</v>
      </c>
      <c r="M324" s="33"/>
      <c r="N324" s="32">
        <v>180</v>
      </c>
      <c r="O324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94"/>
      <c r="Q324" s="394"/>
      <c r="R324" s="394"/>
      <c r="S324" s="392"/>
      <c r="T324" s="34"/>
      <c r="U324" s="34"/>
      <c r="V324" s="35" t="s">
        <v>66</v>
      </c>
      <c r="W324" s="387">
        <v>0</v>
      </c>
      <c r="X324" s="388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64"/>
      <c r="BB324" s="254" t="s">
        <v>1</v>
      </c>
      <c r="BL324" s="64">
        <f>IFERROR(W324*I324/H324,"0")</f>
        <v>0</v>
      </c>
      <c r="BM324" s="64">
        <f>IFERROR(X324*I324/H324,"0")</f>
        <v>0</v>
      </c>
      <c r="BN324" s="64">
        <f>IFERROR(1/J324*(W324/H324),"0")</f>
        <v>0</v>
      </c>
      <c r="BO324" s="64">
        <f>IFERROR(1/J324*(X324/H324),"0")</f>
        <v>0</v>
      </c>
    </row>
    <row r="325" spans="1:67" hidden="1" x14ac:dyDescent="0.2">
      <c r="A325" s="398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00"/>
      <c r="O325" s="411" t="s">
        <v>70</v>
      </c>
      <c r="P325" s="412"/>
      <c r="Q325" s="412"/>
      <c r="R325" s="412"/>
      <c r="S325" s="412"/>
      <c r="T325" s="412"/>
      <c r="U325" s="413"/>
      <c r="V325" s="37" t="s">
        <v>71</v>
      </c>
      <c r="W325" s="389">
        <f>IFERROR(W324/H324,"0")</f>
        <v>0</v>
      </c>
      <c r="X325" s="389">
        <f>IFERROR(X324/H324,"0")</f>
        <v>0</v>
      </c>
      <c r="Y325" s="389">
        <f>IFERROR(IF(Y324="",0,Y324),"0")</f>
        <v>0</v>
      </c>
      <c r="Z325" s="390"/>
      <c r="AA325" s="390"/>
    </row>
    <row r="326" spans="1:67" hidden="1" x14ac:dyDescent="0.2">
      <c r="A326" s="399"/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400"/>
      <c r="O326" s="411" t="s">
        <v>70</v>
      </c>
      <c r="P326" s="412"/>
      <c r="Q326" s="412"/>
      <c r="R326" s="412"/>
      <c r="S326" s="412"/>
      <c r="T326" s="412"/>
      <c r="U326" s="413"/>
      <c r="V326" s="37" t="s">
        <v>66</v>
      </c>
      <c r="W326" s="389">
        <f>IFERROR(SUM(W324:W324),"0")</f>
        <v>0</v>
      </c>
      <c r="X326" s="389">
        <f>IFERROR(SUM(X324:X324),"0")</f>
        <v>0</v>
      </c>
      <c r="Y326" s="37"/>
      <c r="Z326" s="390"/>
      <c r="AA326" s="390"/>
    </row>
    <row r="327" spans="1:67" ht="27.75" hidden="1" customHeight="1" x14ac:dyDescent="0.2">
      <c r="A327" s="470" t="s">
        <v>476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48"/>
      <c r="AA327" s="48"/>
    </row>
    <row r="328" spans="1:67" ht="16.5" hidden="1" customHeight="1" x14ac:dyDescent="0.25">
      <c r="A328" s="410" t="s">
        <v>477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2"/>
      <c r="AA328" s="382"/>
    </row>
    <row r="329" spans="1:67" ht="14.25" hidden="1" customHeight="1" x14ac:dyDescent="0.25">
      <c r="A329" s="401" t="s">
        <v>105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83"/>
      <c r="AA329" s="383"/>
    </row>
    <row r="330" spans="1:67" ht="27" hidden="1" customHeight="1" x14ac:dyDescent="0.25">
      <c r="A330" s="54" t="s">
        <v>478</v>
      </c>
      <c r="B330" s="54" t="s">
        <v>479</v>
      </c>
      <c r="C330" s="31">
        <v>4301011940</v>
      </c>
      <c r="D330" s="391">
        <v>4680115884076</v>
      </c>
      <c r="E330" s="392"/>
      <c r="F330" s="386">
        <v>2.5</v>
      </c>
      <c r="G330" s="32">
        <v>6</v>
      </c>
      <c r="H330" s="386">
        <v>15</v>
      </c>
      <c r="I330" s="386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597" t="s">
        <v>480</v>
      </c>
      <c r="P330" s="394"/>
      <c r="Q330" s="394"/>
      <c r="R330" s="394"/>
      <c r="S330" s="392"/>
      <c r="T330" s="34"/>
      <c r="U330" s="34"/>
      <c r="V330" s="35" t="s">
        <v>66</v>
      </c>
      <c r="W330" s="387">
        <v>0</v>
      </c>
      <c r="X330" s="388">
        <f t="shared" ref="X330:X340" si="71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ref="BL330:BL340" si="72">IFERROR(W330*I330/H330,"0")</f>
        <v>0</v>
      </c>
      <c r="BM330" s="64">
        <f t="shared" ref="BM330:BM340" si="73">IFERROR(X330*I330/H330,"0")</f>
        <v>0</v>
      </c>
      <c r="BN330" s="64">
        <f t="shared" ref="BN330:BN340" si="74">IFERROR(1/J330*(W330/H330),"0")</f>
        <v>0</v>
      </c>
      <c r="BO330" s="64">
        <f t="shared" ref="BO330:BO340" si="75">IFERROR(1/J330*(X330/H330),"0")</f>
        <v>0</v>
      </c>
    </row>
    <row r="331" spans="1:67" ht="27" hidden="1" customHeight="1" x14ac:dyDescent="0.25">
      <c r="A331" s="54" t="s">
        <v>481</v>
      </c>
      <c r="B331" s="54" t="s">
        <v>482</v>
      </c>
      <c r="C331" s="31">
        <v>4301011943</v>
      </c>
      <c r="D331" s="391">
        <v>4680115884830</v>
      </c>
      <c r="E331" s="392"/>
      <c r="F331" s="386">
        <v>2.5</v>
      </c>
      <c r="G331" s="32">
        <v>6</v>
      </c>
      <c r="H331" s="386">
        <v>15</v>
      </c>
      <c r="I331" s="386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2" t="s">
        <v>483</v>
      </c>
      <c r="P331" s="394"/>
      <c r="Q331" s="394"/>
      <c r="R331" s="394"/>
      <c r="S331" s="392"/>
      <c r="T331" s="34"/>
      <c r="U331" s="34"/>
      <c r="V331" s="35" t="s">
        <v>66</v>
      </c>
      <c r="W331" s="387">
        <v>0</v>
      </c>
      <c r="X331" s="388">
        <f t="shared" si="71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hidden="1" customHeight="1" x14ac:dyDescent="0.25">
      <c r="A332" s="54" t="s">
        <v>481</v>
      </c>
      <c r="B332" s="54" t="s">
        <v>484</v>
      </c>
      <c r="C332" s="31">
        <v>4301011867</v>
      </c>
      <c r="D332" s="391">
        <v>4680115884830</v>
      </c>
      <c r="E332" s="392"/>
      <c r="F332" s="386">
        <v>2.5</v>
      </c>
      <c r="G332" s="32">
        <v>6</v>
      </c>
      <c r="H332" s="386">
        <v>15</v>
      </c>
      <c r="I332" s="386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31" t="s">
        <v>483</v>
      </c>
      <c r="P332" s="394"/>
      <c r="Q332" s="394"/>
      <c r="R332" s="394"/>
      <c r="S332" s="392"/>
      <c r="T332" s="34"/>
      <c r="U332" s="34"/>
      <c r="V332" s="35" t="s">
        <v>66</v>
      </c>
      <c r="W332" s="387">
        <v>0</v>
      </c>
      <c r="X332" s="388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478</v>
      </c>
      <c r="B333" s="54" t="s">
        <v>485</v>
      </c>
      <c r="C333" s="31">
        <v>4301011865</v>
      </c>
      <c r="D333" s="391">
        <v>4680115884076</v>
      </c>
      <c r="E333" s="392"/>
      <c r="F333" s="386">
        <v>2.5</v>
      </c>
      <c r="G333" s="32">
        <v>6</v>
      </c>
      <c r="H333" s="386">
        <v>15</v>
      </c>
      <c r="I333" s="386">
        <v>15.48</v>
      </c>
      <c r="J333" s="32">
        <v>48</v>
      </c>
      <c r="K333" s="32" t="s">
        <v>100</v>
      </c>
      <c r="L333" s="33" t="s">
        <v>65</v>
      </c>
      <c r="M333" s="33"/>
      <c r="N333" s="32">
        <v>60</v>
      </c>
      <c r="O333" s="548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3" s="394"/>
      <c r="Q333" s="394"/>
      <c r="R333" s="394"/>
      <c r="S333" s="392"/>
      <c r="T333" s="34"/>
      <c r="U333" s="34"/>
      <c r="V333" s="35" t="s">
        <v>66</v>
      </c>
      <c r="W333" s="387">
        <v>0</v>
      </c>
      <c r="X333" s="388">
        <f t="shared" si="71"/>
        <v>0</v>
      </c>
      <c r="Y333" s="36" t="str">
        <f>IFERROR(IF(X333=0,"",ROUNDUP(X333/H333,0)*0.02175),"")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486</v>
      </c>
      <c r="B334" s="54" t="s">
        <v>487</v>
      </c>
      <c r="C334" s="31">
        <v>4301011946</v>
      </c>
      <c r="D334" s="391">
        <v>4680115884847</v>
      </c>
      <c r="E334" s="392"/>
      <c r="F334" s="386">
        <v>2.5</v>
      </c>
      <c r="G334" s="32">
        <v>6</v>
      </c>
      <c r="H334" s="386">
        <v>15</v>
      </c>
      <c r="I334" s="386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07" t="s">
        <v>488</v>
      </c>
      <c r="P334" s="394"/>
      <c r="Q334" s="394"/>
      <c r="R334" s="394"/>
      <c r="S334" s="392"/>
      <c r="T334" s="34"/>
      <c r="U334" s="34"/>
      <c r="V334" s="35" t="s">
        <v>66</v>
      </c>
      <c r="W334" s="387">
        <v>0</v>
      </c>
      <c r="X334" s="388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hidden="1" customHeight="1" x14ac:dyDescent="0.25">
      <c r="A335" s="54" t="s">
        <v>486</v>
      </c>
      <c r="B335" s="54" t="s">
        <v>489</v>
      </c>
      <c r="C335" s="31">
        <v>4301011869</v>
      </c>
      <c r="D335" s="391">
        <v>4680115884847</v>
      </c>
      <c r="E335" s="392"/>
      <c r="F335" s="386">
        <v>2.5</v>
      </c>
      <c r="G335" s="32">
        <v>6</v>
      </c>
      <c r="H335" s="386">
        <v>15</v>
      </c>
      <c r="I335" s="386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709" t="s">
        <v>488</v>
      </c>
      <c r="P335" s="394"/>
      <c r="Q335" s="394"/>
      <c r="R335" s="394"/>
      <c r="S335" s="392"/>
      <c r="T335" s="34"/>
      <c r="U335" s="34"/>
      <c r="V335" s="35" t="s">
        <v>66</v>
      </c>
      <c r="W335" s="387">
        <v>0</v>
      </c>
      <c r="X335" s="388">
        <f t="shared" si="71"/>
        <v>0</v>
      </c>
      <c r="Y335" s="36" t="str">
        <f>IFERROR(IF(X335=0,"",ROUNDUP(X335/H335,0)*0.02175),"")</f>
        <v/>
      </c>
      <c r="Z335" s="56"/>
      <c r="AA335" s="57"/>
      <c r="AE335" s="64"/>
      <c r="BB335" s="260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490</v>
      </c>
      <c r="B336" s="54" t="s">
        <v>491</v>
      </c>
      <c r="C336" s="31">
        <v>4301011947</v>
      </c>
      <c r="D336" s="391">
        <v>4680115884854</v>
      </c>
      <c r="E336" s="392"/>
      <c r="F336" s="386">
        <v>2.5</v>
      </c>
      <c r="G336" s="32">
        <v>6</v>
      </c>
      <c r="H336" s="386">
        <v>15</v>
      </c>
      <c r="I336" s="386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5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394"/>
      <c r="Q336" s="394"/>
      <c r="R336" s="394"/>
      <c r="S336" s="392"/>
      <c r="T336" s="34"/>
      <c r="U336" s="34"/>
      <c r="V336" s="35" t="s">
        <v>66</v>
      </c>
      <c r="W336" s="387">
        <v>0</v>
      </c>
      <c r="X336" s="388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490</v>
      </c>
      <c r="B337" s="54" t="s">
        <v>492</v>
      </c>
      <c r="C337" s="31">
        <v>4301011870</v>
      </c>
      <c r="D337" s="391">
        <v>4680115884854</v>
      </c>
      <c r="E337" s="392"/>
      <c r="F337" s="386">
        <v>2.5</v>
      </c>
      <c r="G337" s="32">
        <v>6</v>
      </c>
      <c r="H337" s="386">
        <v>15</v>
      </c>
      <c r="I337" s="386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1" t="s">
        <v>493</v>
      </c>
      <c r="P337" s="394"/>
      <c r="Q337" s="394"/>
      <c r="R337" s="394"/>
      <c r="S337" s="392"/>
      <c r="T337" s="34"/>
      <c r="U337" s="34"/>
      <c r="V337" s="35" t="s">
        <v>66</v>
      </c>
      <c r="W337" s="387">
        <v>0</v>
      </c>
      <c r="X337" s="388">
        <f t="shared" si="71"/>
        <v>0</v>
      </c>
      <c r="Y337" s="36" t="str">
        <f>IFERROR(IF(X337=0,"",ROUNDUP(X337/H337,0)*0.02175),"")</f>
        <v/>
      </c>
      <c r="Z337" s="56"/>
      <c r="AA337" s="57"/>
      <c r="AE337" s="64"/>
      <c r="BB337" s="262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ht="27" hidden="1" customHeight="1" x14ac:dyDescent="0.25">
      <c r="A338" s="54" t="s">
        <v>494</v>
      </c>
      <c r="B338" s="54" t="s">
        <v>495</v>
      </c>
      <c r="C338" s="31">
        <v>4301011327</v>
      </c>
      <c r="D338" s="391">
        <v>4607091384154</v>
      </c>
      <c r="E338" s="392"/>
      <c r="F338" s="386">
        <v>0.5</v>
      </c>
      <c r="G338" s="32">
        <v>10</v>
      </c>
      <c r="H338" s="386">
        <v>5</v>
      </c>
      <c r="I338" s="386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77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8" s="394"/>
      <c r="Q338" s="394"/>
      <c r="R338" s="394"/>
      <c r="S338" s="392"/>
      <c r="T338" s="34"/>
      <c r="U338" s="34"/>
      <c r="V338" s="35" t="s">
        <v>66</v>
      </c>
      <c r="W338" s="387">
        <v>0</v>
      </c>
      <c r="X338" s="388">
        <f t="shared" si="71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hidden="1" customHeight="1" x14ac:dyDescent="0.25">
      <c r="A339" s="54" t="s">
        <v>496</v>
      </c>
      <c r="B339" s="54" t="s">
        <v>497</v>
      </c>
      <c r="C339" s="31">
        <v>4301011952</v>
      </c>
      <c r="D339" s="391">
        <v>4680115884922</v>
      </c>
      <c r="E339" s="392"/>
      <c r="F339" s="386">
        <v>0.5</v>
      </c>
      <c r="G339" s="32">
        <v>10</v>
      </c>
      <c r="H339" s="386">
        <v>5</v>
      </c>
      <c r="I339" s="386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8" t="s">
        <v>498</v>
      </c>
      <c r="P339" s="394"/>
      <c r="Q339" s="394"/>
      <c r="R339" s="394"/>
      <c r="S339" s="392"/>
      <c r="T339" s="34"/>
      <c r="U339" s="34"/>
      <c r="V339" s="35" t="s">
        <v>66</v>
      </c>
      <c r="W339" s="387">
        <v>0</v>
      </c>
      <c r="X339" s="388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hidden="1" customHeight="1" x14ac:dyDescent="0.25">
      <c r="A340" s="54" t="s">
        <v>499</v>
      </c>
      <c r="B340" s="54" t="s">
        <v>500</v>
      </c>
      <c r="C340" s="31">
        <v>4301011433</v>
      </c>
      <c r="D340" s="391">
        <v>4680115882638</v>
      </c>
      <c r="E340" s="392"/>
      <c r="F340" s="386">
        <v>0.4</v>
      </c>
      <c r="G340" s="32">
        <v>10</v>
      </c>
      <c r="H340" s="386">
        <v>4</v>
      </c>
      <c r="I340" s="386">
        <v>4.24</v>
      </c>
      <c r="J340" s="32">
        <v>120</v>
      </c>
      <c r="K340" s="32" t="s">
        <v>64</v>
      </c>
      <c r="L340" s="33" t="s">
        <v>101</v>
      </c>
      <c r="M340" s="33"/>
      <c r="N340" s="32">
        <v>90</v>
      </c>
      <c r="O340" s="7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394"/>
      <c r="Q340" s="394"/>
      <c r="R340" s="394"/>
      <c r="S340" s="392"/>
      <c r="T340" s="34"/>
      <c r="U340" s="34"/>
      <c r="V340" s="35" t="s">
        <v>66</v>
      </c>
      <c r="W340" s="387">
        <v>0</v>
      </c>
      <c r="X340" s="388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idden="1" x14ac:dyDescent="0.2">
      <c r="A341" s="398"/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400"/>
      <c r="O341" s="411" t="s">
        <v>70</v>
      </c>
      <c r="P341" s="412"/>
      <c r="Q341" s="412"/>
      <c r="R341" s="412"/>
      <c r="S341" s="412"/>
      <c r="T341" s="412"/>
      <c r="U341" s="413"/>
      <c r="V341" s="37" t="s">
        <v>71</v>
      </c>
      <c r="W341" s="389">
        <f>IFERROR(W330/H330,"0")+IFERROR(W331/H331,"0")+IFERROR(W332/H332,"0")+IFERROR(W333/H333,"0")+IFERROR(W334/H334,"0")+IFERROR(W335/H335,"0")+IFERROR(W336/H336,"0")+IFERROR(W337/H337,"0")+IFERROR(W338/H338,"0")+IFERROR(W339/H339,"0")+IFERROR(W340/H340,"0")</f>
        <v>0</v>
      </c>
      <c r="X341" s="389">
        <f>IFERROR(X330/H330,"0")+IFERROR(X331/H331,"0")+IFERROR(X332/H332,"0")+IFERROR(X333/H333,"0")+IFERROR(X334/H334,"0")+IFERROR(X335/H335,"0")+IFERROR(X336/H336,"0")+IFERROR(X337/H337,"0")+IFERROR(X338/H338,"0")+IFERROR(X339/H339,"0")+IFERROR(X340/H340,"0")</f>
        <v>0</v>
      </c>
      <c r="Y341" s="389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0</v>
      </c>
      <c r="Z341" s="390"/>
      <c r="AA341" s="390"/>
    </row>
    <row r="342" spans="1:67" hidden="1" x14ac:dyDescent="0.2">
      <c r="A342" s="399"/>
      <c r="B342" s="399"/>
      <c r="C342" s="399"/>
      <c r="D342" s="399"/>
      <c r="E342" s="399"/>
      <c r="F342" s="399"/>
      <c r="G342" s="399"/>
      <c r="H342" s="399"/>
      <c r="I342" s="399"/>
      <c r="J342" s="399"/>
      <c r="K342" s="399"/>
      <c r="L342" s="399"/>
      <c r="M342" s="399"/>
      <c r="N342" s="400"/>
      <c r="O342" s="411" t="s">
        <v>70</v>
      </c>
      <c r="P342" s="412"/>
      <c r="Q342" s="412"/>
      <c r="R342" s="412"/>
      <c r="S342" s="412"/>
      <c r="T342" s="412"/>
      <c r="U342" s="413"/>
      <c r="V342" s="37" t="s">
        <v>66</v>
      </c>
      <c r="W342" s="389">
        <f>IFERROR(SUM(W330:W340),"0")</f>
        <v>0</v>
      </c>
      <c r="X342" s="389">
        <f>IFERROR(SUM(X330:X340),"0")</f>
        <v>0</v>
      </c>
      <c r="Y342" s="37"/>
      <c r="Z342" s="390"/>
      <c r="AA342" s="390"/>
    </row>
    <row r="343" spans="1:67" ht="14.25" hidden="1" customHeight="1" x14ac:dyDescent="0.25">
      <c r="A343" s="401" t="s">
        <v>97</v>
      </c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399"/>
      <c r="P343" s="399"/>
      <c r="Q343" s="399"/>
      <c r="R343" s="399"/>
      <c r="S343" s="399"/>
      <c r="T343" s="399"/>
      <c r="U343" s="399"/>
      <c r="V343" s="399"/>
      <c r="W343" s="399"/>
      <c r="X343" s="399"/>
      <c r="Y343" s="399"/>
      <c r="Z343" s="383"/>
      <c r="AA343" s="383"/>
    </row>
    <row r="344" spans="1:67" ht="27" customHeight="1" x14ac:dyDescent="0.25">
      <c r="A344" s="54" t="s">
        <v>501</v>
      </c>
      <c r="B344" s="54" t="s">
        <v>502</v>
      </c>
      <c r="C344" s="31">
        <v>4301020178</v>
      </c>
      <c r="D344" s="391">
        <v>4607091383980</v>
      </c>
      <c r="E344" s="392"/>
      <c r="F344" s="386">
        <v>2.5</v>
      </c>
      <c r="G344" s="32">
        <v>6</v>
      </c>
      <c r="H344" s="386">
        <v>15</v>
      </c>
      <c r="I344" s="386">
        <v>15.48</v>
      </c>
      <c r="J344" s="32">
        <v>48</v>
      </c>
      <c r="K344" s="32" t="s">
        <v>100</v>
      </c>
      <c r="L344" s="33" t="s">
        <v>101</v>
      </c>
      <c r="M344" s="33"/>
      <c r="N344" s="32">
        <v>50</v>
      </c>
      <c r="O344" s="7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94"/>
      <c r="Q344" s="394"/>
      <c r="R344" s="394"/>
      <c r="S344" s="392"/>
      <c r="T344" s="34"/>
      <c r="U344" s="34"/>
      <c r="V344" s="35" t="s">
        <v>66</v>
      </c>
      <c r="W344" s="387">
        <v>1500</v>
      </c>
      <c r="X344" s="388">
        <f>IFERROR(IF(W344="",0,CEILING((W344/$H344),1)*$H344),"")</f>
        <v>1500</v>
      </c>
      <c r="Y344" s="36">
        <f>IFERROR(IF(X344=0,"",ROUNDUP(X344/H344,0)*0.02175),"")</f>
        <v>2.1749999999999998</v>
      </c>
      <c r="Z344" s="56"/>
      <c r="AA344" s="57"/>
      <c r="AE344" s="64"/>
      <c r="BB344" s="266" t="s">
        <v>1</v>
      </c>
      <c r="BL344" s="64">
        <f>IFERROR(W344*I344/H344,"0")</f>
        <v>1548</v>
      </c>
      <c r="BM344" s="64">
        <f>IFERROR(X344*I344/H344,"0")</f>
        <v>1548</v>
      </c>
      <c r="BN344" s="64">
        <f>IFERROR(1/J344*(W344/H344),"0")</f>
        <v>2.083333333333333</v>
      </c>
      <c r="BO344" s="64">
        <f>IFERROR(1/J344*(X344/H344),"0")</f>
        <v>2.083333333333333</v>
      </c>
    </row>
    <row r="345" spans="1:67" ht="16.5" hidden="1" customHeight="1" x14ac:dyDescent="0.25">
      <c r="A345" s="54" t="s">
        <v>503</v>
      </c>
      <c r="B345" s="54" t="s">
        <v>504</v>
      </c>
      <c r="C345" s="31">
        <v>4301020270</v>
      </c>
      <c r="D345" s="391">
        <v>4680115883314</v>
      </c>
      <c r="E345" s="392"/>
      <c r="F345" s="386">
        <v>1.35</v>
      </c>
      <c r="G345" s="32">
        <v>8</v>
      </c>
      <c r="H345" s="386">
        <v>10.8</v>
      </c>
      <c r="I345" s="386">
        <v>11.28</v>
      </c>
      <c r="J345" s="32">
        <v>56</v>
      </c>
      <c r="K345" s="32" t="s">
        <v>100</v>
      </c>
      <c r="L345" s="33" t="s">
        <v>120</v>
      </c>
      <c r="M345" s="33"/>
      <c r="N345" s="32">
        <v>50</v>
      </c>
      <c r="O345" s="64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94"/>
      <c r="Q345" s="394"/>
      <c r="R345" s="394"/>
      <c r="S345" s="392"/>
      <c r="T345" s="34"/>
      <c r="U345" s="34"/>
      <c r="V345" s="35" t="s">
        <v>66</v>
      </c>
      <c r="W345" s="387">
        <v>0</v>
      </c>
      <c r="X345" s="388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505</v>
      </c>
      <c r="B346" s="54" t="s">
        <v>506</v>
      </c>
      <c r="C346" s="31">
        <v>4301020179</v>
      </c>
      <c r="D346" s="391">
        <v>4607091384178</v>
      </c>
      <c r="E346" s="392"/>
      <c r="F346" s="386">
        <v>0.4</v>
      </c>
      <c r="G346" s="32">
        <v>10</v>
      </c>
      <c r="H346" s="386">
        <v>4</v>
      </c>
      <c r="I346" s="386">
        <v>4.24</v>
      </c>
      <c r="J346" s="32">
        <v>120</v>
      </c>
      <c r="K346" s="32" t="s">
        <v>64</v>
      </c>
      <c r="L346" s="33" t="s">
        <v>101</v>
      </c>
      <c r="M346" s="33"/>
      <c r="N346" s="32">
        <v>50</v>
      </c>
      <c r="O346" s="6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94"/>
      <c r="Q346" s="394"/>
      <c r="R346" s="394"/>
      <c r="S346" s="392"/>
      <c r="T346" s="34"/>
      <c r="U346" s="34"/>
      <c r="V346" s="35" t="s">
        <v>66</v>
      </c>
      <c r="W346" s="387">
        <v>0</v>
      </c>
      <c r="X346" s="388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507</v>
      </c>
      <c r="B347" s="54" t="s">
        <v>508</v>
      </c>
      <c r="C347" s="31">
        <v>4301020254</v>
      </c>
      <c r="D347" s="391">
        <v>4680115881914</v>
      </c>
      <c r="E347" s="392"/>
      <c r="F347" s="386">
        <v>0.4</v>
      </c>
      <c r="G347" s="32">
        <v>10</v>
      </c>
      <c r="H347" s="386">
        <v>4</v>
      </c>
      <c r="I347" s="386">
        <v>4.24</v>
      </c>
      <c r="J347" s="32">
        <v>120</v>
      </c>
      <c r="K347" s="32" t="s">
        <v>64</v>
      </c>
      <c r="L347" s="33" t="s">
        <v>101</v>
      </c>
      <c r="M347" s="33"/>
      <c r="N347" s="32">
        <v>90</v>
      </c>
      <c r="O347" s="4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394"/>
      <c r="Q347" s="394"/>
      <c r="R347" s="394"/>
      <c r="S347" s="392"/>
      <c r="T347" s="34"/>
      <c r="U347" s="34"/>
      <c r="V347" s="35" t="s">
        <v>66</v>
      </c>
      <c r="W347" s="387">
        <v>0</v>
      </c>
      <c r="X347" s="388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398"/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400"/>
      <c r="O348" s="411" t="s">
        <v>70</v>
      </c>
      <c r="P348" s="412"/>
      <c r="Q348" s="412"/>
      <c r="R348" s="412"/>
      <c r="S348" s="412"/>
      <c r="T348" s="412"/>
      <c r="U348" s="413"/>
      <c r="V348" s="37" t="s">
        <v>71</v>
      </c>
      <c r="W348" s="389">
        <f>IFERROR(W344/H344,"0")+IFERROR(W345/H345,"0")+IFERROR(W346/H346,"0")+IFERROR(W347/H347,"0")</f>
        <v>100</v>
      </c>
      <c r="X348" s="389">
        <f>IFERROR(X344/H344,"0")+IFERROR(X345/H345,"0")+IFERROR(X346/H346,"0")+IFERROR(X347/H347,"0")</f>
        <v>100</v>
      </c>
      <c r="Y348" s="389">
        <f>IFERROR(IF(Y344="",0,Y344),"0")+IFERROR(IF(Y345="",0,Y345),"0")+IFERROR(IF(Y346="",0,Y346),"0")+IFERROR(IF(Y347="",0,Y347),"0")</f>
        <v>2.1749999999999998</v>
      </c>
      <c r="Z348" s="390"/>
      <c r="AA348" s="390"/>
    </row>
    <row r="349" spans="1:67" x14ac:dyDescent="0.2">
      <c r="A349" s="39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400"/>
      <c r="O349" s="411" t="s">
        <v>70</v>
      </c>
      <c r="P349" s="412"/>
      <c r="Q349" s="412"/>
      <c r="R349" s="412"/>
      <c r="S349" s="412"/>
      <c r="T349" s="412"/>
      <c r="U349" s="413"/>
      <c r="V349" s="37" t="s">
        <v>66</v>
      </c>
      <c r="W349" s="389">
        <f>IFERROR(SUM(W344:W347),"0")</f>
        <v>1500</v>
      </c>
      <c r="X349" s="389">
        <f>IFERROR(SUM(X344:X347),"0")</f>
        <v>1500</v>
      </c>
      <c r="Y349" s="37"/>
      <c r="Z349" s="390"/>
      <c r="AA349" s="390"/>
    </row>
    <row r="350" spans="1:67" ht="14.25" hidden="1" customHeight="1" x14ac:dyDescent="0.25">
      <c r="A350" s="401" t="s">
        <v>72</v>
      </c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399"/>
      <c r="P350" s="399"/>
      <c r="Q350" s="399"/>
      <c r="R350" s="399"/>
      <c r="S350" s="399"/>
      <c r="T350" s="399"/>
      <c r="U350" s="399"/>
      <c r="V350" s="399"/>
      <c r="W350" s="399"/>
      <c r="X350" s="399"/>
      <c r="Y350" s="399"/>
      <c r="Z350" s="383"/>
      <c r="AA350" s="383"/>
    </row>
    <row r="351" spans="1:67" ht="27" hidden="1" customHeight="1" x14ac:dyDescent="0.25">
      <c r="A351" s="54" t="s">
        <v>509</v>
      </c>
      <c r="B351" s="54" t="s">
        <v>510</v>
      </c>
      <c r="C351" s="31">
        <v>4301051560</v>
      </c>
      <c r="D351" s="391">
        <v>4607091383928</v>
      </c>
      <c r="E351" s="392"/>
      <c r="F351" s="386">
        <v>1.3</v>
      </c>
      <c r="G351" s="32">
        <v>6</v>
      </c>
      <c r="H351" s="386">
        <v>7.8</v>
      </c>
      <c r="I351" s="386">
        <v>8.3699999999999992</v>
      </c>
      <c r="J351" s="32">
        <v>56</v>
      </c>
      <c r="K351" s="32" t="s">
        <v>100</v>
      </c>
      <c r="L351" s="33" t="s">
        <v>120</v>
      </c>
      <c r="M351" s="33"/>
      <c r="N351" s="32">
        <v>40</v>
      </c>
      <c r="O351" s="63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1" s="394"/>
      <c r="Q351" s="394"/>
      <c r="R351" s="394"/>
      <c r="S351" s="392"/>
      <c r="T351" s="34"/>
      <c r="U351" s="34"/>
      <c r="V351" s="35" t="s">
        <v>66</v>
      </c>
      <c r="W351" s="387">
        <v>0</v>
      </c>
      <c r="X351" s="388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509</v>
      </c>
      <c r="B352" s="54" t="s">
        <v>511</v>
      </c>
      <c r="C352" s="31">
        <v>4301051639</v>
      </c>
      <c r="D352" s="391">
        <v>4607091383928</v>
      </c>
      <c r="E352" s="392"/>
      <c r="F352" s="386">
        <v>1.3</v>
      </c>
      <c r="G352" s="32">
        <v>6</v>
      </c>
      <c r="H352" s="386">
        <v>7.8</v>
      </c>
      <c r="I352" s="386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17" t="s">
        <v>512</v>
      </c>
      <c r="P352" s="394"/>
      <c r="Q352" s="394"/>
      <c r="R352" s="394"/>
      <c r="S352" s="392"/>
      <c r="T352" s="34"/>
      <c r="U352" s="34"/>
      <c r="V352" s="35" t="s">
        <v>66</v>
      </c>
      <c r="W352" s="387">
        <v>0</v>
      </c>
      <c r="X352" s="388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513</v>
      </c>
      <c r="B353" s="54" t="s">
        <v>514</v>
      </c>
      <c r="C353" s="31">
        <v>4301051298</v>
      </c>
      <c r="D353" s="391">
        <v>4607091384260</v>
      </c>
      <c r="E353" s="392"/>
      <c r="F353" s="386">
        <v>1.3</v>
      </c>
      <c r="G353" s="32">
        <v>6</v>
      </c>
      <c r="H353" s="386">
        <v>7.8</v>
      </c>
      <c r="I353" s="386">
        <v>8.3640000000000008</v>
      </c>
      <c r="J353" s="32">
        <v>56</v>
      </c>
      <c r="K353" s="32" t="s">
        <v>100</v>
      </c>
      <c r="L353" s="33" t="s">
        <v>65</v>
      </c>
      <c r="M353" s="33"/>
      <c r="N353" s="32">
        <v>35</v>
      </c>
      <c r="O353" s="5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3" s="394"/>
      <c r="Q353" s="394"/>
      <c r="R353" s="394"/>
      <c r="S353" s="392"/>
      <c r="T353" s="34"/>
      <c r="U353" s="34"/>
      <c r="V353" s="35" t="s">
        <v>66</v>
      </c>
      <c r="W353" s="387">
        <v>0</v>
      </c>
      <c r="X353" s="388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idden="1" x14ac:dyDescent="0.2">
      <c r="A354" s="398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00"/>
      <c r="O354" s="411" t="s">
        <v>70</v>
      </c>
      <c r="P354" s="412"/>
      <c r="Q354" s="412"/>
      <c r="R354" s="412"/>
      <c r="S354" s="412"/>
      <c r="T354" s="412"/>
      <c r="U354" s="413"/>
      <c r="V354" s="37" t="s">
        <v>71</v>
      </c>
      <c r="W354" s="389">
        <f>IFERROR(W351/H351,"0")+IFERROR(W352/H352,"0")+IFERROR(W353/H353,"0")</f>
        <v>0</v>
      </c>
      <c r="X354" s="389">
        <f>IFERROR(X351/H351,"0")+IFERROR(X352/H352,"0")+IFERROR(X353/H353,"0")</f>
        <v>0</v>
      </c>
      <c r="Y354" s="389">
        <f>IFERROR(IF(Y351="",0,Y351),"0")+IFERROR(IF(Y352="",0,Y352),"0")+IFERROR(IF(Y353="",0,Y353),"0")</f>
        <v>0</v>
      </c>
      <c r="Z354" s="390"/>
      <c r="AA354" s="390"/>
    </row>
    <row r="355" spans="1:67" hidden="1" x14ac:dyDescent="0.2">
      <c r="A355" s="399"/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400"/>
      <c r="O355" s="411" t="s">
        <v>70</v>
      </c>
      <c r="P355" s="412"/>
      <c r="Q355" s="412"/>
      <c r="R355" s="412"/>
      <c r="S355" s="412"/>
      <c r="T355" s="412"/>
      <c r="U355" s="413"/>
      <c r="V355" s="37" t="s">
        <v>66</v>
      </c>
      <c r="W355" s="389">
        <f>IFERROR(SUM(W351:W353),"0")</f>
        <v>0</v>
      </c>
      <c r="X355" s="389">
        <f>IFERROR(SUM(X351:X353),"0")</f>
        <v>0</v>
      </c>
      <c r="Y355" s="37"/>
      <c r="Z355" s="390"/>
      <c r="AA355" s="390"/>
    </row>
    <row r="356" spans="1:67" ht="14.25" hidden="1" customHeight="1" x14ac:dyDescent="0.25">
      <c r="A356" s="401" t="s">
        <v>205</v>
      </c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399"/>
      <c r="P356" s="399"/>
      <c r="Q356" s="399"/>
      <c r="R356" s="399"/>
      <c r="S356" s="399"/>
      <c r="T356" s="399"/>
      <c r="U356" s="399"/>
      <c r="V356" s="399"/>
      <c r="W356" s="399"/>
      <c r="X356" s="399"/>
      <c r="Y356" s="399"/>
      <c r="Z356" s="383"/>
      <c r="AA356" s="383"/>
    </row>
    <row r="357" spans="1:67" ht="16.5" customHeight="1" x14ac:dyDescent="0.25">
      <c r="A357" s="54" t="s">
        <v>515</v>
      </c>
      <c r="B357" s="54" t="s">
        <v>516</v>
      </c>
      <c r="C357" s="31">
        <v>4301060314</v>
      </c>
      <c r="D357" s="391">
        <v>4607091384673</v>
      </c>
      <c r="E357" s="392"/>
      <c r="F357" s="386">
        <v>1.3</v>
      </c>
      <c r="G357" s="32">
        <v>6</v>
      </c>
      <c r="H357" s="386">
        <v>7.8</v>
      </c>
      <c r="I357" s="386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4"/>
      <c r="Q357" s="394"/>
      <c r="R357" s="394"/>
      <c r="S357" s="392"/>
      <c r="T357" s="34"/>
      <c r="U357" s="34"/>
      <c r="V357" s="35" t="s">
        <v>66</v>
      </c>
      <c r="W357" s="387">
        <v>200</v>
      </c>
      <c r="X357" s="388">
        <f>IFERROR(IF(W357="",0,CEILING((W357/$H357),1)*$H357),"")</f>
        <v>202.79999999999998</v>
      </c>
      <c r="Y357" s="36">
        <f>IFERROR(IF(X357=0,"",ROUNDUP(X357/H357,0)*0.02175),"")</f>
        <v>0.5655</v>
      </c>
      <c r="Z357" s="56"/>
      <c r="AA357" s="57"/>
      <c r="AE357" s="64"/>
      <c r="BB357" s="273" t="s">
        <v>1</v>
      </c>
      <c r="BL357" s="64">
        <f>IFERROR(W357*I357/H357,"0")</f>
        <v>214.46153846153848</v>
      </c>
      <c r="BM357" s="64">
        <f>IFERROR(X357*I357/H357,"0")</f>
        <v>217.464</v>
      </c>
      <c r="BN357" s="64">
        <f>IFERROR(1/J357*(W357/H357),"0")</f>
        <v>0.45787545787545786</v>
      </c>
      <c r="BO357" s="64">
        <f>IFERROR(1/J357*(X357/H357),"0")</f>
        <v>0.46428571428571425</v>
      </c>
    </row>
    <row r="358" spans="1:67" x14ac:dyDescent="0.2">
      <c r="A358" s="398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00"/>
      <c r="O358" s="411" t="s">
        <v>70</v>
      </c>
      <c r="P358" s="412"/>
      <c r="Q358" s="412"/>
      <c r="R358" s="412"/>
      <c r="S358" s="412"/>
      <c r="T358" s="412"/>
      <c r="U358" s="413"/>
      <c r="V358" s="37" t="s">
        <v>71</v>
      </c>
      <c r="W358" s="389">
        <f>IFERROR(W357/H357,"0")</f>
        <v>25.641025641025642</v>
      </c>
      <c r="X358" s="389">
        <f>IFERROR(X357/H357,"0")</f>
        <v>26</v>
      </c>
      <c r="Y358" s="389">
        <f>IFERROR(IF(Y357="",0,Y357),"0")</f>
        <v>0.5655</v>
      </c>
      <c r="Z358" s="390"/>
      <c r="AA358" s="390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00"/>
      <c r="O359" s="411" t="s">
        <v>70</v>
      </c>
      <c r="P359" s="412"/>
      <c r="Q359" s="412"/>
      <c r="R359" s="412"/>
      <c r="S359" s="412"/>
      <c r="T359" s="412"/>
      <c r="U359" s="413"/>
      <c r="V359" s="37" t="s">
        <v>66</v>
      </c>
      <c r="W359" s="389">
        <f>IFERROR(SUM(W357:W357),"0")</f>
        <v>200</v>
      </c>
      <c r="X359" s="389">
        <f>IFERROR(SUM(X357:X357),"0")</f>
        <v>202.79999999999998</v>
      </c>
      <c r="Y359" s="37"/>
      <c r="Z359" s="390"/>
      <c r="AA359" s="390"/>
    </row>
    <row r="360" spans="1:67" ht="16.5" hidden="1" customHeight="1" x14ac:dyDescent="0.25">
      <c r="A360" s="410" t="s">
        <v>517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2"/>
      <c r="AA360" s="382"/>
    </row>
    <row r="361" spans="1:67" ht="14.25" hidden="1" customHeight="1" x14ac:dyDescent="0.25">
      <c r="A361" s="401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hidden="1" customHeight="1" x14ac:dyDescent="0.25">
      <c r="A362" s="54" t="s">
        <v>518</v>
      </c>
      <c r="B362" s="54" t="s">
        <v>519</v>
      </c>
      <c r="C362" s="31">
        <v>4301011324</v>
      </c>
      <c r="D362" s="391">
        <v>4607091384185</v>
      </c>
      <c r="E362" s="392"/>
      <c r="F362" s="386">
        <v>0.8</v>
      </c>
      <c r="G362" s="32">
        <v>15</v>
      </c>
      <c r="H362" s="386">
        <v>12</v>
      </c>
      <c r="I362" s="386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4"/>
      <c r="Q362" s="394"/>
      <c r="R362" s="394"/>
      <c r="S362" s="392"/>
      <c r="T362" s="34"/>
      <c r="U362" s="34"/>
      <c r="V362" s="35" t="s">
        <v>66</v>
      </c>
      <c r="W362" s="387">
        <v>0</v>
      </c>
      <c r="X362" s="388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520</v>
      </c>
      <c r="B363" s="54" t="s">
        <v>521</v>
      </c>
      <c r="C363" s="31">
        <v>4301011312</v>
      </c>
      <c r="D363" s="391">
        <v>4607091384192</v>
      </c>
      <c r="E363" s="392"/>
      <c r="F363" s="386">
        <v>1.8</v>
      </c>
      <c r="G363" s="32">
        <v>6</v>
      </c>
      <c r="H363" s="386">
        <v>10.8</v>
      </c>
      <c r="I363" s="386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6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4"/>
      <c r="Q363" s="394"/>
      <c r="R363" s="394"/>
      <c r="S363" s="392"/>
      <c r="T363" s="34"/>
      <c r="U363" s="34"/>
      <c r="V363" s="35" t="s">
        <v>66</v>
      </c>
      <c r="W363" s="387">
        <v>0</v>
      </c>
      <c r="X363" s="388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522</v>
      </c>
      <c r="B364" s="54" t="s">
        <v>523</v>
      </c>
      <c r="C364" s="31">
        <v>4301011483</v>
      </c>
      <c r="D364" s="391">
        <v>4680115881907</v>
      </c>
      <c r="E364" s="392"/>
      <c r="F364" s="386">
        <v>1.8</v>
      </c>
      <c r="G364" s="32">
        <v>6</v>
      </c>
      <c r="H364" s="386">
        <v>10.8</v>
      </c>
      <c r="I364" s="386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4"/>
      <c r="Q364" s="394"/>
      <c r="R364" s="394"/>
      <c r="S364" s="392"/>
      <c r="T364" s="34"/>
      <c r="U364" s="34"/>
      <c r="V364" s="35" t="s">
        <v>66</v>
      </c>
      <c r="W364" s="387">
        <v>0</v>
      </c>
      <c r="X364" s="388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4301011655</v>
      </c>
      <c r="D365" s="391">
        <v>4680115883925</v>
      </c>
      <c r="E365" s="392"/>
      <c r="F365" s="386">
        <v>2.5</v>
      </c>
      <c r="G365" s="32">
        <v>6</v>
      </c>
      <c r="H365" s="386">
        <v>15</v>
      </c>
      <c r="I365" s="386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4"/>
      <c r="Q365" s="394"/>
      <c r="R365" s="394"/>
      <c r="S365" s="392"/>
      <c r="T365" s="34"/>
      <c r="U365" s="34"/>
      <c r="V365" s="35" t="s">
        <v>66</v>
      </c>
      <c r="W365" s="387">
        <v>0</v>
      </c>
      <c r="X365" s="388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hidden="1" customHeight="1" x14ac:dyDescent="0.25">
      <c r="A366" s="54" t="s">
        <v>526</v>
      </c>
      <c r="B366" s="54" t="s">
        <v>527</v>
      </c>
      <c r="C366" s="31">
        <v>4301011303</v>
      </c>
      <c r="D366" s="391">
        <v>4607091384680</v>
      </c>
      <c r="E366" s="392"/>
      <c r="F366" s="386">
        <v>0.4</v>
      </c>
      <c r="G366" s="32">
        <v>10</v>
      </c>
      <c r="H366" s="386">
        <v>4</v>
      </c>
      <c r="I366" s="386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394"/>
      <c r="Q366" s="394"/>
      <c r="R366" s="394"/>
      <c r="S366" s="392"/>
      <c r="T366" s="34"/>
      <c r="U366" s="34"/>
      <c r="V366" s="35" t="s">
        <v>66</v>
      </c>
      <c r="W366" s="387">
        <v>0</v>
      </c>
      <c r="X366" s="388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idden="1" x14ac:dyDescent="0.2">
      <c r="A367" s="398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00"/>
      <c r="O367" s="411" t="s">
        <v>70</v>
      </c>
      <c r="P367" s="412"/>
      <c r="Q367" s="412"/>
      <c r="R367" s="412"/>
      <c r="S367" s="412"/>
      <c r="T367" s="412"/>
      <c r="U367" s="413"/>
      <c r="V367" s="37" t="s">
        <v>71</v>
      </c>
      <c r="W367" s="389">
        <f>IFERROR(W362/H362,"0")+IFERROR(W363/H363,"0")+IFERROR(W364/H364,"0")+IFERROR(W365/H365,"0")+IFERROR(W366/H366,"0")</f>
        <v>0</v>
      </c>
      <c r="X367" s="389">
        <f>IFERROR(X362/H362,"0")+IFERROR(X363/H363,"0")+IFERROR(X364/H364,"0")+IFERROR(X365/H365,"0")+IFERROR(X366/H366,"0")</f>
        <v>0</v>
      </c>
      <c r="Y367" s="389">
        <f>IFERROR(IF(Y362="",0,Y362),"0")+IFERROR(IF(Y363="",0,Y363),"0")+IFERROR(IF(Y364="",0,Y364),"0")+IFERROR(IF(Y365="",0,Y365),"0")+IFERROR(IF(Y366="",0,Y366),"0")</f>
        <v>0</v>
      </c>
      <c r="Z367" s="390"/>
      <c r="AA367" s="390"/>
    </row>
    <row r="368" spans="1:67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400"/>
      <c r="O368" s="411" t="s">
        <v>70</v>
      </c>
      <c r="P368" s="412"/>
      <c r="Q368" s="412"/>
      <c r="R368" s="412"/>
      <c r="S368" s="412"/>
      <c r="T368" s="412"/>
      <c r="U368" s="413"/>
      <c r="V368" s="37" t="s">
        <v>66</v>
      </c>
      <c r="W368" s="389">
        <f>IFERROR(SUM(W362:W366),"0")</f>
        <v>0</v>
      </c>
      <c r="X368" s="389">
        <f>IFERROR(SUM(X362:X366),"0")</f>
        <v>0</v>
      </c>
      <c r="Y368" s="37"/>
      <c r="Z368" s="390"/>
      <c r="AA368" s="390"/>
    </row>
    <row r="369" spans="1:67" ht="14.25" hidden="1" customHeight="1" x14ac:dyDescent="0.25">
      <c r="A369" s="401" t="s">
        <v>61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83"/>
      <c r="AA369" s="383"/>
    </row>
    <row r="370" spans="1:67" ht="27" customHeight="1" x14ac:dyDescent="0.25">
      <c r="A370" s="54" t="s">
        <v>528</v>
      </c>
      <c r="B370" s="54" t="s">
        <v>529</v>
      </c>
      <c r="C370" s="31">
        <v>4301031139</v>
      </c>
      <c r="D370" s="391">
        <v>4607091384802</v>
      </c>
      <c r="E370" s="392"/>
      <c r="F370" s="386">
        <v>0.73</v>
      </c>
      <c r="G370" s="32">
        <v>6</v>
      </c>
      <c r="H370" s="386">
        <v>4.38</v>
      </c>
      <c r="I370" s="386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4"/>
      <c r="Q370" s="394"/>
      <c r="R370" s="394"/>
      <c r="S370" s="392"/>
      <c r="T370" s="34"/>
      <c r="U370" s="34"/>
      <c r="V370" s="35" t="s">
        <v>66</v>
      </c>
      <c r="W370" s="387">
        <v>120</v>
      </c>
      <c r="X370" s="388">
        <f>IFERROR(IF(W370="",0,CEILING((W370/$H370),1)*$H370),"")</f>
        <v>122.64</v>
      </c>
      <c r="Y370" s="36">
        <f>IFERROR(IF(X370=0,"",ROUNDUP(X370/H370,0)*0.00753),"")</f>
        <v>0.21084</v>
      </c>
      <c r="Z370" s="56"/>
      <c r="AA370" s="57"/>
      <c r="AE370" s="64"/>
      <c r="BB370" s="279" t="s">
        <v>1</v>
      </c>
      <c r="BL370" s="64">
        <f>IFERROR(W370*I370/H370,"0")</f>
        <v>125.47945205479454</v>
      </c>
      <c r="BM370" s="64">
        <f>IFERROR(X370*I370/H370,"0")</f>
        <v>128.24</v>
      </c>
      <c r="BN370" s="64">
        <f>IFERROR(1/J370*(W370/H370),"0")</f>
        <v>0.17562346329469616</v>
      </c>
      <c r="BO370" s="64">
        <f>IFERROR(1/J370*(X370/H370),"0")</f>
        <v>0.17948717948717949</v>
      </c>
    </row>
    <row r="371" spans="1:67" ht="27" hidden="1" customHeight="1" x14ac:dyDescent="0.25">
      <c r="A371" s="54" t="s">
        <v>530</v>
      </c>
      <c r="B371" s="54" t="s">
        <v>531</v>
      </c>
      <c r="C371" s="31">
        <v>4301031140</v>
      </c>
      <c r="D371" s="391">
        <v>4607091384826</v>
      </c>
      <c r="E371" s="392"/>
      <c r="F371" s="386">
        <v>0.35</v>
      </c>
      <c r="G371" s="32">
        <v>8</v>
      </c>
      <c r="H371" s="386">
        <v>2.8</v>
      </c>
      <c r="I371" s="386">
        <v>2.9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1" s="394"/>
      <c r="Q371" s="394"/>
      <c r="R371" s="394"/>
      <c r="S371" s="392"/>
      <c r="T371" s="34"/>
      <c r="U371" s="34"/>
      <c r="V371" s="35" t="s">
        <v>66</v>
      </c>
      <c r="W371" s="387">
        <v>0</v>
      </c>
      <c r="X371" s="388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8"/>
      <c r="B372" s="399"/>
      <c r="C372" s="399"/>
      <c r="D372" s="399"/>
      <c r="E372" s="399"/>
      <c r="F372" s="399"/>
      <c r="G372" s="399"/>
      <c r="H372" s="399"/>
      <c r="I372" s="399"/>
      <c r="J372" s="399"/>
      <c r="K372" s="399"/>
      <c r="L372" s="399"/>
      <c r="M372" s="399"/>
      <c r="N372" s="400"/>
      <c r="O372" s="411" t="s">
        <v>70</v>
      </c>
      <c r="P372" s="412"/>
      <c r="Q372" s="412"/>
      <c r="R372" s="412"/>
      <c r="S372" s="412"/>
      <c r="T372" s="412"/>
      <c r="U372" s="413"/>
      <c r="V372" s="37" t="s">
        <v>71</v>
      </c>
      <c r="W372" s="389">
        <f>IFERROR(W370/H370,"0")+IFERROR(W371/H371,"0")</f>
        <v>27.397260273972602</v>
      </c>
      <c r="X372" s="389">
        <f>IFERROR(X370/H370,"0")+IFERROR(X371/H371,"0")</f>
        <v>28</v>
      </c>
      <c r="Y372" s="389">
        <f>IFERROR(IF(Y370="",0,Y370),"0")+IFERROR(IF(Y371="",0,Y371),"0")</f>
        <v>0.21084</v>
      </c>
      <c r="Z372" s="390"/>
      <c r="AA372" s="390"/>
    </row>
    <row r="373" spans="1:67" x14ac:dyDescent="0.2">
      <c r="A373" s="39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00"/>
      <c r="O373" s="411" t="s">
        <v>70</v>
      </c>
      <c r="P373" s="412"/>
      <c r="Q373" s="412"/>
      <c r="R373" s="412"/>
      <c r="S373" s="412"/>
      <c r="T373" s="412"/>
      <c r="U373" s="413"/>
      <c r="V373" s="37" t="s">
        <v>66</v>
      </c>
      <c r="W373" s="389">
        <f>IFERROR(SUM(W370:W371),"0")</f>
        <v>120</v>
      </c>
      <c r="X373" s="389">
        <f>IFERROR(SUM(X370:X371),"0")</f>
        <v>122.64</v>
      </c>
      <c r="Y373" s="37"/>
      <c r="Z373" s="390"/>
      <c r="AA373" s="390"/>
    </row>
    <row r="374" spans="1:67" ht="14.25" hidden="1" customHeight="1" x14ac:dyDescent="0.25">
      <c r="A374" s="401" t="s">
        <v>72</v>
      </c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399"/>
      <c r="P374" s="399"/>
      <c r="Q374" s="399"/>
      <c r="R374" s="399"/>
      <c r="S374" s="399"/>
      <c r="T374" s="399"/>
      <c r="U374" s="399"/>
      <c r="V374" s="399"/>
      <c r="W374" s="399"/>
      <c r="X374" s="399"/>
      <c r="Y374" s="399"/>
      <c r="Z374" s="383"/>
      <c r="AA374" s="383"/>
    </row>
    <row r="375" spans="1:67" ht="27" hidden="1" customHeight="1" x14ac:dyDescent="0.25">
      <c r="A375" s="54" t="s">
        <v>532</v>
      </c>
      <c r="B375" s="54" t="s">
        <v>533</v>
      </c>
      <c r="C375" s="31">
        <v>4301051303</v>
      </c>
      <c r="D375" s="391">
        <v>4607091384246</v>
      </c>
      <c r="E375" s="392"/>
      <c r="F375" s="386">
        <v>1.3</v>
      </c>
      <c r="G375" s="32">
        <v>6</v>
      </c>
      <c r="H375" s="386">
        <v>7.8</v>
      </c>
      <c r="I375" s="386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4"/>
      <c r="Q375" s="394"/>
      <c r="R375" s="394"/>
      <c r="S375" s="392"/>
      <c r="T375" s="34"/>
      <c r="U375" s="34"/>
      <c r="V375" s="35" t="s">
        <v>66</v>
      </c>
      <c r="W375" s="387">
        <v>0</v>
      </c>
      <c r="X375" s="388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534</v>
      </c>
      <c r="B376" s="54" t="s">
        <v>535</v>
      </c>
      <c r="C376" s="31">
        <v>4301051445</v>
      </c>
      <c r="D376" s="391">
        <v>4680115881976</v>
      </c>
      <c r="E376" s="392"/>
      <c r="F376" s="386">
        <v>1.3</v>
      </c>
      <c r="G376" s="32">
        <v>6</v>
      </c>
      <c r="H376" s="386">
        <v>7.8</v>
      </c>
      <c r="I376" s="386">
        <v>8.2799999999999994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6" s="394"/>
      <c r="Q376" s="394"/>
      <c r="R376" s="394"/>
      <c r="S376" s="392"/>
      <c r="T376" s="34"/>
      <c r="U376" s="34"/>
      <c r="V376" s="35" t="s">
        <v>66</v>
      </c>
      <c r="W376" s="387">
        <v>0</v>
      </c>
      <c r="X376" s="388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4301051297</v>
      </c>
      <c r="D377" s="391">
        <v>4607091384253</v>
      </c>
      <c r="E377" s="392"/>
      <c r="F377" s="386">
        <v>0.4</v>
      </c>
      <c r="G377" s="32">
        <v>6</v>
      </c>
      <c r="H377" s="386">
        <v>2.4</v>
      </c>
      <c r="I377" s="386">
        <v>2.6840000000000002</v>
      </c>
      <c r="J377" s="32">
        <v>156</v>
      </c>
      <c r="K377" s="32" t="s">
        <v>64</v>
      </c>
      <c r="L377" s="33" t="s">
        <v>65</v>
      </c>
      <c r="M377" s="33"/>
      <c r="N377" s="32">
        <v>40</v>
      </c>
      <c r="O377" s="6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7" s="394"/>
      <c r="Q377" s="394"/>
      <c r="R377" s="394"/>
      <c r="S377" s="392"/>
      <c r="T377" s="34"/>
      <c r="U377" s="34"/>
      <c r="V377" s="35" t="s">
        <v>66</v>
      </c>
      <c r="W377" s="387">
        <v>0</v>
      </c>
      <c r="X377" s="388">
        <f>IFERROR(IF(W377="",0,CEILING((W377/$H377),1)*$H377),"")</f>
        <v>0</v>
      </c>
      <c r="Y377" s="36" t="str">
        <f>IFERROR(IF(X377=0,"",ROUNDUP(X377/H377,0)*0.00753),"")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4301051444</v>
      </c>
      <c r="D378" s="391">
        <v>4680115881969</v>
      </c>
      <c r="E378" s="392"/>
      <c r="F378" s="386">
        <v>0.4</v>
      </c>
      <c r="G378" s="32">
        <v>6</v>
      </c>
      <c r="H378" s="386">
        <v>2.4</v>
      </c>
      <c r="I378" s="386">
        <v>2.6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8" s="394"/>
      <c r="Q378" s="394"/>
      <c r="R378" s="394"/>
      <c r="S378" s="392"/>
      <c r="T378" s="34"/>
      <c r="U378" s="34"/>
      <c r="V378" s="35" t="s">
        <v>66</v>
      </c>
      <c r="W378" s="387">
        <v>0</v>
      </c>
      <c r="X378" s="388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idden="1" x14ac:dyDescent="0.2">
      <c r="A379" s="398"/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400"/>
      <c r="O379" s="411" t="s">
        <v>70</v>
      </c>
      <c r="P379" s="412"/>
      <c r="Q379" s="412"/>
      <c r="R379" s="412"/>
      <c r="S379" s="412"/>
      <c r="T379" s="412"/>
      <c r="U379" s="413"/>
      <c r="V379" s="37" t="s">
        <v>71</v>
      </c>
      <c r="W379" s="389">
        <f>IFERROR(W375/H375,"0")+IFERROR(W376/H376,"0")+IFERROR(W377/H377,"0")+IFERROR(W378/H378,"0")</f>
        <v>0</v>
      </c>
      <c r="X379" s="389">
        <f>IFERROR(X375/H375,"0")+IFERROR(X376/H376,"0")+IFERROR(X377/H377,"0")+IFERROR(X378/H378,"0")</f>
        <v>0</v>
      </c>
      <c r="Y379" s="389">
        <f>IFERROR(IF(Y375="",0,Y375),"0")+IFERROR(IF(Y376="",0,Y376),"0")+IFERROR(IF(Y377="",0,Y377),"0")+IFERROR(IF(Y378="",0,Y378),"0")</f>
        <v>0</v>
      </c>
      <c r="Z379" s="390"/>
      <c r="AA379" s="390"/>
    </row>
    <row r="380" spans="1:67" hidden="1" x14ac:dyDescent="0.2">
      <c r="A380" s="399"/>
      <c r="B380" s="399"/>
      <c r="C380" s="399"/>
      <c r="D380" s="399"/>
      <c r="E380" s="399"/>
      <c r="F380" s="399"/>
      <c r="G380" s="399"/>
      <c r="H380" s="399"/>
      <c r="I380" s="399"/>
      <c r="J380" s="399"/>
      <c r="K380" s="399"/>
      <c r="L380" s="399"/>
      <c r="M380" s="399"/>
      <c r="N380" s="400"/>
      <c r="O380" s="411" t="s">
        <v>70</v>
      </c>
      <c r="P380" s="412"/>
      <c r="Q380" s="412"/>
      <c r="R380" s="412"/>
      <c r="S380" s="412"/>
      <c r="T380" s="412"/>
      <c r="U380" s="413"/>
      <c r="V380" s="37" t="s">
        <v>66</v>
      </c>
      <c r="W380" s="389">
        <f>IFERROR(SUM(W375:W378),"0")</f>
        <v>0</v>
      </c>
      <c r="X380" s="389">
        <f>IFERROR(SUM(X375:X378),"0")</f>
        <v>0</v>
      </c>
      <c r="Y380" s="37"/>
      <c r="Z380" s="390"/>
      <c r="AA380" s="390"/>
    </row>
    <row r="381" spans="1:67" ht="14.25" hidden="1" customHeight="1" x14ac:dyDescent="0.25">
      <c r="A381" s="401" t="s">
        <v>205</v>
      </c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399"/>
      <c r="O381" s="399"/>
      <c r="P381" s="399"/>
      <c r="Q381" s="399"/>
      <c r="R381" s="399"/>
      <c r="S381" s="399"/>
      <c r="T381" s="399"/>
      <c r="U381" s="399"/>
      <c r="V381" s="399"/>
      <c r="W381" s="399"/>
      <c r="X381" s="399"/>
      <c r="Y381" s="399"/>
      <c r="Z381" s="383"/>
      <c r="AA381" s="383"/>
    </row>
    <row r="382" spans="1:67" ht="27" hidden="1" customHeight="1" x14ac:dyDescent="0.25">
      <c r="A382" s="54" t="s">
        <v>540</v>
      </c>
      <c r="B382" s="54" t="s">
        <v>541</v>
      </c>
      <c r="C382" s="31">
        <v>4301060322</v>
      </c>
      <c r="D382" s="391">
        <v>4607091389357</v>
      </c>
      <c r="E382" s="392"/>
      <c r="F382" s="386">
        <v>1.3</v>
      </c>
      <c r="G382" s="32">
        <v>6</v>
      </c>
      <c r="H382" s="386">
        <v>7.8</v>
      </c>
      <c r="I382" s="386">
        <v>8.2799999999999994</v>
      </c>
      <c r="J382" s="32">
        <v>56</v>
      </c>
      <c r="K382" s="32" t="s">
        <v>100</v>
      </c>
      <c r="L382" s="33" t="s">
        <v>65</v>
      </c>
      <c r="M382" s="33"/>
      <c r="N382" s="32">
        <v>40</v>
      </c>
      <c r="O382" s="63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2" s="394"/>
      <c r="Q382" s="394"/>
      <c r="R382" s="394"/>
      <c r="S382" s="392"/>
      <c r="T382" s="34"/>
      <c r="U382" s="34"/>
      <c r="V382" s="35" t="s">
        <v>66</v>
      </c>
      <c r="W382" s="387">
        <v>0</v>
      </c>
      <c r="X382" s="388">
        <f>IFERROR(IF(W382="",0,CEILING((W382/$H382),1)*$H382),"")</f>
        <v>0</v>
      </c>
      <c r="Y382" s="36" t="str">
        <f>IFERROR(IF(X382=0,"",ROUNDUP(X382/H382,0)*0.02175),"")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98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400"/>
      <c r="O383" s="411" t="s">
        <v>70</v>
      </c>
      <c r="P383" s="412"/>
      <c r="Q383" s="412"/>
      <c r="R383" s="412"/>
      <c r="S383" s="412"/>
      <c r="T383" s="412"/>
      <c r="U383" s="413"/>
      <c r="V383" s="37" t="s">
        <v>71</v>
      </c>
      <c r="W383" s="389">
        <f>IFERROR(W382/H382,"0")</f>
        <v>0</v>
      </c>
      <c r="X383" s="389">
        <f>IFERROR(X382/H382,"0")</f>
        <v>0</v>
      </c>
      <c r="Y383" s="389">
        <f>IFERROR(IF(Y382="",0,Y382),"0")</f>
        <v>0</v>
      </c>
      <c r="Z383" s="390"/>
      <c r="AA383" s="390"/>
    </row>
    <row r="384" spans="1:67" hidden="1" x14ac:dyDescent="0.2">
      <c r="A384" s="399"/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400"/>
      <c r="O384" s="411" t="s">
        <v>70</v>
      </c>
      <c r="P384" s="412"/>
      <c r="Q384" s="412"/>
      <c r="R384" s="412"/>
      <c r="S384" s="412"/>
      <c r="T384" s="412"/>
      <c r="U384" s="413"/>
      <c r="V384" s="37" t="s">
        <v>66</v>
      </c>
      <c r="W384" s="389">
        <f>IFERROR(SUM(W382:W382),"0")</f>
        <v>0</v>
      </c>
      <c r="X384" s="389">
        <f>IFERROR(SUM(X382:X382),"0")</f>
        <v>0</v>
      </c>
      <c r="Y384" s="37"/>
      <c r="Z384" s="390"/>
      <c r="AA384" s="390"/>
    </row>
    <row r="385" spans="1:67" ht="27.75" hidden="1" customHeight="1" x14ac:dyDescent="0.2">
      <c r="A385" s="470" t="s">
        <v>542</v>
      </c>
      <c r="B385" s="471"/>
      <c r="C385" s="471"/>
      <c r="D385" s="471"/>
      <c r="E385" s="471"/>
      <c r="F385" s="471"/>
      <c r="G385" s="471"/>
      <c r="H385" s="471"/>
      <c r="I385" s="471"/>
      <c r="J385" s="471"/>
      <c r="K385" s="471"/>
      <c r="L385" s="471"/>
      <c r="M385" s="471"/>
      <c r="N385" s="471"/>
      <c r="O385" s="471"/>
      <c r="P385" s="471"/>
      <c r="Q385" s="471"/>
      <c r="R385" s="471"/>
      <c r="S385" s="471"/>
      <c r="T385" s="471"/>
      <c r="U385" s="471"/>
      <c r="V385" s="471"/>
      <c r="W385" s="471"/>
      <c r="X385" s="471"/>
      <c r="Y385" s="471"/>
      <c r="Z385" s="48"/>
      <c r="AA385" s="48"/>
    </row>
    <row r="386" spans="1:67" ht="16.5" hidden="1" customHeight="1" x14ac:dyDescent="0.25">
      <c r="A386" s="410" t="s">
        <v>543</v>
      </c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399"/>
      <c r="O386" s="399"/>
      <c r="P386" s="399"/>
      <c r="Q386" s="399"/>
      <c r="R386" s="399"/>
      <c r="S386" s="399"/>
      <c r="T386" s="399"/>
      <c r="U386" s="399"/>
      <c r="V386" s="399"/>
      <c r="W386" s="399"/>
      <c r="X386" s="399"/>
      <c r="Y386" s="399"/>
      <c r="Z386" s="382"/>
      <c r="AA386" s="382"/>
    </row>
    <row r="387" spans="1:67" ht="14.25" hidden="1" customHeight="1" x14ac:dyDescent="0.25">
      <c r="A387" s="401" t="s">
        <v>105</v>
      </c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399"/>
      <c r="P387" s="399"/>
      <c r="Q387" s="399"/>
      <c r="R387" s="399"/>
      <c r="S387" s="399"/>
      <c r="T387" s="399"/>
      <c r="U387" s="399"/>
      <c r="V387" s="399"/>
      <c r="W387" s="399"/>
      <c r="X387" s="399"/>
      <c r="Y387" s="399"/>
      <c r="Z387" s="383"/>
      <c r="AA387" s="383"/>
    </row>
    <row r="388" spans="1:67" ht="27" hidden="1" customHeight="1" x14ac:dyDescent="0.25">
      <c r="A388" s="54" t="s">
        <v>544</v>
      </c>
      <c r="B388" s="54" t="s">
        <v>545</v>
      </c>
      <c r="C388" s="31">
        <v>4301011428</v>
      </c>
      <c r="D388" s="391">
        <v>4607091389708</v>
      </c>
      <c r="E388" s="392"/>
      <c r="F388" s="386">
        <v>0.45</v>
      </c>
      <c r="G388" s="32">
        <v>6</v>
      </c>
      <c r="H388" s="386">
        <v>2.7</v>
      </c>
      <c r="I388" s="386">
        <v>2.9</v>
      </c>
      <c r="J388" s="32">
        <v>156</v>
      </c>
      <c r="K388" s="32" t="s">
        <v>64</v>
      </c>
      <c r="L388" s="33" t="s">
        <v>101</v>
      </c>
      <c r="M388" s="33"/>
      <c r="N388" s="32">
        <v>50</v>
      </c>
      <c r="O388" s="7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8" s="394"/>
      <c r="Q388" s="394"/>
      <c r="R388" s="394"/>
      <c r="S388" s="392"/>
      <c r="T388" s="34"/>
      <c r="U388" s="34"/>
      <c r="V388" s="35" t="s">
        <v>66</v>
      </c>
      <c r="W388" s="387">
        <v>0</v>
      </c>
      <c r="X388" s="388">
        <f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64"/>
      <c r="BB388" s="286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546</v>
      </c>
      <c r="B389" s="54" t="s">
        <v>547</v>
      </c>
      <c r="C389" s="31">
        <v>4301011427</v>
      </c>
      <c r="D389" s="391">
        <v>4607091389692</v>
      </c>
      <c r="E389" s="392"/>
      <c r="F389" s="386">
        <v>0.45</v>
      </c>
      <c r="G389" s="32">
        <v>6</v>
      </c>
      <c r="H389" s="386">
        <v>2.7</v>
      </c>
      <c r="I389" s="386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9" s="394"/>
      <c r="Q389" s="394"/>
      <c r="R389" s="394"/>
      <c r="S389" s="392"/>
      <c r="T389" s="34"/>
      <c r="U389" s="34"/>
      <c r="V389" s="35" t="s">
        <v>66</v>
      </c>
      <c r="W389" s="387">
        <v>0</v>
      </c>
      <c r="X389" s="388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398"/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400"/>
      <c r="O390" s="411" t="s">
        <v>70</v>
      </c>
      <c r="P390" s="412"/>
      <c r="Q390" s="412"/>
      <c r="R390" s="412"/>
      <c r="S390" s="412"/>
      <c r="T390" s="412"/>
      <c r="U390" s="413"/>
      <c r="V390" s="37" t="s">
        <v>71</v>
      </c>
      <c r="W390" s="389">
        <f>IFERROR(W388/H388,"0")+IFERROR(W389/H389,"0")</f>
        <v>0</v>
      </c>
      <c r="X390" s="389">
        <f>IFERROR(X388/H388,"0")+IFERROR(X389/H389,"0")</f>
        <v>0</v>
      </c>
      <c r="Y390" s="389">
        <f>IFERROR(IF(Y388="",0,Y388),"0")+IFERROR(IF(Y389="",0,Y389),"0")</f>
        <v>0</v>
      </c>
      <c r="Z390" s="390"/>
      <c r="AA390" s="390"/>
    </row>
    <row r="391" spans="1:67" hidden="1" x14ac:dyDescent="0.2">
      <c r="A391" s="399"/>
      <c r="B391" s="399"/>
      <c r="C391" s="399"/>
      <c r="D391" s="399"/>
      <c r="E391" s="399"/>
      <c r="F391" s="399"/>
      <c r="G391" s="399"/>
      <c r="H391" s="399"/>
      <c r="I391" s="399"/>
      <c r="J391" s="399"/>
      <c r="K391" s="399"/>
      <c r="L391" s="399"/>
      <c r="M391" s="399"/>
      <c r="N391" s="400"/>
      <c r="O391" s="411" t="s">
        <v>70</v>
      </c>
      <c r="P391" s="412"/>
      <c r="Q391" s="412"/>
      <c r="R391" s="412"/>
      <c r="S391" s="412"/>
      <c r="T391" s="412"/>
      <c r="U391" s="413"/>
      <c r="V391" s="37" t="s">
        <v>66</v>
      </c>
      <c r="W391" s="389">
        <f>IFERROR(SUM(W388:W389),"0")</f>
        <v>0</v>
      </c>
      <c r="X391" s="389">
        <f>IFERROR(SUM(X388:X389),"0")</f>
        <v>0</v>
      </c>
      <c r="Y391" s="37"/>
      <c r="Z391" s="390"/>
      <c r="AA391" s="390"/>
    </row>
    <row r="392" spans="1:67" ht="14.25" hidden="1" customHeight="1" x14ac:dyDescent="0.25">
      <c r="A392" s="401" t="s">
        <v>61</v>
      </c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399"/>
      <c r="P392" s="399"/>
      <c r="Q392" s="399"/>
      <c r="R392" s="399"/>
      <c r="S392" s="399"/>
      <c r="T392" s="399"/>
      <c r="U392" s="399"/>
      <c r="V392" s="399"/>
      <c r="W392" s="399"/>
      <c r="X392" s="399"/>
      <c r="Y392" s="399"/>
      <c r="Z392" s="383"/>
      <c r="AA392" s="383"/>
    </row>
    <row r="393" spans="1:67" ht="27" hidden="1" customHeight="1" x14ac:dyDescent="0.25">
      <c r="A393" s="54" t="s">
        <v>548</v>
      </c>
      <c r="B393" s="54" t="s">
        <v>549</v>
      </c>
      <c r="C393" s="31">
        <v>4301031177</v>
      </c>
      <c r="D393" s="391">
        <v>4607091389753</v>
      </c>
      <c r="E393" s="392"/>
      <c r="F393" s="386">
        <v>0.7</v>
      </c>
      <c r="G393" s="32">
        <v>6</v>
      </c>
      <c r="H393" s="386">
        <v>4.2</v>
      </c>
      <c r="I393" s="386">
        <v>4.43</v>
      </c>
      <c r="J393" s="32">
        <v>156</v>
      </c>
      <c r="K393" s="32" t="s">
        <v>64</v>
      </c>
      <c r="L393" s="33" t="s">
        <v>65</v>
      </c>
      <c r="M393" s="33"/>
      <c r="N393" s="32">
        <v>45</v>
      </c>
      <c r="O393" s="61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3" s="394"/>
      <c r="Q393" s="394"/>
      <c r="R393" s="394"/>
      <c r="S393" s="392"/>
      <c r="T393" s="34"/>
      <c r="U393" s="34"/>
      <c r="V393" s="35" t="s">
        <v>66</v>
      </c>
      <c r="W393" s="387">
        <v>0</v>
      </c>
      <c r="X393" s="388">
        <f t="shared" ref="X393:X405" si="76">IFERROR(IF(W393="",0,CEILING((W393/$H393),1)*$H393),"")</f>
        <v>0</v>
      </c>
      <c r="Y393" s="36" t="str">
        <f>IFERROR(IF(X393=0,"",ROUNDUP(X393/H393,0)*0.00753),"")</f>
        <v/>
      </c>
      <c r="Z393" s="56"/>
      <c r="AA393" s="57"/>
      <c r="AE393" s="64"/>
      <c r="BB393" s="288" t="s">
        <v>1</v>
      </c>
      <c r="BL393" s="64">
        <f t="shared" ref="BL393:BL405" si="77">IFERROR(W393*I393/H393,"0")</f>
        <v>0</v>
      </c>
      <c r="BM393" s="64">
        <f t="shared" ref="BM393:BM405" si="78">IFERROR(X393*I393/H393,"0")</f>
        <v>0</v>
      </c>
      <c r="BN393" s="64">
        <f t="shared" ref="BN393:BN405" si="79">IFERROR(1/J393*(W393/H393),"0")</f>
        <v>0</v>
      </c>
      <c r="BO393" s="64">
        <f t="shared" ref="BO393:BO405" si="80">IFERROR(1/J393*(X393/H393),"0")</f>
        <v>0</v>
      </c>
    </row>
    <row r="394" spans="1:67" ht="27" hidden="1" customHeight="1" x14ac:dyDescent="0.25">
      <c r="A394" s="54" t="s">
        <v>550</v>
      </c>
      <c r="B394" s="54" t="s">
        <v>551</v>
      </c>
      <c r="C394" s="31">
        <v>4301031174</v>
      </c>
      <c r="D394" s="391">
        <v>4607091389760</v>
      </c>
      <c r="E394" s="392"/>
      <c r="F394" s="386">
        <v>0.7</v>
      </c>
      <c r="G394" s="32">
        <v>6</v>
      </c>
      <c r="H394" s="386">
        <v>4.2</v>
      </c>
      <c r="I394" s="386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4" s="394"/>
      <c r="Q394" s="394"/>
      <c r="R394" s="394"/>
      <c r="S394" s="392"/>
      <c r="T394" s="34"/>
      <c r="U394" s="34"/>
      <c r="V394" s="35" t="s">
        <v>66</v>
      </c>
      <c r="W394" s="387">
        <v>0</v>
      </c>
      <c r="X394" s="388">
        <f t="shared" si="76"/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552</v>
      </c>
      <c r="B395" s="54" t="s">
        <v>553</v>
      </c>
      <c r="C395" s="31">
        <v>4301031175</v>
      </c>
      <c r="D395" s="391">
        <v>4607091389746</v>
      </c>
      <c r="E395" s="392"/>
      <c r="F395" s="386">
        <v>0.7</v>
      </c>
      <c r="G395" s="32">
        <v>6</v>
      </c>
      <c r="H395" s="386">
        <v>4.2</v>
      </c>
      <c r="I395" s="386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5" s="394"/>
      <c r="Q395" s="394"/>
      <c r="R395" s="394"/>
      <c r="S395" s="392"/>
      <c r="T395" s="34"/>
      <c r="U395" s="34"/>
      <c r="V395" s="35" t="s">
        <v>66</v>
      </c>
      <c r="W395" s="387">
        <v>0</v>
      </c>
      <c r="X395" s="388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554</v>
      </c>
      <c r="B396" s="54" t="s">
        <v>555</v>
      </c>
      <c r="C396" s="31">
        <v>4301031236</v>
      </c>
      <c r="D396" s="391">
        <v>4680115882928</v>
      </c>
      <c r="E396" s="392"/>
      <c r="F396" s="386">
        <v>0.28000000000000003</v>
      </c>
      <c r="G396" s="32">
        <v>6</v>
      </c>
      <c r="H396" s="386">
        <v>1.68</v>
      </c>
      <c r="I396" s="386">
        <v>2.6</v>
      </c>
      <c r="J396" s="32">
        <v>156</v>
      </c>
      <c r="K396" s="32" t="s">
        <v>64</v>
      </c>
      <c r="L396" s="33" t="s">
        <v>65</v>
      </c>
      <c r="M396" s="33"/>
      <c r="N396" s="32">
        <v>35</v>
      </c>
      <c r="O396" s="6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6" s="394"/>
      <c r="Q396" s="394"/>
      <c r="R396" s="394"/>
      <c r="S396" s="392"/>
      <c r="T396" s="34"/>
      <c r="U396" s="34"/>
      <c r="V396" s="35" t="s">
        <v>66</v>
      </c>
      <c r="W396" s="387">
        <v>0</v>
      </c>
      <c r="X396" s="388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27" hidden="1" customHeight="1" x14ac:dyDescent="0.25">
      <c r="A397" s="54" t="s">
        <v>556</v>
      </c>
      <c r="B397" s="54" t="s">
        <v>557</v>
      </c>
      <c r="C397" s="31">
        <v>4301031257</v>
      </c>
      <c r="D397" s="391">
        <v>4680115883147</v>
      </c>
      <c r="E397" s="392"/>
      <c r="F397" s="386">
        <v>0.28000000000000003</v>
      </c>
      <c r="G397" s="32">
        <v>6</v>
      </c>
      <c r="H397" s="386">
        <v>1.68</v>
      </c>
      <c r="I397" s="386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4"/>
      <c r="Q397" s="394"/>
      <c r="R397" s="394"/>
      <c r="S397" s="392"/>
      <c r="T397" s="34"/>
      <c r="U397" s="34"/>
      <c r="V397" s="35" t="s">
        <v>66</v>
      </c>
      <c r="W397" s="387">
        <v>0</v>
      </c>
      <c r="X397" s="388">
        <f t="shared" si="76"/>
        <v>0</v>
      </c>
      <c r="Y397" s="36" t="str">
        <f t="shared" ref="Y397:Y405" si="81">IFERROR(IF(X397=0,"",ROUNDUP(X397/H397,0)*0.00502),"")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4301031178</v>
      </c>
      <c r="D398" s="391">
        <v>4607091384338</v>
      </c>
      <c r="E398" s="392"/>
      <c r="F398" s="386">
        <v>0.35</v>
      </c>
      <c r="G398" s="32">
        <v>6</v>
      </c>
      <c r="H398" s="386">
        <v>2.1</v>
      </c>
      <c r="I398" s="386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4"/>
      <c r="Q398" s="394"/>
      <c r="R398" s="394"/>
      <c r="S398" s="392"/>
      <c r="T398" s="34"/>
      <c r="U398" s="34"/>
      <c r="V398" s="35" t="s">
        <v>66</v>
      </c>
      <c r="W398" s="387">
        <v>0</v>
      </c>
      <c r="X398" s="388">
        <f t="shared" si="76"/>
        <v>0</v>
      </c>
      <c r="Y398" s="36" t="str">
        <f t="shared" si="81"/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37.5" hidden="1" customHeight="1" x14ac:dyDescent="0.25">
      <c r="A399" s="54" t="s">
        <v>560</v>
      </c>
      <c r="B399" s="54" t="s">
        <v>561</v>
      </c>
      <c r="C399" s="31">
        <v>4301031254</v>
      </c>
      <c r="D399" s="391">
        <v>4680115883154</v>
      </c>
      <c r="E399" s="392"/>
      <c r="F399" s="386">
        <v>0.28000000000000003</v>
      </c>
      <c r="G399" s="32">
        <v>6</v>
      </c>
      <c r="H399" s="386">
        <v>1.68</v>
      </c>
      <c r="I399" s="386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94"/>
      <c r="Q399" s="394"/>
      <c r="R399" s="394"/>
      <c r="S399" s="392"/>
      <c r="T399" s="34"/>
      <c r="U399" s="34"/>
      <c r="V399" s="35" t="s">
        <v>66</v>
      </c>
      <c r="W399" s="387">
        <v>0</v>
      </c>
      <c r="X399" s="388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4301031171</v>
      </c>
      <c r="D400" s="391">
        <v>4607091389524</v>
      </c>
      <c r="E400" s="392"/>
      <c r="F400" s="386">
        <v>0.35</v>
      </c>
      <c r="G400" s="32">
        <v>6</v>
      </c>
      <c r="H400" s="386">
        <v>2.1</v>
      </c>
      <c r="I400" s="386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94"/>
      <c r="Q400" s="394"/>
      <c r="R400" s="394"/>
      <c r="S400" s="392"/>
      <c r="T400" s="34"/>
      <c r="U400" s="34"/>
      <c r="V400" s="35" t="s">
        <v>66</v>
      </c>
      <c r="W400" s="387">
        <v>0</v>
      </c>
      <c r="X400" s="388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564</v>
      </c>
      <c r="B401" s="54" t="s">
        <v>565</v>
      </c>
      <c r="C401" s="31">
        <v>4301031258</v>
      </c>
      <c r="D401" s="391">
        <v>4680115883161</v>
      </c>
      <c r="E401" s="392"/>
      <c r="F401" s="386">
        <v>0.28000000000000003</v>
      </c>
      <c r="G401" s="32">
        <v>6</v>
      </c>
      <c r="H401" s="386">
        <v>1.68</v>
      </c>
      <c r="I401" s="386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1" s="394"/>
      <c r="Q401" s="394"/>
      <c r="R401" s="394"/>
      <c r="S401" s="392"/>
      <c r="T401" s="34"/>
      <c r="U401" s="34"/>
      <c r="V401" s="35" t="s">
        <v>66</v>
      </c>
      <c r="W401" s="387">
        <v>0</v>
      </c>
      <c r="X401" s="388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4301031170</v>
      </c>
      <c r="D402" s="391">
        <v>4607091384345</v>
      </c>
      <c r="E402" s="392"/>
      <c r="F402" s="386">
        <v>0.35</v>
      </c>
      <c r="G402" s="32">
        <v>6</v>
      </c>
      <c r="H402" s="386">
        <v>2.1</v>
      </c>
      <c r="I402" s="386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2" s="394"/>
      <c r="Q402" s="394"/>
      <c r="R402" s="394"/>
      <c r="S402" s="392"/>
      <c r="T402" s="34"/>
      <c r="U402" s="34"/>
      <c r="V402" s="35" t="s">
        <v>66</v>
      </c>
      <c r="W402" s="387">
        <v>0</v>
      </c>
      <c r="X402" s="388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569</v>
      </c>
      <c r="C403" s="31">
        <v>4301031256</v>
      </c>
      <c r="D403" s="391">
        <v>4680115883178</v>
      </c>
      <c r="E403" s="392"/>
      <c r="F403" s="386">
        <v>0.28000000000000003</v>
      </c>
      <c r="G403" s="32">
        <v>6</v>
      </c>
      <c r="H403" s="386">
        <v>1.68</v>
      </c>
      <c r="I403" s="386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3" s="394"/>
      <c r="Q403" s="394"/>
      <c r="R403" s="394"/>
      <c r="S403" s="392"/>
      <c r="T403" s="34"/>
      <c r="U403" s="34"/>
      <c r="V403" s="35" t="s">
        <v>66</v>
      </c>
      <c r="W403" s="387">
        <v>0</v>
      </c>
      <c r="X403" s="388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4301031172</v>
      </c>
      <c r="D404" s="391">
        <v>4607091389531</v>
      </c>
      <c r="E404" s="392"/>
      <c r="F404" s="386">
        <v>0.35</v>
      </c>
      <c r="G404" s="32">
        <v>6</v>
      </c>
      <c r="H404" s="386">
        <v>2.1</v>
      </c>
      <c r="I404" s="386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4"/>
      <c r="Q404" s="394"/>
      <c r="R404" s="394"/>
      <c r="S404" s="392"/>
      <c r="T404" s="34"/>
      <c r="U404" s="34"/>
      <c r="V404" s="35" t="s">
        <v>66</v>
      </c>
      <c r="W404" s="387">
        <v>0</v>
      </c>
      <c r="X404" s="388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573</v>
      </c>
      <c r="C405" s="31">
        <v>4301031255</v>
      </c>
      <c r="D405" s="391">
        <v>4680115883185</v>
      </c>
      <c r="E405" s="392"/>
      <c r="F405" s="386">
        <v>0.28000000000000003</v>
      </c>
      <c r="G405" s="32">
        <v>6</v>
      </c>
      <c r="H405" s="386">
        <v>1.68</v>
      </c>
      <c r="I405" s="386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4"/>
      <c r="Q405" s="394"/>
      <c r="R405" s="394"/>
      <c r="S405" s="392"/>
      <c r="T405" s="34"/>
      <c r="U405" s="34"/>
      <c r="V405" s="35" t="s">
        <v>66</v>
      </c>
      <c r="W405" s="387">
        <v>0</v>
      </c>
      <c r="X405" s="388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idden="1" x14ac:dyDescent="0.2">
      <c r="A406" s="398"/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400"/>
      <c r="O406" s="411" t="s">
        <v>70</v>
      </c>
      <c r="P406" s="412"/>
      <c r="Q406" s="412"/>
      <c r="R406" s="412"/>
      <c r="S406" s="412"/>
      <c r="T406" s="412"/>
      <c r="U406" s="413"/>
      <c r="V406" s="37" t="s">
        <v>71</v>
      </c>
      <c r="W406" s="389">
        <f>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</f>
        <v>0</v>
      </c>
      <c r="X406" s="389">
        <f>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389">
        <f>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</f>
        <v>0</v>
      </c>
      <c r="Z406" s="390"/>
      <c r="AA406" s="390"/>
    </row>
    <row r="407" spans="1:67" hidden="1" x14ac:dyDescent="0.2">
      <c r="A407" s="399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400"/>
      <c r="O407" s="411" t="s">
        <v>70</v>
      </c>
      <c r="P407" s="412"/>
      <c r="Q407" s="412"/>
      <c r="R407" s="412"/>
      <c r="S407" s="412"/>
      <c r="T407" s="412"/>
      <c r="U407" s="413"/>
      <c r="V407" s="37" t="s">
        <v>66</v>
      </c>
      <c r="W407" s="389">
        <f>IFERROR(SUM(W393:W405),"0")</f>
        <v>0</v>
      </c>
      <c r="X407" s="389">
        <f>IFERROR(SUM(X393:X405),"0")</f>
        <v>0</v>
      </c>
      <c r="Y407" s="37"/>
      <c r="Z407" s="390"/>
      <c r="AA407" s="390"/>
    </row>
    <row r="408" spans="1:67" ht="14.25" hidden="1" customHeight="1" x14ac:dyDescent="0.25">
      <c r="A408" s="401" t="s">
        <v>72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83"/>
      <c r="AA408" s="383"/>
    </row>
    <row r="409" spans="1:67" ht="27" customHeight="1" x14ac:dyDescent="0.25">
      <c r="A409" s="54" t="s">
        <v>574</v>
      </c>
      <c r="B409" s="54" t="s">
        <v>575</v>
      </c>
      <c r="C409" s="31">
        <v>4301051258</v>
      </c>
      <c r="D409" s="391">
        <v>4607091389685</v>
      </c>
      <c r="E409" s="392"/>
      <c r="F409" s="386">
        <v>1.3</v>
      </c>
      <c r="G409" s="32">
        <v>6</v>
      </c>
      <c r="H409" s="386">
        <v>7.8</v>
      </c>
      <c r="I409" s="386">
        <v>8.3460000000000001</v>
      </c>
      <c r="J409" s="32">
        <v>56</v>
      </c>
      <c r="K409" s="32" t="s">
        <v>100</v>
      </c>
      <c r="L409" s="33" t="s">
        <v>120</v>
      </c>
      <c r="M409" s="33"/>
      <c r="N409" s="32">
        <v>45</v>
      </c>
      <c r="O409" s="7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9" s="394"/>
      <c r="Q409" s="394"/>
      <c r="R409" s="394"/>
      <c r="S409" s="392"/>
      <c r="T409" s="34"/>
      <c r="U409" s="34"/>
      <c r="V409" s="35" t="s">
        <v>66</v>
      </c>
      <c r="W409" s="387">
        <v>300</v>
      </c>
      <c r="X409" s="388">
        <f>IFERROR(IF(W409="",0,CEILING((W409/$H409),1)*$H409),"")</f>
        <v>304.2</v>
      </c>
      <c r="Y409" s="36">
        <f>IFERROR(IF(X409=0,"",ROUNDUP(X409/H409,0)*0.02175),"")</f>
        <v>0.84824999999999995</v>
      </c>
      <c r="Z409" s="56"/>
      <c r="AA409" s="57"/>
      <c r="AE409" s="64"/>
      <c r="BB409" s="301" t="s">
        <v>1</v>
      </c>
      <c r="BL409" s="64">
        <f>IFERROR(W409*I409/H409,"0")</f>
        <v>321.00000000000006</v>
      </c>
      <c r="BM409" s="64">
        <f>IFERROR(X409*I409/H409,"0")</f>
        <v>325.49400000000003</v>
      </c>
      <c r="BN409" s="64">
        <f>IFERROR(1/J409*(W409/H409),"0")</f>
        <v>0.6868131868131867</v>
      </c>
      <c r="BO409" s="64">
        <f>IFERROR(1/J409*(X409/H409),"0")</f>
        <v>0.6964285714285714</v>
      </c>
    </row>
    <row r="410" spans="1:67" ht="27" hidden="1" customHeight="1" x14ac:dyDescent="0.25">
      <c r="A410" s="54" t="s">
        <v>576</v>
      </c>
      <c r="B410" s="54" t="s">
        <v>577</v>
      </c>
      <c r="C410" s="31">
        <v>4301051431</v>
      </c>
      <c r="D410" s="391">
        <v>4607091389654</v>
      </c>
      <c r="E410" s="392"/>
      <c r="F410" s="386">
        <v>0.33</v>
      </c>
      <c r="G410" s="32">
        <v>6</v>
      </c>
      <c r="H410" s="386">
        <v>1.98</v>
      </c>
      <c r="I410" s="386">
        <v>2.258</v>
      </c>
      <c r="J410" s="32">
        <v>156</v>
      </c>
      <c r="K410" s="32" t="s">
        <v>64</v>
      </c>
      <c r="L410" s="33" t="s">
        <v>120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4"/>
      <c r="Q410" s="394"/>
      <c r="R410" s="394"/>
      <c r="S410" s="392"/>
      <c r="T410" s="34"/>
      <c r="U410" s="34"/>
      <c r="V410" s="35" t="s">
        <v>66</v>
      </c>
      <c r="W410" s="387">
        <v>0</v>
      </c>
      <c r="X410" s="388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4301051284</v>
      </c>
      <c r="D411" s="391">
        <v>4607091384352</v>
      </c>
      <c r="E411" s="392"/>
      <c r="F411" s="386">
        <v>0.6</v>
      </c>
      <c r="G411" s="32">
        <v>4</v>
      </c>
      <c r="H411" s="386">
        <v>2.4</v>
      </c>
      <c r="I411" s="386">
        <v>2.6459999999999999</v>
      </c>
      <c r="J411" s="32">
        <v>120</v>
      </c>
      <c r="K411" s="32" t="s">
        <v>64</v>
      </c>
      <c r="L411" s="33" t="s">
        <v>120</v>
      </c>
      <c r="M411" s="33"/>
      <c r="N411" s="32">
        <v>45</v>
      </c>
      <c r="O411" s="5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4"/>
      <c r="Q411" s="394"/>
      <c r="R411" s="394"/>
      <c r="S411" s="392"/>
      <c r="T411" s="34"/>
      <c r="U411" s="34"/>
      <c r="V411" s="35" t="s">
        <v>66</v>
      </c>
      <c r="W411" s="387">
        <v>0</v>
      </c>
      <c r="X411" s="388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8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400"/>
      <c r="O412" s="411" t="s">
        <v>70</v>
      </c>
      <c r="P412" s="412"/>
      <c r="Q412" s="412"/>
      <c r="R412" s="412"/>
      <c r="S412" s="412"/>
      <c r="T412" s="412"/>
      <c r="U412" s="413"/>
      <c r="V412" s="37" t="s">
        <v>71</v>
      </c>
      <c r="W412" s="389">
        <f>IFERROR(W409/H409,"0")+IFERROR(W410/H410,"0")+IFERROR(W411/H411,"0")</f>
        <v>38.46153846153846</v>
      </c>
      <c r="X412" s="389">
        <f>IFERROR(X409/H409,"0")+IFERROR(X410/H410,"0")+IFERROR(X411/H411,"0")</f>
        <v>39</v>
      </c>
      <c r="Y412" s="389">
        <f>IFERROR(IF(Y409="",0,Y409),"0")+IFERROR(IF(Y410="",0,Y410),"0")+IFERROR(IF(Y411="",0,Y411),"0")</f>
        <v>0.84824999999999995</v>
      </c>
      <c r="Z412" s="390"/>
      <c r="AA412" s="390"/>
    </row>
    <row r="413" spans="1:67" x14ac:dyDescent="0.2">
      <c r="A413" s="399"/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400"/>
      <c r="O413" s="411" t="s">
        <v>70</v>
      </c>
      <c r="P413" s="412"/>
      <c r="Q413" s="412"/>
      <c r="R413" s="412"/>
      <c r="S413" s="412"/>
      <c r="T413" s="412"/>
      <c r="U413" s="413"/>
      <c r="V413" s="37" t="s">
        <v>66</v>
      </c>
      <c r="W413" s="389">
        <f>IFERROR(SUM(W409:W411),"0")</f>
        <v>300</v>
      </c>
      <c r="X413" s="389">
        <f>IFERROR(SUM(X409:X411),"0")</f>
        <v>304.2</v>
      </c>
      <c r="Y413" s="37"/>
      <c r="Z413" s="390"/>
      <c r="AA413" s="390"/>
    </row>
    <row r="414" spans="1:67" ht="14.25" hidden="1" customHeight="1" x14ac:dyDescent="0.25">
      <c r="A414" s="401" t="s">
        <v>205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83"/>
      <c r="AA414" s="383"/>
    </row>
    <row r="415" spans="1:67" ht="27" hidden="1" customHeight="1" x14ac:dyDescent="0.25">
      <c r="A415" s="54" t="s">
        <v>580</v>
      </c>
      <c r="B415" s="54" t="s">
        <v>581</v>
      </c>
      <c r="C415" s="31">
        <v>4301060352</v>
      </c>
      <c r="D415" s="391">
        <v>4680115881648</v>
      </c>
      <c r="E415" s="392"/>
      <c r="F415" s="386">
        <v>1</v>
      </c>
      <c r="G415" s="32">
        <v>4</v>
      </c>
      <c r="H415" s="386">
        <v>4</v>
      </c>
      <c r="I415" s="386">
        <v>4.4039999999999999</v>
      </c>
      <c r="J415" s="32">
        <v>104</v>
      </c>
      <c r="K415" s="32" t="s">
        <v>100</v>
      </c>
      <c r="L415" s="33" t="s">
        <v>65</v>
      </c>
      <c r="M415" s="33"/>
      <c r="N415" s="32">
        <v>35</v>
      </c>
      <c r="O415" s="7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5" s="394"/>
      <c r="Q415" s="394"/>
      <c r="R415" s="394"/>
      <c r="S415" s="392"/>
      <c r="T415" s="34"/>
      <c r="U415" s="34"/>
      <c r="V415" s="35" t="s">
        <v>66</v>
      </c>
      <c r="W415" s="387">
        <v>0</v>
      </c>
      <c r="X415" s="388">
        <f>IFERROR(IF(W415="",0,CEILING((W415/$H415),1)*$H415),"")</f>
        <v>0</v>
      </c>
      <c r="Y415" s="36" t="str">
        <f>IFERROR(IF(X415=0,"",ROUNDUP(X415/H415,0)*0.01196),"")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idden="1" x14ac:dyDescent="0.2">
      <c r="A416" s="398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00"/>
      <c r="O416" s="411" t="s">
        <v>70</v>
      </c>
      <c r="P416" s="412"/>
      <c r="Q416" s="412"/>
      <c r="R416" s="412"/>
      <c r="S416" s="412"/>
      <c r="T416" s="412"/>
      <c r="U416" s="413"/>
      <c r="V416" s="37" t="s">
        <v>71</v>
      </c>
      <c r="W416" s="389">
        <f>IFERROR(W415/H415,"0")</f>
        <v>0</v>
      </c>
      <c r="X416" s="389">
        <f>IFERROR(X415/H415,"0")</f>
        <v>0</v>
      </c>
      <c r="Y416" s="389">
        <f>IFERROR(IF(Y415="",0,Y415),"0")</f>
        <v>0</v>
      </c>
      <c r="Z416" s="390"/>
      <c r="AA416" s="390"/>
    </row>
    <row r="417" spans="1:67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400"/>
      <c r="O417" s="411" t="s">
        <v>70</v>
      </c>
      <c r="P417" s="412"/>
      <c r="Q417" s="412"/>
      <c r="R417" s="412"/>
      <c r="S417" s="412"/>
      <c r="T417" s="412"/>
      <c r="U417" s="413"/>
      <c r="V417" s="37" t="s">
        <v>66</v>
      </c>
      <c r="W417" s="389">
        <f>IFERROR(SUM(W415:W415),"0")</f>
        <v>0</v>
      </c>
      <c r="X417" s="389">
        <f>IFERROR(SUM(X415:X415),"0")</f>
        <v>0</v>
      </c>
      <c r="Y417" s="37"/>
      <c r="Z417" s="390"/>
      <c r="AA417" s="390"/>
    </row>
    <row r="418" spans="1:67" ht="14.25" hidden="1" customHeight="1" x14ac:dyDescent="0.25">
      <c r="A418" s="401" t="s">
        <v>86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83"/>
      <c r="AA418" s="383"/>
    </row>
    <row r="419" spans="1:67" ht="27" hidden="1" customHeight="1" x14ac:dyDescent="0.25">
      <c r="A419" s="54" t="s">
        <v>582</v>
      </c>
      <c r="B419" s="54" t="s">
        <v>583</v>
      </c>
      <c r="C419" s="31">
        <v>4301032045</v>
      </c>
      <c r="D419" s="391">
        <v>4680115884335</v>
      </c>
      <c r="E419" s="392"/>
      <c r="F419" s="386">
        <v>0.06</v>
      </c>
      <c r="G419" s="32">
        <v>20</v>
      </c>
      <c r="H419" s="386">
        <v>1.2</v>
      </c>
      <c r="I419" s="386">
        <v>1.8</v>
      </c>
      <c r="J419" s="32">
        <v>200</v>
      </c>
      <c r="K419" s="32" t="s">
        <v>584</v>
      </c>
      <c r="L419" s="33" t="s">
        <v>585</v>
      </c>
      <c r="M419" s="33"/>
      <c r="N419" s="32">
        <v>60</v>
      </c>
      <c r="O419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9" s="394"/>
      <c r="Q419" s="394"/>
      <c r="R419" s="394"/>
      <c r="S419" s="392"/>
      <c r="T419" s="34"/>
      <c r="U419" s="34"/>
      <c r="V419" s="35" t="s">
        <v>66</v>
      </c>
      <c r="W419" s="387">
        <v>0</v>
      </c>
      <c r="X419" s="388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586</v>
      </c>
      <c r="B420" s="54" t="s">
        <v>587</v>
      </c>
      <c r="C420" s="31">
        <v>4301032047</v>
      </c>
      <c r="D420" s="391">
        <v>4680115884342</v>
      </c>
      <c r="E420" s="392"/>
      <c r="F420" s="386">
        <v>0.06</v>
      </c>
      <c r="G420" s="32">
        <v>20</v>
      </c>
      <c r="H420" s="386">
        <v>1.2</v>
      </c>
      <c r="I420" s="386">
        <v>1.8</v>
      </c>
      <c r="J420" s="32">
        <v>200</v>
      </c>
      <c r="K420" s="32" t="s">
        <v>584</v>
      </c>
      <c r="L420" s="33" t="s">
        <v>585</v>
      </c>
      <c r="M420" s="33"/>
      <c r="N420" s="32">
        <v>60</v>
      </c>
      <c r="O420" s="7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0" s="394"/>
      <c r="Q420" s="394"/>
      <c r="R420" s="394"/>
      <c r="S420" s="392"/>
      <c r="T420" s="34"/>
      <c r="U420" s="34"/>
      <c r="V420" s="35" t="s">
        <v>66</v>
      </c>
      <c r="W420" s="387">
        <v>0</v>
      </c>
      <c r="X420" s="388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4301170011</v>
      </c>
      <c r="D421" s="391">
        <v>4680115884113</v>
      </c>
      <c r="E421" s="392"/>
      <c r="F421" s="386">
        <v>0.11</v>
      </c>
      <c r="G421" s="32">
        <v>12</v>
      </c>
      <c r="H421" s="386">
        <v>1.32</v>
      </c>
      <c r="I421" s="386">
        <v>1.88</v>
      </c>
      <c r="J421" s="32">
        <v>200</v>
      </c>
      <c r="K421" s="32" t="s">
        <v>584</v>
      </c>
      <c r="L421" s="33" t="s">
        <v>585</v>
      </c>
      <c r="M421" s="33"/>
      <c r="N421" s="32">
        <v>150</v>
      </c>
      <c r="O421" s="5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1" s="394"/>
      <c r="Q421" s="394"/>
      <c r="R421" s="394"/>
      <c r="S421" s="392"/>
      <c r="T421" s="34"/>
      <c r="U421" s="34"/>
      <c r="V421" s="35" t="s">
        <v>66</v>
      </c>
      <c r="W421" s="387">
        <v>0</v>
      </c>
      <c r="X421" s="388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idden="1" x14ac:dyDescent="0.2">
      <c r="A422" s="398"/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400"/>
      <c r="O422" s="411" t="s">
        <v>70</v>
      </c>
      <c r="P422" s="412"/>
      <c r="Q422" s="412"/>
      <c r="R422" s="412"/>
      <c r="S422" s="412"/>
      <c r="T422" s="412"/>
      <c r="U422" s="413"/>
      <c r="V422" s="37" t="s">
        <v>71</v>
      </c>
      <c r="W422" s="389">
        <f>IFERROR(W419/H419,"0")+IFERROR(W420/H420,"0")+IFERROR(W421/H421,"0")</f>
        <v>0</v>
      </c>
      <c r="X422" s="389">
        <f>IFERROR(X419/H419,"0")+IFERROR(X420/H420,"0")+IFERROR(X421/H421,"0")</f>
        <v>0</v>
      </c>
      <c r="Y422" s="389">
        <f>IFERROR(IF(Y419="",0,Y419),"0")+IFERROR(IF(Y420="",0,Y420),"0")+IFERROR(IF(Y421="",0,Y421),"0")</f>
        <v>0</v>
      </c>
      <c r="Z422" s="390"/>
      <c r="AA422" s="390"/>
    </row>
    <row r="423" spans="1:67" hidden="1" x14ac:dyDescent="0.2">
      <c r="A423" s="399"/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400"/>
      <c r="O423" s="411" t="s">
        <v>70</v>
      </c>
      <c r="P423" s="412"/>
      <c r="Q423" s="412"/>
      <c r="R423" s="412"/>
      <c r="S423" s="412"/>
      <c r="T423" s="412"/>
      <c r="U423" s="413"/>
      <c r="V423" s="37" t="s">
        <v>66</v>
      </c>
      <c r="W423" s="389">
        <f>IFERROR(SUM(W419:W421),"0")</f>
        <v>0</v>
      </c>
      <c r="X423" s="389">
        <f>IFERROR(SUM(X419:X421),"0")</f>
        <v>0</v>
      </c>
      <c r="Y423" s="37"/>
      <c r="Z423" s="390"/>
      <c r="AA423" s="390"/>
    </row>
    <row r="424" spans="1:67" ht="16.5" hidden="1" customHeight="1" x14ac:dyDescent="0.25">
      <c r="A424" s="410" t="s">
        <v>590</v>
      </c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399"/>
      <c r="P424" s="399"/>
      <c r="Q424" s="399"/>
      <c r="R424" s="399"/>
      <c r="S424" s="399"/>
      <c r="T424" s="399"/>
      <c r="U424" s="399"/>
      <c r="V424" s="399"/>
      <c r="W424" s="399"/>
      <c r="X424" s="399"/>
      <c r="Y424" s="399"/>
      <c r="Z424" s="382"/>
      <c r="AA424" s="382"/>
    </row>
    <row r="425" spans="1:67" ht="14.25" hidden="1" customHeight="1" x14ac:dyDescent="0.25">
      <c r="A425" s="401" t="s">
        <v>97</v>
      </c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399"/>
      <c r="P425" s="399"/>
      <c r="Q425" s="399"/>
      <c r="R425" s="399"/>
      <c r="S425" s="399"/>
      <c r="T425" s="399"/>
      <c r="U425" s="399"/>
      <c r="V425" s="399"/>
      <c r="W425" s="399"/>
      <c r="X425" s="399"/>
      <c r="Y425" s="399"/>
      <c r="Z425" s="383"/>
      <c r="AA425" s="383"/>
    </row>
    <row r="426" spans="1:67" ht="27" hidden="1" customHeight="1" x14ac:dyDescent="0.25">
      <c r="A426" s="54" t="s">
        <v>591</v>
      </c>
      <c r="B426" s="54" t="s">
        <v>592</v>
      </c>
      <c r="C426" s="31">
        <v>4301020214</v>
      </c>
      <c r="D426" s="391">
        <v>4607091389388</v>
      </c>
      <c r="E426" s="392"/>
      <c r="F426" s="386">
        <v>1.3</v>
      </c>
      <c r="G426" s="32">
        <v>4</v>
      </c>
      <c r="H426" s="386">
        <v>5.2</v>
      </c>
      <c r="I426" s="386">
        <v>5.6079999999999997</v>
      </c>
      <c r="J426" s="32">
        <v>104</v>
      </c>
      <c r="K426" s="32" t="s">
        <v>100</v>
      </c>
      <c r="L426" s="33" t="s">
        <v>101</v>
      </c>
      <c r="M426" s="33"/>
      <c r="N426" s="32">
        <v>35</v>
      </c>
      <c r="O426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6" s="394"/>
      <c r="Q426" s="394"/>
      <c r="R426" s="394"/>
      <c r="S426" s="392"/>
      <c r="T426" s="34"/>
      <c r="U426" s="34"/>
      <c r="V426" s="35" t="s">
        <v>66</v>
      </c>
      <c r="W426" s="387">
        <v>0</v>
      </c>
      <c r="X426" s="388">
        <f>IFERROR(IF(W426="",0,CEILING((W426/$H426),1)*$H426),"")</f>
        <v>0</v>
      </c>
      <c r="Y426" s="36" t="str">
        <f>IFERROR(IF(X426=0,"",ROUNDUP(X426/H426,0)*0.01196),"")</f>
        <v/>
      </c>
      <c r="Z426" s="56"/>
      <c r="AA426" s="57"/>
      <c r="AE426" s="64"/>
      <c r="BB426" s="308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ht="27" hidden="1" customHeight="1" x14ac:dyDescent="0.25">
      <c r="A427" s="54" t="s">
        <v>593</v>
      </c>
      <c r="B427" s="54" t="s">
        <v>594</v>
      </c>
      <c r="C427" s="31">
        <v>4301020185</v>
      </c>
      <c r="D427" s="391">
        <v>4607091389364</v>
      </c>
      <c r="E427" s="392"/>
      <c r="F427" s="386">
        <v>0.42</v>
      </c>
      <c r="G427" s="32">
        <v>6</v>
      </c>
      <c r="H427" s="386">
        <v>2.52</v>
      </c>
      <c r="I427" s="386">
        <v>2.75</v>
      </c>
      <c r="J427" s="32">
        <v>156</v>
      </c>
      <c r="K427" s="32" t="s">
        <v>64</v>
      </c>
      <c r="L427" s="33" t="s">
        <v>120</v>
      </c>
      <c r="M427" s="33"/>
      <c r="N427" s="32">
        <v>35</v>
      </c>
      <c r="O427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7" s="394"/>
      <c r="Q427" s="394"/>
      <c r="R427" s="394"/>
      <c r="S427" s="392"/>
      <c r="T427" s="34"/>
      <c r="U427" s="34"/>
      <c r="V427" s="35" t="s">
        <v>66</v>
      </c>
      <c r="W427" s="387">
        <v>0</v>
      </c>
      <c r="X427" s="388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idden="1" x14ac:dyDescent="0.2">
      <c r="A428" s="398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400"/>
      <c r="O428" s="411" t="s">
        <v>70</v>
      </c>
      <c r="P428" s="412"/>
      <c r="Q428" s="412"/>
      <c r="R428" s="412"/>
      <c r="S428" s="412"/>
      <c r="T428" s="412"/>
      <c r="U428" s="413"/>
      <c r="V428" s="37" t="s">
        <v>71</v>
      </c>
      <c r="W428" s="389">
        <f>IFERROR(W426/H426,"0")+IFERROR(W427/H427,"0")</f>
        <v>0</v>
      </c>
      <c r="X428" s="389">
        <f>IFERROR(X426/H426,"0")+IFERROR(X427/H427,"0")</f>
        <v>0</v>
      </c>
      <c r="Y428" s="389">
        <f>IFERROR(IF(Y426="",0,Y426),"0")+IFERROR(IF(Y427="",0,Y427),"0")</f>
        <v>0</v>
      </c>
      <c r="Z428" s="390"/>
      <c r="AA428" s="390"/>
    </row>
    <row r="429" spans="1:67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400"/>
      <c r="O429" s="411" t="s">
        <v>70</v>
      </c>
      <c r="P429" s="412"/>
      <c r="Q429" s="412"/>
      <c r="R429" s="412"/>
      <c r="S429" s="412"/>
      <c r="T429" s="412"/>
      <c r="U429" s="413"/>
      <c r="V429" s="37" t="s">
        <v>66</v>
      </c>
      <c r="W429" s="389">
        <f>IFERROR(SUM(W426:W427),"0")</f>
        <v>0</v>
      </c>
      <c r="X429" s="389">
        <f>IFERROR(SUM(X426:X427),"0")</f>
        <v>0</v>
      </c>
      <c r="Y429" s="37"/>
      <c r="Z429" s="390"/>
      <c r="AA429" s="390"/>
    </row>
    <row r="430" spans="1:67" ht="14.25" hidden="1" customHeight="1" x14ac:dyDescent="0.25">
      <c r="A430" s="401" t="s">
        <v>61</v>
      </c>
      <c r="B430" s="399"/>
      <c r="C430" s="399"/>
      <c r="D430" s="399"/>
      <c r="E430" s="399"/>
      <c r="F430" s="399"/>
      <c r="G430" s="399"/>
      <c r="H430" s="399"/>
      <c r="I430" s="399"/>
      <c r="J430" s="399"/>
      <c r="K430" s="399"/>
      <c r="L430" s="399"/>
      <c r="M430" s="399"/>
      <c r="N430" s="399"/>
      <c r="O430" s="399"/>
      <c r="P430" s="399"/>
      <c r="Q430" s="399"/>
      <c r="R430" s="399"/>
      <c r="S430" s="399"/>
      <c r="T430" s="399"/>
      <c r="U430" s="399"/>
      <c r="V430" s="399"/>
      <c r="W430" s="399"/>
      <c r="X430" s="399"/>
      <c r="Y430" s="399"/>
      <c r="Z430" s="383"/>
      <c r="AA430" s="383"/>
    </row>
    <row r="431" spans="1:67" ht="27" hidden="1" customHeight="1" x14ac:dyDescent="0.25">
      <c r="A431" s="54" t="s">
        <v>595</v>
      </c>
      <c r="B431" s="54" t="s">
        <v>596</v>
      </c>
      <c r="C431" s="31">
        <v>4301031212</v>
      </c>
      <c r="D431" s="391">
        <v>4607091389739</v>
      </c>
      <c r="E431" s="392"/>
      <c r="F431" s="386">
        <v>0.7</v>
      </c>
      <c r="G431" s="32">
        <v>6</v>
      </c>
      <c r="H431" s="386">
        <v>4.2</v>
      </c>
      <c r="I431" s="386">
        <v>4.43</v>
      </c>
      <c r="J431" s="32">
        <v>156</v>
      </c>
      <c r="K431" s="32" t="s">
        <v>64</v>
      </c>
      <c r="L431" s="33" t="s">
        <v>101</v>
      </c>
      <c r="M431" s="33"/>
      <c r="N431" s="32">
        <v>45</v>
      </c>
      <c r="O431" s="4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4"/>
      <c r="Q431" s="394"/>
      <c r="R431" s="394"/>
      <c r="S431" s="392"/>
      <c r="T431" s="34"/>
      <c r="U431" s="34"/>
      <c r="V431" s="35" t="s">
        <v>66</v>
      </c>
      <c r="W431" s="387">
        <v>0</v>
      </c>
      <c r="X431" s="388">
        <f t="shared" ref="X431:X436" si="82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10" t="s">
        <v>1</v>
      </c>
      <c r="BL431" s="64">
        <f t="shared" ref="BL431:BL436" si="83">IFERROR(W431*I431/H431,"0")</f>
        <v>0</v>
      </c>
      <c r="BM431" s="64">
        <f t="shared" ref="BM431:BM436" si="84">IFERROR(X431*I431/H431,"0")</f>
        <v>0</v>
      </c>
      <c r="BN431" s="64">
        <f t="shared" ref="BN431:BN436" si="85">IFERROR(1/J431*(W431/H431),"0")</f>
        <v>0</v>
      </c>
      <c r="BO431" s="64">
        <f t="shared" ref="BO431:BO436" si="86">IFERROR(1/J431*(X431/H431),"0")</f>
        <v>0</v>
      </c>
    </row>
    <row r="432" spans="1:67" ht="27" hidden="1" customHeight="1" x14ac:dyDescent="0.25">
      <c r="A432" s="54" t="s">
        <v>597</v>
      </c>
      <c r="B432" s="54" t="s">
        <v>598</v>
      </c>
      <c r="C432" s="31">
        <v>4301031176</v>
      </c>
      <c r="D432" s="391">
        <v>4607091389425</v>
      </c>
      <c r="E432" s="392"/>
      <c r="F432" s="386">
        <v>0.35</v>
      </c>
      <c r="G432" s="32">
        <v>6</v>
      </c>
      <c r="H432" s="386">
        <v>2.1</v>
      </c>
      <c r="I432" s="386">
        <v>2.23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2" s="394"/>
      <c r="Q432" s="394"/>
      <c r="R432" s="394"/>
      <c r="S432" s="392"/>
      <c r="T432" s="34"/>
      <c r="U432" s="34"/>
      <c r="V432" s="35" t="s">
        <v>66</v>
      </c>
      <c r="W432" s="387">
        <v>0</v>
      </c>
      <c r="X432" s="388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11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4301031215</v>
      </c>
      <c r="D433" s="391">
        <v>4680115882911</v>
      </c>
      <c r="E433" s="392"/>
      <c r="F433" s="386">
        <v>0.4</v>
      </c>
      <c r="G433" s="32">
        <v>6</v>
      </c>
      <c r="H433" s="386">
        <v>2.4</v>
      </c>
      <c r="I433" s="386">
        <v>2.5299999999999998</v>
      </c>
      <c r="J433" s="32">
        <v>234</v>
      </c>
      <c r="K433" s="32" t="s">
        <v>69</v>
      </c>
      <c r="L433" s="33" t="s">
        <v>65</v>
      </c>
      <c r="M433" s="33"/>
      <c r="N433" s="32">
        <v>40</v>
      </c>
      <c r="O433" s="76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3" s="394"/>
      <c r="Q433" s="394"/>
      <c r="R433" s="394"/>
      <c r="S433" s="392"/>
      <c r="T433" s="34"/>
      <c r="U433" s="34"/>
      <c r="V433" s="35" t="s">
        <v>66</v>
      </c>
      <c r="W433" s="387">
        <v>0</v>
      </c>
      <c r="X433" s="388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4301031167</v>
      </c>
      <c r="D434" s="391">
        <v>4680115880771</v>
      </c>
      <c r="E434" s="392"/>
      <c r="F434" s="386">
        <v>0.28000000000000003</v>
      </c>
      <c r="G434" s="32">
        <v>6</v>
      </c>
      <c r="H434" s="386">
        <v>1.68</v>
      </c>
      <c r="I434" s="386">
        <v>1.81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4" s="394"/>
      <c r="Q434" s="394"/>
      <c r="R434" s="394"/>
      <c r="S434" s="392"/>
      <c r="T434" s="34"/>
      <c r="U434" s="34"/>
      <c r="V434" s="35" t="s">
        <v>66</v>
      </c>
      <c r="W434" s="387">
        <v>0</v>
      </c>
      <c r="X434" s="388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4301031173</v>
      </c>
      <c r="D435" s="391">
        <v>4607091389500</v>
      </c>
      <c r="E435" s="392"/>
      <c r="F435" s="386">
        <v>0.35</v>
      </c>
      <c r="G435" s="32">
        <v>6</v>
      </c>
      <c r="H435" s="386">
        <v>2.1</v>
      </c>
      <c r="I435" s="386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94"/>
      <c r="Q435" s="394"/>
      <c r="R435" s="394"/>
      <c r="S435" s="392"/>
      <c r="T435" s="34"/>
      <c r="U435" s="34"/>
      <c r="V435" s="35" t="s">
        <v>66</v>
      </c>
      <c r="W435" s="387">
        <v>0</v>
      </c>
      <c r="X435" s="388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hidden="1" customHeight="1" x14ac:dyDescent="0.25">
      <c r="A436" s="54" t="s">
        <v>605</v>
      </c>
      <c r="B436" s="54" t="s">
        <v>606</v>
      </c>
      <c r="C436" s="31">
        <v>4301031103</v>
      </c>
      <c r="D436" s="391">
        <v>4680115881983</v>
      </c>
      <c r="E436" s="392"/>
      <c r="F436" s="386">
        <v>0.28000000000000003</v>
      </c>
      <c r="G436" s="32">
        <v>4</v>
      </c>
      <c r="H436" s="386">
        <v>1.1200000000000001</v>
      </c>
      <c r="I436" s="386">
        <v>1.252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6" s="394"/>
      <c r="Q436" s="394"/>
      <c r="R436" s="394"/>
      <c r="S436" s="392"/>
      <c r="T436" s="34"/>
      <c r="U436" s="34"/>
      <c r="V436" s="35" t="s">
        <v>66</v>
      </c>
      <c r="W436" s="387">
        <v>0</v>
      </c>
      <c r="X436" s="388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idden="1" x14ac:dyDescent="0.2">
      <c r="A437" s="398"/>
      <c r="B437" s="399"/>
      <c r="C437" s="399"/>
      <c r="D437" s="399"/>
      <c r="E437" s="399"/>
      <c r="F437" s="399"/>
      <c r="G437" s="399"/>
      <c r="H437" s="399"/>
      <c r="I437" s="399"/>
      <c r="J437" s="399"/>
      <c r="K437" s="399"/>
      <c r="L437" s="399"/>
      <c r="M437" s="399"/>
      <c r="N437" s="400"/>
      <c r="O437" s="411" t="s">
        <v>70</v>
      </c>
      <c r="P437" s="412"/>
      <c r="Q437" s="412"/>
      <c r="R437" s="412"/>
      <c r="S437" s="412"/>
      <c r="T437" s="412"/>
      <c r="U437" s="413"/>
      <c r="V437" s="37" t="s">
        <v>71</v>
      </c>
      <c r="W437" s="389">
        <f>IFERROR(W431/H431,"0")+IFERROR(W432/H432,"0")+IFERROR(W433/H433,"0")+IFERROR(W434/H434,"0")+IFERROR(W435/H435,"0")+IFERROR(W436/H436,"0")</f>
        <v>0</v>
      </c>
      <c r="X437" s="389">
        <f>IFERROR(X431/H431,"0")+IFERROR(X432/H432,"0")+IFERROR(X433/H433,"0")+IFERROR(X434/H434,"0")+IFERROR(X435/H435,"0")+IFERROR(X436/H436,"0")</f>
        <v>0</v>
      </c>
      <c r="Y437" s="389">
        <f>IFERROR(IF(Y431="",0,Y431),"0")+IFERROR(IF(Y432="",0,Y432),"0")+IFERROR(IF(Y433="",0,Y433),"0")+IFERROR(IF(Y434="",0,Y434),"0")+IFERROR(IF(Y435="",0,Y435),"0")+IFERROR(IF(Y436="",0,Y436),"0")</f>
        <v>0</v>
      </c>
      <c r="Z437" s="390"/>
      <c r="AA437" s="390"/>
    </row>
    <row r="438" spans="1:67" hidden="1" x14ac:dyDescent="0.2">
      <c r="A438" s="399"/>
      <c r="B438" s="399"/>
      <c r="C438" s="399"/>
      <c r="D438" s="399"/>
      <c r="E438" s="399"/>
      <c r="F438" s="399"/>
      <c r="G438" s="399"/>
      <c r="H438" s="399"/>
      <c r="I438" s="399"/>
      <c r="J438" s="399"/>
      <c r="K438" s="399"/>
      <c r="L438" s="399"/>
      <c r="M438" s="399"/>
      <c r="N438" s="400"/>
      <c r="O438" s="411" t="s">
        <v>70</v>
      </c>
      <c r="P438" s="412"/>
      <c r="Q438" s="412"/>
      <c r="R438" s="412"/>
      <c r="S438" s="412"/>
      <c r="T438" s="412"/>
      <c r="U438" s="413"/>
      <c r="V438" s="37" t="s">
        <v>66</v>
      </c>
      <c r="W438" s="389">
        <f>IFERROR(SUM(W431:W436),"0")</f>
        <v>0</v>
      </c>
      <c r="X438" s="389">
        <f>IFERROR(SUM(X431:X436),"0")</f>
        <v>0</v>
      </c>
      <c r="Y438" s="37"/>
      <c r="Z438" s="390"/>
      <c r="AA438" s="390"/>
    </row>
    <row r="439" spans="1:67" ht="14.25" hidden="1" customHeight="1" x14ac:dyDescent="0.25">
      <c r="A439" s="401" t="s">
        <v>86</v>
      </c>
      <c r="B439" s="399"/>
      <c r="C439" s="399"/>
      <c r="D439" s="399"/>
      <c r="E439" s="399"/>
      <c r="F439" s="399"/>
      <c r="G439" s="399"/>
      <c r="H439" s="399"/>
      <c r="I439" s="399"/>
      <c r="J439" s="399"/>
      <c r="K439" s="399"/>
      <c r="L439" s="399"/>
      <c r="M439" s="399"/>
      <c r="N439" s="399"/>
      <c r="O439" s="399"/>
      <c r="P439" s="399"/>
      <c r="Q439" s="399"/>
      <c r="R439" s="399"/>
      <c r="S439" s="399"/>
      <c r="T439" s="399"/>
      <c r="U439" s="399"/>
      <c r="V439" s="399"/>
      <c r="W439" s="399"/>
      <c r="X439" s="399"/>
      <c r="Y439" s="399"/>
      <c r="Z439" s="383"/>
      <c r="AA439" s="383"/>
    </row>
    <row r="440" spans="1:67" ht="27" hidden="1" customHeight="1" x14ac:dyDescent="0.25">
      <c r="A440" s="54" t="s">
        <v>607</v>
      </c>
      <c r="B440" s="54" t="s">
        <v>608</v>
      </c>
      <c r="C440" s="31">
        <v>4301032046</v>
      </c>
      <c r="D440" s="391">
        <v>4680115884359</v>
      </c>
      <c r="E440" s="392"/>
      <c r="F440" s="386">
        <v>0.06</v>
      </c>
      <c r="G440" s="32">
        <v>20</v>
      </c>
      <c r="H440" s="386">
        <v>1.2</v>
      </c>
      <c r="I440" s="386">
        <v>1.8</v>
      </c>
      <c r="J440" s="32">
        <v>200</v>
      </c>
      <c r="K440" s="32" t="s">
        <v>584</v>
      </c>
      <c r="L440" s="33" t="s">
        <v>585</v>
      </c>
      <c r="M440" s="33"/>
      <c r="N440" s="32">
        <v>60</v>
      </c>
      <c r="O440" s="6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0" s="394"/>
      <c r="Q440" s="394"/>
      <c r="R440" s="394"/>
      <c r="S440" s="392"/>
      <c r="T440" s="34"/>
      <c r="U440" s="34"/>
      <c r="V440" s="35" t="s">
        <v>66</v>
      </c>
      <c r="W440" s="387">
        <v>0</v>
      </c>
      <c r="X440" s="388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6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ht="27" hidden="1" customHeight="1" x14ac:dyDescent="0.25">
      <c r="A441" s="54" t="s">
        <v>609</v>
      </c>
      <c r="B441" s="54" t="s">
        <v>610</v>
      </c>
      <c r="C441" s="31">
        <v>4301040358</v>
      </c>
      <c r="D441" s="391">
        <v>4680115884571</v>
      </c>
      <c r="E441" s="392"/>
      <c r="F441" s="386">
        <v>0.1</v>
      </c>
      <c r="G441" s="32">
        <v>20</v>
      </c>
      <c r="H441" s="386">
        <v>2</v>
      </c>
      <c r="I441" s="386">
        <v>2.6</v>
      </c>
      <c r="J441" s="32">
        <v>200</v>
      </c>
      <c r="K441" s="32" t="s">
        <v>584</v>
      </c>
      <c r="L441" s="33" t="s">
        <v>585</v>
      </c>
      <c r="M441" s="33"/>
      <c r="N441" s="32">
        <v>60</v>
      </c>
      <c r="O441" s="39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1" s="394"/>
      <c r="Q441" s="394"/>
      <c r="R441" s="394"/>
      <c r="S441" s="392"/>
      <c r="T441" s="34"/>
      <c r="U441" s="34"/>
      <c r="V441" s="35" t="s">
        <v>66</v>
      </c>
      <c r="W441" s="387">
        <v>0</v>
      </c>
      <c r="X441" s="388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idden="1" x14ac:dyDescent="0.2">
      <c r="A442" s="398"/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400"/>
      <c r="O442" s="411" t="s">
        <v>70</v>
      </c>
      <c r="P442" s="412"/>
      <c r="Q442" s="412"/>
      <c r="R442" s="412"/>
      <c r="S442" s="412"/>
      <c r="T442" s="412"/>
      <c r="U442" s="413"/>
      <c r="V442" s="37" t="s">
        <v>71</v>
      </c>
      <c r="W442" s="389">
        <f>IFERROR(W440/H440,"0")+IFERROR(W441/H441,"0")</f>
        <v>0</v>
      </c>
      <c r="X442" s="389">
        <f>IFERROR(X440/H440,"0")+IFERROR(X441/H441,"0")</f>
        <v>0</v>
      </c>
      <c r="Y442" s="389">
        <f>IFERROR(IF(Y440="",0,Y440),"0")+IFERROR(IF(Y441="",0,Y441),"0")</f>
        <v>0</v>
      </c>
      <c r="Z442" s="390"/>
      <c r="AA442" s="390"/>
    </row>
    <row r="443" spans="1:67" hidden="1" x14ac:dyDescent="0.2">
      <c r="A443" s="399"/>
      <c r="B443" s="399"/>
      <c r="C443" s="399"/>
      <c r="D443" s="399"/>
      <c r="E443" s="399"/>
      <c r="F443" s="399"/>
      <c r="G443" s="399"/>
      <c r="H443" s="399"/>
      <c r="I443" s="399"/>
      <c r="J443" s="399"/>
      <c r="K443" s="399"/>
      <c r="L443" s="399"/>
      <c r="M443" s="399"/>
      <c r="N443" s="400"/>
      <c r="O443" s="411" t="s">
        <v>70</v>
      </c>
      <c r="P443" s="412"/>
      <c r="Q443" s="412"/>
      <c r="R443" s="412"/>
      <c r="S443" s="412"/>
      <c r="T443" s="412"/>
      <c r="U443" s="413"/>
      <c r="V443" s="37" t="s">
        <v>66</v>
      </c>
      <c r="W443" s="389">
        <f>IFERROR(SUM(W440:W441),"0")</f>
        <v>0</v>
      </c>
      <c r="X443" s="389">
        <f>IFERROR(SUM(X440:X441),"0")</f>
        <v>0</v>
      </c>
      <c r="Y443" s="37"/>
      <c r="Z443" s="390"/>
      <c r="AA443" s="390"/>
    </row>
    <row r="444" spans="1:67" ht="14.25" hidden="1" customHeight="1" x14ac:dyDescent="0.25">
      <c r="A444" s="401" t="s">
        <v>611</v>
      </c>
      <c r="B444" s="399"/>
      <c r="C444" s="399"/>
      <c r="D444" s="399"/>
      <c r="E444" s="399"/>
      <c r="F444" s="399"/>
      <c r="G444" s="399"/>
      <c r="H444" s="399"/>
      <c r="I444" s="399"/>
      <c r="J444" s="399"/>
      <c r="K444" s="399"/>
      <c r="L444" s="399"/>
      <c r="M444" s="399"/>
      <c r="N444" s="399"/>
      <c r="O444" s="399"/>
      <c r="P444" s="399"/>
      <c r="Q444" s="399"/>
      <c r="R444" s="399"/>
      <c r="S444" s="399"/>
      <c r="T444" s="399"/>
      <c r="U444" s="399"/>
      <c r="V444" s="399"/>
      <c r="W444" s="399"/>
      <c r="X444" s="399"/>
      <c r="Y444" s="399"/>
      <c r="Z444" s="383"/>
      <c r="AA444" s="383"/>
    </row>
    <row r="445" spans="1:67" ht="27" hidden="1" customHeight="1" x14ac:dyDescent="0.25">
      <c r="A445" s="54" t="s">
        <v>612</v>
      </c>
      <c r="B445" s="54" t="s">
        <v>613</v>
      </c>
      <c r="C445" s="31">
        <v>4301170010</v>
      </c>
      <c r="D445" s="391">
        <v>4680115884090</v>
      </c>
      <c r="E445" s="392"/>
      <c r="F445" s="386">
        <v>0.11</v>
      </c>
      <c r="G445" s="32">
        <v>12</v>
      </c>
      <c r="H445" s="386">
        <v>1.32</v>
      </c>
      <c r="I445" s="386">
        <v>1.88</v>
      </c>
      <c r="J445" s="32">
        <v>200</v>
      </c>
      <c r="K445" s="32" t="s">
        <v>584</v>
      </c>
      <c r="L445" s="33" t="s">
        <v>585</v>
      </c>
      <c r="M445" s="33"/>
      <c r="N445" s="32">
        <v>150</v>
      </c>
      <c r="O445" s="63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5" s="394"/>
      <c r="Q445" s="394"/>
      <c r="R445" s="394"/>
      <c r="S445" s="392"/>
      <c r="T445" s="34"/>
      <c r="U445" s="34"/>
      <c r="V445" s="35" t="s">
        <v>66</v>
      </c>
      <c r="W445" s="387">
        <v>0</v>
      </c>
      <c r="X445" s="388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64"/>
      <c r="BB445" s="318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398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00"/>
      <c r="O446" s="411" t="s">
        <v>70</v>
      </c>
      <c r="P446" s="412"/>
      <c r="Q446" s="412"/>
      <c r="R446" s="412"/>
      <c r="S446" s="412"/>
      <c r="T446" s="412"/>
      <c r="U446" s="413"/>
      <c r="V446" s="37" t="s">
        <v>71</v>
      </c>
      <c r="W446" s="389">
        <f>IFERROR(W445/H445,"0")</f>
        <v>0</v>
      </c>
      <c r="X446" s="389">
        <f>IFERROR(X445/H445,"0")</f>
        <v>0</v>
      </c>
      <c r="Y446" s="389">
        <f>IFERROR(IF(Y445="",0,Y445),"0")</f>
        <v>0</v>
      </c>
      <c r="Z446" s="390"/>
      <c r="AA446" s="390"/>
    </row>
    <row r="447" spans="1:67" hidden="1" x14ac:dyDescent="0.2">
      <c r="A447" s="399"/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400"/>
      <c r="O447" s="411" t="s">
        <v>70</v>
      </c>
      <c r="P447" s="412"/>
      <c r="Q447" s="412"/>
      <c r="R447" s="412"/>
      <c r="S447" s="412"/>
      <c r="T447" s="412"/>
      <c r="U447" s="413"/>
      <c r="V447" s="37" t="s">
        <v>66</v>
      </c>
      <c r="W447" s="389">
        <f>IFERROR(SUM(W445:W445),"0")</f>
        <v>0</v>
      </c>
      <c r="X447" s="389">
        <f>IFERROR(SUM(X445:X445),"0")</f>
        <v>0</v>
      </c>
      <c r="Y447" s="37"/>
      <c r="Z447" s="390"/>
      <c r="AA447" s="390"/>
    </row>
    <row r="448" spans="1:67" ht="14.25" hidden="1" customHeight="1" x14ac:dyDescent="0.25">
      <c r="A448" s="401" t="s">
        <v>614</v>
      </c>
      <c r="B448" s="399"/>
      <c r="C448" s="399"/>
      <c r="D448" s="399"/>
      <c r="E448" s="399"/>
      <c r="F448" s="399"/>
      <c r="G448" s="399"/>
      <c r="H448" s="399"/>
      <c r="I448" s="399"/>
      <c r="J448" s="399"/>
      <c r="K448" s="399"/>
      <c r="L448" s="399"/>
      <c r="M448" s="399"/>
      <c r="N448" s="399"/>
      <c r="O448" s="399"/>
      <c r="P448" s="399"/>
      <c r="Q448" s="399"/>
      <c r="R448" s="399"/>
      <c r="S448" s="399"/>
      <c r="T448" s="399"/>
      <c r="U448" s="399"/>
      <c r="V448" s="399"/>
      <c r="W448" s="399"/>
      <c r="X448" s="399"/>
      <c r="Y448" s="399"/>
      <c r="Z448" s="383"/>
      <c r="AA448" s="383"/>
    </row>
    <row r="449" spans="1:67" ht="27" hidden="1" customHeight="1" x14ac:dyDescent="0.25">
      <c r="A449" s="54" t="s">
        <v>615</v>
      </c>
      <c r="B449" s="54" t="s">
        <v>616</v>
      </c>
      <c r="C449" s="31">
        <v>4301040357</v>
      </c>
      <c r="D449" s="391">
        <v>4680115884564</v>
      </c>
      <c r="E449" s="392"/>
      <c r="F449" s="386">
        <v>0.15</v>
      </c>
      <c r="G449" s="32">
        <v>20</v>
      </c>
      <c r="H449" s="386">
        <v>3</v>
      </c>
      <c r="I449" s="386">
        <v>3.6</v>
      </c>
      <c r="J449" s="32">
        <v>200</v>
      </c>
      <c r="K449" s="32" t="s">
        <v>584</v>
      </c>
      <c r="L449" s="33" t="s">
        <v>585</v>
      </c>
      <c r="M449" s="33"/>
      <c r="N449" s="32">
        <v>60</v>
      </c>
      <c r="O449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9" s="394"/>
      <c r="Q449" s="394"/>
      <c r="R449" s="394"/>
      <c r="S449" s="392"/>
      <c r="T449" s="34"/>
      <c r="U449" s="34"/>
      <c r="V449" s="35" t="s">
        <v>66</v>
      </c>
      <c r="W449" s="387">
        <v>0</v>
      </c>
      <c r="X449" s="388">
        <f>IFERROR(IF(W449="",0,CEILING((W449/$H449),1)*$H449),"")</f>
        <v>0</v>
      </c>
      <c r="Y449" s="36" t="str">
        <f>IFERROR(IF(X449=0,"",ROUNDUP(X449/H449,0)*0.00627),"")</f>
        <v/>
      </c>
      <c r="Z449" s="56"/>
      <c r="AA449" s="57"/>
      <c r="AE449" s="64"/>
      <c r="BB449" s="31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idden="1" x14ac:dyDescent="0.2">
      <c r="A450" s="398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00"/>
      <c r="O450" s="411" t="s">
        <v>70</v>
      </c>
      <c r="P450" s="412"/>
      <c r="Q450" s="412"/>
      <c r="R450" s="412"/>
      <c r="S450" s="412"/>
      <c r="T450" s="412"/>
      <c r="U450" s="413"/>
      <c r="V450" s="37" t="s">
        <v>71</v>
      </c>
      <c r="W450" s="389">
        <f>IFERROR(W449/H449,"0")</f>
        <v>0</v>
      </c>
      <c r="X450" s="389">
        <f>IFERROR(X449/H449,"0")</f>
        <v>0</v>
      </c>
      <c r="Y450" s="389">
        <f>IFERROR(IF(Y449="",0,Y449),"0")</f>
        <v>0</v>
      </c>
      <c r="Z450" s="390"/>
      <c r="AA450" s="390"/>
    </row>
    <row r="451" spans="1:67" hidden="1" x14ac:dyDescent="0.2">
      <c r="A451" s="399"/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400"/>
      <c r="O451" s="411" t="s">
        <v>70</v>
      </c>
      <c r="P451" s="412"/>
      <c r="Q451" s="412"/>
      <c r="R451" s="412"/>
      <c r="S451" s="412"/>
      <c r="T451" s="412"/>
      <c r="U451" s="413"/>
      <c r="V451" s="37" t="s">
        <v>66</v>
      </c>
      <c r="W451" s="389">
        <f>IFERROR(SUM(W449:W449),"0")</f>
        <v>0</v>
      </c>
      <c r="X451" s="389">
        <f>IFERROR(SUM(X449:X449),"0")</f>
        <v>0</v>
      </c>
      <c r="Y451" s="37"/>
      <c r="Z451" s="390"/>
      <c r="AA451" s="390"/>
    </row>
    <row r="452" spans="1:67" ht="16.5" hidden="1" customHeight="1" x14ac:dyDescent="0.25">
      <c r="A452" s="410" t="s">
        <v>617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82"/>
      <c r="AA452" s="382"/>
    </row>
    <row r="453" spans="1:67" ht="14.25" hidden="1" customHeight="1" x14ac:dyDescent="0.25">
      <c r="A453" s="401" t="s">
        <v>61</v>
      </c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399"/>
      <c r="O453" s="399"/>
      <c r="P453" s="399"/>
      <c r="Q453" s="399"/>
      <c r="R453" s="399"/>
      <c r="S453" s="399"/>
      <c r="T453" s="399"/>
      <c r="U453" s="399"/>
      <c r="V453" s="399"/>
      <c r="W453" s="399"/>
      <c r="X453" s="399"/>
      <c r="Y453" s="399"/>
      <c r="Z453" s="383"/>
      <c r="AA453" s="383"/>
    </row>
    <row r="454" spans="1:67" ht="27" hidden="1" customHeight="1" x14ac:dyDescent="0.25">
      <c r="A454" s="54" t="s">
        <v>618</v>
      </c>
      <c r="B454" s="54" t="s">
        <v>619</v>
      </c>
      <c r="C454" s="31">
        <v>4301031294</v>
      </c>
      <c r="D454" s="391">
        <v>4680115885189</v>
      </c>
      <c r="E454" s="392"/>
      <c r="F454" s="386">
        <v>0.2</v>
      </c>
      <c r="G454" s="32">
        <v>6</v>
      </c>
      <c r="H454" s="386">
        <v>1.2</v>
      </c>
      <c r="I454" s="386">
        <v>1.3720000000000001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4" s="394"/>
      <c r="Q454" s="394"/>
      <c r="R454" s="394"/>
      <c r="S454" s="392"/>
      <c r="T454" s="34"/>
      <c r="U454" s="34"/>
      <c r="V454" s="35" t="s">
        <v>66</v>
      </c>
      <c r="W454" s="387">
        <v>0</v>
      </c>
      <c r="X454" s="388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0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620</v>
      </c>
      <c r="B455" s="54" t="s">
        <v>621</v>
      </c>
      <c r="C455" s="31">
        <v>4301031293</v>
      </c>
      <c r="D455" s="391">
        <v>4680115885172</v>
      </c>
      <c r="E455" s="392"/>
      <c r="F455" s="386">
        <v>0.2</v>
      </c>
      <c r="G455" s="32">
        <v>6</v>
      </c>
      <c r="H455" s="386">
        <v>1.2</v>
      </c>
      <c r="I455" s="386">
        <v>1.3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5" s="394"/>
      <c r="Q455" s="394"/>
      <c r="R455" s="394"/>
      <c r="S455" s="392"/>
      <c r="T455" s="34"/>
      <c r="U455" s="34"/>
      <c r="V455" s="35" t="s">
        <v>66</v>
      </c>
      <c r="W455" s="387">
        <v>0</v>
      </c>
      <c r="X455" s="388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4301031291</v>
      </c>
      <c r="D456" s="391">
        <v>4680115885110</v>
      </c>
      <c r="E456" s="392"/>
      <c r="F456" s="386">
        <v>0.2</v>
      </c>
      <c r="G456" s="32">
        <v>6</v>
      </c>
      <c r="H456" s="386">
        <v>1.2</v>
      </c>
      <c r="I456" s="386">
        <v>2.02</v>
      </c>
      <c r="J456" s="32">
        <v>234</v>
      </c>
      <c r="K456" s="32" t="s">
        <v>69</v>
      </c>
      <c r="L456" s="33" t="s">
        <v>65</v>
      </c>
      <c r="M456" s="33"/>
      <c r="N456" s="32">
        <v>35</v>
      </c>
      <c r="O456" s="53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6" s="394"/>
      <c r="Q456" s="394"/>
      <c r="R456" s="394"/>
      <c r="S456" s="392"/>
      <c r="T456" s="34"/>
      <c r="U456" s="34"/>
      <c r="V456" s="35" t="s">
        <v>66</v>
      </c>
      <c r="W456" s="387">
        <v>0</v>
      </c>
      <c r="X456" s="388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idden="1" x14ac:dyDescent="0.2">
      <c r="A457" s="398"/>
      <c r="B457" s="399"/>
      <c r="C457" s="399"/>
      <c r="D457" s="399"/>
      <c r="E457" s="399"/>
      <c r="F457" s="399"/>
      <c r="G457" s="399"/>
      <c r="H457" s="399"/>
      <c r="I457" s="399"/>
      <c r="J457" s="399"/>
      <c r="K457" s="399"/>
      <c r="L457" s="399"/>
      <c r="M457" s="399"/>
      <c r="N457" s="400"/>
      <c r="O457" s="411" t="s">
        <v>70</v>
      </c>
      <c r="P457" s="412"/>
      <c r="Q457" s="412"/>
      <c r="R457" s="412"/>
      <c r="S457" s="412"/>
      <c r="T457" s="412"/>
      <c r="U457" s="413"/>
      <c r="V457" s="37" t="s">
        <v>71</v>
      </c>
      <c r="W457" s="389">
        <f>IFERROR(W454/H454,"0")+IFERROR(W455/H455,"0")+IFERROR(W456/H456,"0")</f>
        <v>0</v>
      </c>
      <c r="X457" s="389">
        <f>IFERROR(X454/H454,"0")+IFERROR(X455/H455,"0")+IFERROR(X456/H456,"0")</f>
        <v>0</v>
      </c>
      <c r="Y457" s="389">
        <f>IFERROR(IF(Y454="",0,Y454),"0")+IFERROR(IF(Y455="",0,Y455),"0")+IFERROR(IF(Y456="",0,Y456),"0")</f>
        <v>0</v>
      </c>
      <c r="Z457" s="390"/>
      <c r="AA457" s="390"/>
    </row>
    <row r="458" spans="1:67" hidden="1" x14ac:dyDescent="0.2">
      <c r="A458" s="39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400"/>
      <c r="O458" s="411" t="s">
        <v>70</v>
      </c>
      <c r="P458" s="412"/>
      <c r="Q458" s="412"/>
      <c r="R458" s="412"/>
      <c r="S458" s="412"/>
      <c r="T458" s="412"/>
      <c r="U458" s="413"/>
      <c r="V458" s="37" t="s">
        <v>66</v>
      </c>
      <c r="W458" s="389">
        <f>IFERROR(SUM(W454:W456),"0")</f>
        <v>0</v>
      </c>
      <c r="X458" s="389">
        <f>IFERROR(SUM(X454:X456),"0")</f>
        <v>0</v>
      </c>
      <c r="Y458" s="37"/>
      <c r="Z458" s="390"/>
      <c r="AA458" s="390"/>
    </row>
    <row r="459" spans="1:67" ht="16.5" hidden="1" customHeight="1" x14ac:dyDescent="0.25">
      <c r="A459" s="410" t="s">
        <v>624</v>
      </c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399"/>
      <c r="P459" s="399"/>
      <c r="Q459" s="399"/>
      <c r="R459" s="399"/>
      <c r="S459" s="399"/>
      <c r="T459" s="399"/>
      <c r="U459" s="399"/>
      <c r="V459" s="399"/>
      <c r="W459" s="399"/>
      <c r="X459" s="399"/>
      <c r="Y459" s="399"/>
      <c r="Z459" s="382"/>
      <c r="AA459" s="382"/>
    </row>
    <row r="460" spans="1:67" ht="14.25" hidden="1" customHeight="1" x14ac:dyDescent="0.25">
      <c r="A460" s="401" t="s">
        <v>61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83"/>
      <c r="AA460" s="383"/>
    </row>
    <row r="461" spans="1:67" ht="27" hidden="1" customHeight="1" x14ac:dyDescent="0.25">
      <c r="A461" s="54" t="s">
        <v>625</v>
      </c>
      <c r="B461" s="54" t="s">
        <v>626</v>
      </c>
      <c r="C461" s="31">
        <v>4301031261</v>
      </c>
      <c r="D461" s="391">
        <v>4680115885103</v>
      </c>
      <c r="E461" s="392"/>
      <c r="F461" s="386">
        <v>0.27</v>
      </c>
      <c r="G461" s="32">
        <v>6</v>
      </c>
      <c r="H461" s="386">
        <v>1.62</v>
      </c>
      <c r="I461" s="386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94"/>
      <c r="Q461" s="394"/>
      <c r="R461" s="394"/>
      <c r="S461" s="392"/>
      <c r="T461" s="34"/>
      <c r="U461" s="34"/>
      <c r="V461" s="35" t="s">
        <v>66</v>
      </c>
      <c r="W461" s="387">
        <v>0</v>
      </c>
      <c r="X461" s="388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 t="s">
        <v>178</v>
      </c>
      <c r="AE461" s="64"/>
      <c r="BB461" s="323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398"/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400"/>
      <c r="O462" s="411" t="s">
        <v>70</v>
      </c>
      <c r="P462" s="412"/>
      <c r="Q462" s="412"/>
      <c r="R462" s="412"/>
      <c r="S462" s="412"/>
      <c r="T462" s="412"/>
      <c r="U462" s="413"/>
      <c r="V462" s="37" t="s">
        <v>71</v>
      </c>
      <c r="W462" s="389">
        <f>IFERROR(W461/H461,"0")</f>
        <v>0</v>
      </c>
      <c r="X462" s="389">
        <f>IFERROR(X461/H461,"0")</f>
        <v>0</v>
      </c>
      <c r="Y462" s="389">
        <f>IFERROR(IF(Y461="",0,Y461),"0")</f>
        <v>0</v>
      </c>
      <c r="Z462" s="390"/>
      <c r="AA462" s="390"/>
    </row>
    <row r="463" spans="1:67" hidden="1" x14ac:dyDescent="0.2">
      <c r="A463" s="39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400"/>
      <c r="O463" s="411" t="s">
        <v>70</v>
      </c>
      <c r="P463" s="412"/>
      <c r="Q463" s="412"/>
      <c r="R463" s="412"/>
      <c r="S463" s="412"/>
      <c r="T463" s="412"/>
      <c r="U463" s="413"/>
      <c r="V463" s="37" t="s">
        <v>66</v>
      </c>
      <c r="W463" s="389">
        <f>IFERROR(SUM(W461:W461),"0")</f>
        <v>0</v>
      </c>
      <c r="X463" s="389">
        <f>IFERROR(SUM(X461:X461),"0")</f>
        <v>0</v>
      </c>
      <c r="Y463" s="37"/>
      <c r="Z463" s="390"/>
      <c r="AA463" s="390"/>
    </row>
    <row r="464" spans="1:67" ht="14.25" hidden="1" customHeight="1" x14ac:dyDescent="0.25">
      <c r="A464" s="401" t="s">
        <v>205</v>
      </c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399"/>
      <c r="P464" s="399"/>
      <c r="Q464" s="399"/>
      <c r="R464" s="399"/>
      <c r="S464" s="399"/>
      <c r="T464" s="399"/>
      <c r="U464" s="399"/>
      <c r="V464" s="399"/>
      <c r="W464" s="399"/>
      <c r="X464" s="399"/>
      <c r="Y464" s="399"/>
      <c r="Z464" s="383"/>
      <c r="AA464" s="383"/>
    </row>
    <row r="465" spans="1:67" ht="27" hidden="1" customHeight="1" x14ac:dyDescent="0.25">
      <c r="A465" s="54" t="s">
        <v>627</v>
      </c>
      <c r="B465" s="54" t="s">
        <v>628</v>
      </c>
      <c r="C465" s="31">
        <v>4301060412</v>
      </c>
      <c r="D465" s="391">
        <v>4680115885509</v>
      </c>
      <c r="E465" s="392"/>
      <c r="F465" s="386">
        <v>0.27</v>
      </c>
      <c r="G465" s="32">
        <v>6</v>
      </c>
      <c r="H465" s="386">
        <v>1.62</v>
      </c>
      <c r="I465" s="386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6" t="s">
        <v>629</v>
      </c>
      <c r="P465" s="394"/>
      <c r="Q465" s="394"/>
      <c r="R465" s="394"/>
      <c r="S465" s="392"/>
      <c r="T465" s="34"/>
      <c r="U465" s="34"/>
      <c r="V465" s="35" t="s">
        <v>66</v>
      </c>
      <c r="W465" s="387">
        <v>0</v>
      </c>
      <c r="X465" s="388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 t="s">
        <v>178</v>
      </c>
      <c r="AE465" s="64"/>
      <c r="BB465" s="324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398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00"/>
      <c r="O466" s="411" t="s">
        <v>70</v>
      </c>
      <c r="P466" s="412"/>
      <c r="Q466" s="412"/>
      <c r="R466" s="412"/>
      <c r="S466" s="412"/>
      <c r="T466" s="412"/>
      <c r="U466" s="413"/>
      <c r="V466" s="37" t="s">
        <v>71</v>
      </c>
      <c r="W466" s="389">
        <f>IFERROR(W465/H465,"0")</f>
        <v>0</v>
      </c>
      <c r="X466" s="389">
        <f>IFERROR(X465/H465,"0")</f>
        <v>0</v>
      </c>
      <c r="Y466" s="389">
        <f>IFERROR(IF(Y465="",0,Y465),"0")</f>
        <v>0</v>
      </c>
      <c r="Z466" s="390"/>
      <c r="AA466" s="390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00"/>
      <c r="O467" s="411" t="s">
        <v>70</v>
      </c>
      <c r="P467" s="412"/>
      <c r="Q467" s="412"/>
      <c r="R467" s="412"/>
      <c r="S467" s="412"/>
      <c r="T467" s="412"/>
      <c r="U467" s="413"/>
      <c r="V467" s="37" t="s">
        <v>66</v>
      </c>
      <c r="W467" s="389">
        <f>IFERROR(SUM(W465:W465),"0")</f>
        <v>0</v>
      </c>
      <c r="X467" s="389">
        <f>IFERROR(SUM(X465:X465),"0")</f>
        <v>0</v>
      </c>
      <c r="Y467" s="37"/>
      <c r="Z467" s="390"/>
      <c r="AA467" s="390"/>
    </row>
    <row r="468" spans="1:67" ht="27.75" hidden="1" customHeight="1" x14ac:dyDescent="0.2">
      <c r="A468" s="470" t="s">
        <v>630</v>
      </c>
      <c r="B468" s="471"/>
      <c r="C468" s="471"/>
      <c r="D468" s="471"/>
      <c r="E468" s="471"/>
      <c r="F468" s="471"/>
      <c r="G468" s="471"/>
      <c r="H468" s="471"/>
      <c r="I468" s="471"/>
      <c r="J468" s="471"/>
      <c r="K468" s="471"/>
      <c r="L468" s="471"/>
      <c r="M468" s="471"/>
      <c r="N468" s="471"/>
      <c r="O468" s="471"/>
      <c r="P468" s="471"/>
      <c r="Q468" s="471"/>
      <c r="R468" s="471"/>
      <c r="S468" s="471"/>
      <c r="T468" s="471"/>
      <c r="U468" s="471"/>
      <c r="V468" s="471"/>
      <c r="W468" s="471"/>
      <c r="X468" s="471"/>
      <c r="Y468" s="471"/>
      <c r="Z468" s="48"/>
      <c r="AA468" s="48"/>
    </row>
    <row r="469" spans="1:67" ht="16.5" hidden="1" customHeight="1" x14ac:dyDescent="0.25">
      <c r="A469" s="410" t="s">
        <v>630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82"/>
      <c r="AA469" s="382"/>
    </row>
    <row r="470" spans="1:67" ht="14.25" hidden="1" customHeight="1" x14ac:dyDescent="0.25">
      <c r="A470" s="401" t="s">
        <v>105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83"/>
      <c r="AA470" s="383"/>
    </row>
    <row r="471" spans="1:67" ht="27" hidden="1" customHeight="1" x14ac:dyDescent="0.25">
      <c r="A471" s="54" t="s">
        <v>631</v>
      </c>
      <c r="B471" s="54" t="s">
        <v>632</v>
      </c>
      <c r="C471" s="31">
        <v>4301011795</v>
      </c>
      <c r="D471" s="391">
        <v>4607091389067</v>
      </c>
      <c r="E471" s="392"/>
      <c r="F471" s="386">
        <v>0.88</v>
      </c>
      <c r="G471" s="32">
        <v>6</v>
      </c>
      <c r="H471" s="386">
        <v>5.28</v>
      </c>
      <c r="I471" s="386">
        <v>5.64</v>
      </c>
      <c r="J471" s="32">
        <v>104</v>
      </c>
      <c r="K471" s="32" t="s">
        <v>100</v>
      </c>
      <c r="L471" s="33" t="s">
        <v>101</v>
      </c>
      <c r="M471" s="33"/>
      <c r="N471" s="32">
        <v>60</v>
      </c>
      <c r="O471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94"/>
      <c r="Q471" s="394"/>
      <c r="R471" s="394"/>
      <c r="S471" s="392"/>
      <c r="T471" s="34"/>
      <c r="U471" s="34"/>
      <c r="V471" s="35" t="s">
        <v>66</v>
      </c>
      <c r="W471" s="387">
        <v>0</v>
      </c>
      <c r="X471" s="388">
        <f t="shared" ref="X471:X482" si="87">IFERROR(IF(W471="",0,CEILING((W471/$H471),1)*$H471),"")</f>
        <v>0</v>
      </c>
      <c r="Y471" s="36" t="str">
        <f t="shared" ref="Y471:Y477" si="88">IFERROR(IF(X471=0,"",ROUNDUP(X471/H471,0)*0.01196),"")</f>
        <v/>
      </c>
      <c r="Z471" s="56"/>
      <c r="AA471" s="57"/>
      <c r="AE471" s="64"/>
      <c r="BB471" s="325" t="s">
        <v>1</v>
      </c>
      <c r="BL471" s="64">
        <f t="shared" ref="BL471:BL482" si="89">IFERROR(W471*I471/H471,"0")</f>
        <v>0</v>
      </c>
      <c r="BM471" s="64">
        <f t="shared" ref="BM471:BM482" si="90">IFERROR(X471*I471/H471,"0")</f>
        <v>0</v>
      </c>
      <c r="BN471" s="64">
        <f t="shared" ref="BN471:BN482" si="91">IFERROR(1/J471*(W471/H471),"0")</f>
        <v>0</v>
      </c>
      <c r="BO471" s="64">
        <f t="shared" ref="BO471:BO482" si="92">IFERROR(1/J471*(X471/H471),"0")</f>
        <v>0</v>
      </c>
    </row>
    <row r="472" spans="1:67" ht="27" hidden="1" customHeight="1" x14ac:dyDescent="0.25">
      <c r="A472" s="54" t="s">
        <v>633</v>
      </c>
      <c r="B472" s="54" t="s">
        <v>634</v>
      </c>
      <c r="C472" s="31">
        <v>4301011376</v>
      </c>
      <c r="D472" s="391">
        <v>4680115885226</v>
      </c>
      <c r="E472" s="392"/>
      <c r="F472" s="386">
        <v>0.85</v>
      </c>
      <c r="G472" s="32">
        <v>6</v>
      </c>
      <c r="H472" s="386">
        <v>5.0999999999999996</v>
      </c>
      <c r="I472" s="386">
        <v>5.46</v>
      </c>
      <c r="J472" s="32">
        <v>104</v>
      </c>
      <c r="K472" s="32" t="s">
        <v>100</v>
      </c>
      <c r="L472" s="33" t="s">
        <v>120</v>
      </c>
      <c r="M472" s="33"/>
      <c r="N472" s="32">
        <v>60</v>
      </c>
      <c r="O472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94"/>
      <c r="Q472" s="394"/>
      <c r="R472" s="394"/>
      <c r="S472" s="392"/>
      <c r="T472" s="34"/>
      <c r="U472" s="34"/>
      <c r="V472" s="35" t="s">
        <v>66</v>
      </c>
      <c r="W472" s="387">
        <v>0</v>
      </c>
      <c r="X472" s="388">
        <f t="shared" si="87"/>
        <v>0</v>
      </c>
      <c r="Y472" s="36" t="str">
        <f t="shared" si="88"/>
        <v/>
      </c>
      <c r="Z472" s="56"/>
      <c r="AA472" s="57"/>
      <c r="AE472" s="64"/>
      <c r="BB472" s="326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ht="27" hidden="1" customHeight="1" x14ac:dyDescent="0.25">
      <c r="A473" s="54" t="s">
        <v>635</v>
      </c>
      <c r="B473" s="54" t="s">
        <v>636</v>
      </c>
      <c r="C473" s="31">
        <v>4301011779</v>
      </c>
      <c r="D473" s="391">
        <v>4607091383522</v>
      </c>
      <c r="E473" s="392"/>
      <c r="F473" s="386">
        <v>0.88</v>
      </c>
      <c r="G473" s="32">
        <v>6</v>
      </c>
      <c r="H473" s="386">
        <v>5.28</v>
      </c>
      <c r="I473" s="386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1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3" s="394"/>
      <c r="Q473" s="394"/>
      <c r="R473" s="394"/>
      <c r="S473" s="392"/>
      <c r="T473" s="34"/>
      <c r="U473" s="34"/>
      <c r="V473" s="35" t="s">
        <v>66</v>
      </c>
      <c r="W473" s="387">
        <v>0</v>
      </c>
      <c r="X473" s="388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hidden="1" customHeight="1" x14ac:dyDescent="0.25">
      <c r="A474" s="54" t="s">
        <v>637</v>
      </c>
      <c r="B474" s="54" t="s">
        <v>638</v>
      </c>
      <c r="C474" s="31">
        <v>4301011785</v>
      </c>
      <c r="D474" s="391">
        <v>4607091384437</v>
      </c>
      <c r="E474" s="392"/>
      <c r="F474" s="386">
        <v>0.88</v>
      </c>
      <c r="G474" s="32">
        <v>6</v>
      </c>
      <c r="H474" s="386">
        <v>5.28</v>
      </c>
      <c r="I474" s="386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69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4" s="394"/>
      <c r="Q474" s="394"/>
      <c r="R474" s="394"/>
      <c r="S474" s="392"/>
      <c r="T474" s="34"/>
      <c r="U474" s="34"/>
      <c r="V474" s="35" t="s">
        <v>66</v>
      </c>
      <c r="W474" s="387">
        <v>0</v>
      </c>
      <c r="X474" s="388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16.5" hidden="1" customHeight="1" x14ac:dyDescent="0.25">
      <c r="A475" s="54" t="s">
        <v>639</v>
      </c>
      <c r="B475" s="54" t="s">
        <v>640</v>
      </c>
      <c r="C475" s="31">
        <v>4301011774</v>
      </c>
      <c r="D475" s="391">
        <v>4680115884502</v>
      </c>
      <c r="E475" s="392"/>
      <c r="F475" s="386">
        <v>0.88</v>
      </c>
      <c r="G475" s="32">
        <v>6</v>
      </c>
      <c r="H475" s="386">
        <v>5.28</v>
      </c>
      <c r="I475" s="386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5" s="394"/>
      <c r="Q475" s="394"/>
      <c r="R475" s="394"/>
      <c r="S475" s="392"/>
      <c r="T475" s="34"/>
      <c r="U475" s="34"/>
      <c r="V475" s="35" t="s">
        <v>66</v>
      </c>
      <c r="W475" s="387">
        <v>0</v>
      </c>
      <c r="X475" s="388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27" hidden="1" customHeight="1" x14ac:dyDescent="0.25">
      <c r="A476" s="54" t="s">
        <v>641</v>
      </c>
      <c r="B476" s="54" t="s">
        <v>642</v>
      </c>
      <c r="C476" s="31">
        <v>4301011771</v>
      </c>
      <c r="D476" s="391">
        <v>4607091389104</v>
      </c>
      <c r="E476" s="392"/>
      <c r="F476" s="386">
        <v>0.88</v>
      </c>
      <c r="G476" s="32">
        <v>6</v>
      </c>
      <c r="H476" s="386">
        <v>5.28</v>
      </c>
      <c r="I476" s="386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6" s="394"/>
      <c r="Q476" s="394"/>
      <c r="R476" s="394"/>
      <c r="S476" s="392"/>
      <c r="T476" s="34"/>
      <c r="U476" s="34"/>
      <c r="V476" s="35" t="s">
        <v>66</v>
      </c>
      <c r="W476" s="387">
        <v>0</v>
      </c>
      <c r="X476" s="388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16.5" hidden="1" customHeight="1" x14ac:dyDescent="0.25">
      <c r="A477" s="54" t="s">
        <v>643</v>
      </c>
      <c r="B477" s="54" t="s">
        <v>644</v>
      </c>
      <c r="C477" s="31">
        <v>4301011799</v>
      </c>
      <c r="D477" s="391">
        <v>4680115884519</v>
      </c>
      <c r="E477" s="392"/>
      <c r="F477" s="386">
        <v>0.88</v>
      </c>
      <c r="G477" s="32">
        <v>6</v>
      </c>
      <c r="H477" s="386">
        <v>5.28</v>
      </c>
      <c r="I477" s="386">
        <v>5.64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7" s="394"/>
      <c r="Q477" s="394"/>
      <c r="R477" s="394"/>
      <c r="S477" s="392"/>
      <c r="T477" s="34"/>
      <c r="U477" s="34"/>
      <c r="V477" s="35" t="s">
        <v>66</v>
      </c>
      <c r="W477" s="387">
        <v>0</v>
      </c>
      <c r="X477" s="388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27" hidden="1" customHeight="1" x14ac:dyDescent="0.25">
      <c r="A478" s="54" t="s">
        <v>645</v>
      </c>
      <c r="B478" s="54" t="s">
        <v>646</v>
      </c>
      <c r="C478" s="31">
        <v>4301011778</v>
      </c>
      <c r="D478" s="391">
        <v>4680115880603</v>
      </c>
      <c r="E478" s="392"/>
      <c r="F478" s="386">
        <v>0.6</v>
      </c>
      <c r="G478" s="32">
        <v>6</v>
      </c>
      <c r="H478" s="386">
        <v>3.6</v>
      </c>
      <c r="I478" s="386">
        <v>3.84</v>
      </c>
      <c r="J478" s="32">
        <v>120</v>
      </c>
      <c r="K478" s="32" t="s">
        <v>64</v>
      </c>
      <c r="L478" s="33" t="s">
        <v>101</v>
      </c>
      <c r="M478" s="33"/>
      <c r="N478" s="32">
        <v>60</v>
      </c>
      <c r="O478" s="5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8" s="394"/>
      <c r="Q478" s="394"/>
      <c r="R478" s="394"/>
      <c r="S478" s="392"/>
      <c r="T478" s="34"/>
      <c r="U478" s="34"/>
      <c r="V478" s="35" t="s">
        <v>66</v>
      </c>
      <c r="W478" s="387">
        <v>0</v>
      </c>
      <c r="X478" s="388">
        <f t="shared" si="87"/>
        <v>0</v>
      </c>
      <c r="Y478" s="36" t="str">
        <f>IFERROR(IF(X478=0,"",ROUNDUP(X478/H478,0)*0.00937),"")</f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4301011775</v>
      </c>
      <c r="D479" s="391">
        <v>4607091389999</v>
      </c>
      <c r="E479" s="392"/>
      <c r="F479" s="386">
        <v>0.6</v>
      </c>
      <c r="G479" s="32">
        <v>6</v>
      </c>
      <c r="H479" s="386">
        <v>3.6</v>
      </c>
      <c r="I479" s="386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7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79" s="394"/>
      <c r="Q479" s="394"/>
      <c r="R479" s="394"/>
      <c r="S479" s="392"/>
      <c r="T479" s="34"/>
      <c r="U479" s="34"/>
      <c r="V479" s="35" t="s">
        <v>66</v>
      </c>
      <c r="W479" s="387">
        <v>0</v>
      </c>
      <c r="X479" s="388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4301011770</v>
      </c>
      <c r="D480" s="391">
        <v>4680115882782</v>
      </c>
      <c r="E480" s="392"/>
      <c r="F480" s="386">
        <v>0.6</v>
      </c>
      <c r="G480" s="32">
        <v>6</v>
      </c>
      <c r="H480" s="386">
        <v>3.6</v>
      </c>
      <c r="I480" s="386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2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0" s="394"/>
      <c r="Q480" s="394"/>
      <c r="R480" s="394"/>
      <c r="S480" s="392"/>
      <c r="T480" s="34"/>
      <c r="U480" s="34"/>
      <c r="V480" s="35" t="s">
        <v>66</v>
      </c>
      <c r="W480" s="387">
        <v>0</v>
      </c>
      <c r="X480" s="388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4301011190</v>
      </c>
      <c r="D481" s="391">
        <v>4607091389098</v>
      </c>
      <c r="E481" s="392"/>
      <c r="F481" s="386">
        <v>0.4</v>
      </c>
      <c r="G481" s="32">
        <v>6</v>
      </c>
      <c r="H481" s="386">
        <v>2.4</v>
      </c>
      <c r="I481" s="386">
        <v>2.6</v>
      </c>
      <c r="J481" s="32">
        <v>156</v>
      </c>
      <c r="K481" s="32" t="s">
        <v>64</v>
      </c>
      <c r="L481" s="33" t="s">
        <v>120</v>
      </c>
      <c r="M481" s="33"/>
      <c r="N481" s="32">
        <v>50</v>
      </c>
      <c r="O481" s="5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4"/>
      <c r="Q481" s="394"/>
      <c r="R481" s="394"/>
      <c r="S481" s="392"/>
      <c r="T481" s="34"/>
      <c r="U481" s="34"/>
      <c r="V481" s="35" t="s">
        <v>66</v>
      </c>
      <c r="W481" s="387">
        <v>0</v>
      </c>
      <c r="X481" s="388">
        <f t="shared" si="87"/>
        <v>0</v>
      </c>
      <c r="Y481" s="36" t="str">
        <f>IFERROR(IF(X481=0,"",ROUNDUP(X481/H481,0)*0.00753),"")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4301011784</v>
      </c>
      <c r="D482" s="391">
        <v>4607091389982</v>
      </c>
      <c r="E482" s="392"/>
      <c r="F482" s="386">
        <v>0.6</v>
      </c>
      <c r="G482" s="32">
        <v>6</v>
      </c>
      <c r="H482" s="386">
        <v>3.6</v>
      </c>
      <c r="I482" s="386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4"/>
      <c r="Q482" s="394"/>
      <c r="R482" s="394"/>
      <c r="S482" s="392"/>
      <c r="T482" s="34"/>
      <c r="U482" s="34"/>
      <c r="V482" s="35" t="s">
        <v>66</v>
      </c>
      <c r="W482" s="387">
        <v>0</v>
      </c>
      <c r="X482" s="388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idden="1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400"/>
      <c r="O483" s="411" t="s">
        <v>70</v>
      </c>
      <c r="P483" s="412"/>
      <c r="Q483" s="412"/>
      <c r="R483" s="412"/>
      <c r="S483" s="412"/>
      <c r="T483" s="412"/>
      <c r="U483" s="413"/>
      <c r="V483" s="37" t="s">
        <v>71</v>
      </c>
      <c r="W483" s="389">
        <f>IFERROR(W471/H471,"0")+IFERROR(W472/H472,"0")+IFERROR(W473/H473,"0")+IFERROR(W474/H474,"0")+IFERROR(W475/H475,"0")+IFERROR(W476/H476,"0")+IFERROR(W477/H477,"0")+IFERROR(W478/H478,"0")+IFERROR(W479/H479,"0")+IFERROR(W480/H480,"0")+IFERROR(W481/H481,"0")+IFERROR(W482/H482,"0")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389">
        <f>IFERROR(X471/H471,"0")+IFERROR(X472/H472,"0")+IFERROR(X473/H473,"0")+IFERROR(X474/H474,"0")+IFERROR(X475/H475,"0")+IFERROR(X476/H476,"0")+IFERROR(X477/H477,"0")+IFERROR(X478/H478,"0")+IFERROR(X479/H479,"0")+IFERROR(X480/H480,"0")+IFERROR(X481/H481,"0")+IFERROR(X482/H482,"0")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389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390"/>
      <c r="AA483" s="390"/>
    </row>
    <row r="484" spans="1:67" hidden="1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400"/>
      <c r="O484" s="411" t="s">
        <v>70</v>
      </c>
      <c r="P484" s="412"/>
      <c r="Q484" s="412"/>
      <c r="R484" s="412"/>
      <c r="S484" s="412"/>
      <c r="T484" s="412"/>
      <c r="U484" s="413"/>
      <c r="V484" s="37" t="s">
        <v>66</v>
      </c>
      <c r="W484" s="389">
        <f>IFERROR(SUM(W471:W482),"0")</f>
        <v>0</v>
      </c>
      <c r="X484" s="389">
        <f>IFERROR(SUM(X471:X482),"0")</f>
        <v>0</v>
      </c>
      <c r="Y484" s="37"/>
      <c r="Z484" s="390"/>
      <c r="AA484" s="390"/>
    </row>
    <row r="485" spans="1:67" ht="14.25" hidden="1" customHeight="1" x14ac:dyDescent="0.25">
      <c r="A485" s="401" t="s">
        <v>97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83"/>
      <c r="AA485" s="383"/>
    </row>
    <row r="486" spans="1:67" ht="16.5" hidden="1" customHeight="1" x14ac:dyDescent="0.25">
      <c r="A486" s="54" t="s">
        <v>655</v>
      </c>
      <c r="B486" s="54" t="s">
        <v>656</v>
      </c>
      <c r="C486" s="31">
        <v>4301020222</v>
      </c>
      <c r="D486" s="391">
        <v>4607091388930</v>
      </c>
      <c r="E486" s="392"/>
      <c r="F486" s="386">
        <v>0.88</v>
      </c>
      <c r="G486" s="32">
        <v>6</v>
      </c>
      <c r="H486" s="386">
        <v>5.28</v>
      </c>
      <c r="I486" s="386">
        <v>5.64</v>
      </c>
      <c r="J486" s="32">
        <v>104</v>
      </c>
      <c r="K486" s="32" t="s">
        <v>100</v>
      </c>
      <c r="L486" s="33" t="s">
        <v>101</v>
      </c>
      <c r="M486" s="33"/>
      <c r="N486" s="32">
        <v>55</v>
      </c>
      <c r="O486" s="7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4"/>
      <c r="Q486" s="394"/>
      <c r="R486" s="394"/>
      <c r="S486" s="392"/>
      <c r="T486" s="34"/>
      <c r="U486" s="34"/>
      <c r="V486" s="35" t="s">
        <v>66</v>
      </c>
      <c r="W486" s="387">
        <v>0</v>
      </c>
      <c r="X486" s="388">
        <f>IFERROR(IF(W486="",0,CEILING((W486/$H486),1)*$H486),"")</f>
        <v>0</v>
      </c>
      <c r="Y486" s="36" t="str">
        <f>IFERROR(IF(X486=0,"",ROUNDUP(X486/H486,0)*0.01196),"")</f>
        <v/>
      </c>
      <c r="Z486" s="56"/>
      <c r="AA486" s="57"/>
      <c r="AE486" s="64"/>
      <c r="BB486" s="337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hidden="1" customHeight="1" x14ac:dyDescent="0.25">
      <c r="A487" s="54" t="s">
        <v>657</v>
      </c>
      <c r="B487" s="54" t="s">
        <v>658</v>
      </c>
      <c r="C487" s="31">
        <v>4301020206</v>
      </c>
      <c r="D487" s="391">
        <v>4680115880054</v>
      </c>
      <c r="E487" s="392"/>
      <c r="F487" s="386">
        <v>0.6</v>
      </c>
      <c r="G487" s="32">
        <v>6</v>
      </c>
      <c r="H487" s="386">
        <v>3.6</v>
      </c>
      <c r="I487" s="386">
        <v>3.84</v>
      </c>
      <c r="J487" s="32">
        <v>120</v>
      </c>
      <c r="K487" s="32" t="s">
        <v>64</v>
      </c>
      <c r="L487" s="33" t="s">
        <v>101</v>
      </c>
      <c r="M487" s="33"/>
      <c r="N487" s="32">
        <v>55</v>
      </c>
      <c r="O487" s="69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4"/>
      <c r="Q487" s="394"/>
      <c r="R487" s="394"/>
      <c r="S487" s="392"/>
      <c r="T487" s="34"/>
      <c r="U487" s="34"/>
      <c r="V487" s="35" t="s">
        <v>66</v>
      </c>
      <c r="W487" s="387">
        <v>0</v>
      </c>
      <c r="X487" s="388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98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00"/>
      <c r="O488" s="411" t="s">
        <v>70</v>
      </c>
      <c r="P488" s="412"/>
      <c r="Q488" s="412"/>
      <c r="R488" s="412"/>
      <c r="S488" s="412"/>
      <c r="T488" s="412"/>
      <c r="U488" s="413"/>
      <c r="V488" s="37" t="s">
        <v>71</v>
      </c>
      <c r="W488" s="389">
        <f>IFERROR(W486/H486,"0")+IFERROR(W487/H487,"0")</f>
        <v>0</v>
      </c>
      <c r="X488" s="389">
        <f>IFERROR(X486/H486,"0")+IFERROR(X487/H487,"0")</f>
        <v>0</v>
      </c>
      <c r="Y488" s="389">
        <f>IFERROR(IF(Y486="",0,Y486),"0")+IFERROR(IF(Y487="",0,Y487),"0")</f>
        <v>0</v>
      </c>
      <c r="Z488" s="390"/>
      <c r="AA488" s="390"/>
    </row>
    <row r="489" spans="1:67" hidden="1" x14ac:dyDescent="0.2">
      <c r="A489" s="399"/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400"/>
      <c r="O489" s="411" t="s">
        <v>70</v>
      </c>
      <c r="P489" s="412"/>
      <c r="Q489" s="412"/>
      <c r="R489" s="412"/>
      <c r="S489" s="412"/>
      <c r="T489" s="412"/>
      <c r="U489" s="413"/>
      <c r="V489" s="37" t="s">
        <v>66</v>
      </c>
      <c r="W489" s="389">
        <f>IFERROR(SUM(W486:W487),"0")</f>
        <v>0</v>
      </c>
      <c r="X489" s="389">
        <f>IFERROR(SUM(X486:X487),"0")</f>
        <v>0</v>
      </c>
      <c r="Y489" s="37"/>
      <c r="Z489" s="390"/>
      <c r="AA489" s="390"/>
    </row>
    <row r="490" spans="1:67" ht="14.25" hidden="1" customHeight="1" x14ac:dyDescent="0.25">
      <c r="A490" s="401" t="s">
        <v>61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83"/>
      <c r="AA490" s="383"/>
    </row>
    <row r="491" spans="1:67" ht="27" hidden="1" customHeight="1" x14ac:dyDescent="0.25">
      <c r="A491" s="54" t="s">
        <v>659</v>
      </c>
      <c r="B491" s="54" t="s">
        <v>660</v>
      </c>
      <c r="C491" s="31">
        <v>4301031252</v>
      </c>
      <c r="D491" s="391">
        <v>4680115883116</v>
      </c>
      <c r="E491" s="392"/>
      <c r="F491" s="386">
        <v>0.88</v>
      </c>
      <c r="G491" s="32">
        <v>6</v>
      </c>
      <c r="H491" s="386">
        <v>5.28</v>
      </c>
      <c r="I491" s="386">
        <v>5.64</v>
      </c>
      <c r="J491" s="32">
        <v>104</v>
      </c>
      <c r="K491" s="32" t="s">
        <v>100</v>
      </c>
      <c r="L491" s="33" t="s">
        <v>101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4"/>
      <c r="Q491" s="394"/>
      <c r="R491" s="394"/>
      <c r="S491" s="392"/>
      <c r="T491" s="34"/>
      <c r="U491" s="34"/>
      <c r="V491" s="35" t="s">
        <v>66</v>
      </c>
      <c r="W491" s="387">
        <v>0</v>
      </c>
      <c r="X491" s="388">
        <f t="shared" ref="X491:X496" si="9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9" t="s">
        <v>1</v>
      </c>
      <c r="BL491" s="64">
        <f t="shared" ref="BL491:BL496" si="94">IFERROR(W491*I491/H491,"0")</f>
        <v>0</v>
      </c>
      <c r="BM491" s="64">
        <f t="shared" ref="BM491:BM496" si="95">IFERROR(X491*I491/H491,"0")</f>
        <v>0</v>
      </c>
      <c r="BN491" s="64">
        <f t="shared" ref="BN491:BN496" si="96">IFERROR(1/J491*(W491/H491),"0")</f>
        <v>0</v>
      </c>
      <c r="BO491" s="64">
        <f t="shared" ref="BO491:BO496" si="97">IFERROR(1/J491*(X491/H491),"0")</f>
        <v>0</v>
      </c>
    </row>
    <row r="492" spans="1:67" ht="27" hidden="1" customHeight="1" x14ac:dyDescent="0.25">
      <c r="A492" s="54" t="s">
        <v>661</v>
      </c>
      <c r="B492" s="54" t="s">
        <v>662</v>
      </c>
      <c r="C492" s="31">
        <v>4301031248</v>
      </c>
      <c r="D492" s="391">
        <v>4680115883093</v>
      </c>
      <c r="E492" s="392"/>
      <c r="F492" s="386">
        <v>0.88</v>
      </c>
      <c r="G492" s="32">
        <v>6</v>
      </c>
      <c r="H492" s="386">
        <v>5.28</v>
      </c>
      <c r="I492" s="386">
        <v>5.64</v>
      </c>
      <c r="J492" s="32">
        <v>104</v>
      </c>
      <c r="K492" s="32" t="s">
        <v>100</v>
      </c>
      <c r="L492" s="33" t="s">
        <v>65</v>
      </c>
      <c r="M492" s="33"/>
      <c r="N492" s="32">
        <v>60</v>
      </c>
      <c r="O49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4"/>
      <c r="Q492" s="394"/>
      <c r="R492" s="394"/>
      <c r="S492" s="392"/>
      <c r="T492" s="34"/>
      <c r="U492" s="34"/>
      <c r="V492" s="35" t="s">
        <v>66</v>
      </c>
      <c r="W492" s="387">
        <v>0</v>
      </c>
      <c r="X492" s="388">
        <f t="shared" si="93"/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si="94"/>
        <v>0</v>
      </c>
      <c r="BM492" s="64">
        <f t="shared" si="95"/>
        <v>0</v>
      </c>
      <c r="BN492" s="64">
        <f t="shared" si="96"/>
        <v>0</v>
      </c>
      <c r="BO492" s="64">
        <f t="shared" si="97"/>
        <v>0</v>
      </c>
    </row>
    <row r="493" spans="1:67" ht="27" hidden="1" customHeight="1" x14ac:dyDescent="0.25">
      <c r="A493" s="54" t="s">
        <v>663</v>
      </c>
      <c r="B493" s="54" t="s">
        <v>664</v>
      </c>
      <c r="C493" s="31">
        <v>4301031250</v>
      </c>
      <c r="D493" s="391">
        <v>4680115883109</v>
      </c>
      <c r="E493" s="392"/>
      <c r="F493" s="386">
        <v>0.88</v>
      </c>
      <c r="G493" s="32">
        <v>6</v>
      </c>
      <c r="H493" s="386">
        <v>5.28</v>
      </c>
      <c r="I493" s="386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3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4"/>
      <c r="Q493" s="394"/>
      <c r="R493" s="394"/>
      <c r="S493" s="392"/>
      <c r="T493" s="34"/>
      <c r="U493" s="34"/>
      <c r="V493" s="35" t="s">
        <v>66</v>
      </c>
      <c r="W493" s="387">
        <v>0</v>
      </c>
      <c r="X493" s="388">
        <f t="shared" si="93"/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si="94"/>
        <v>0</v>
      </c>
      <c r="BM493" s="64">
        <f t="shared" si="95"/>
        <v>0</v>
      </c>
      <c r="BN493" s="64">
        <f t="shared" si="96"/>
        <v>0</v>
      </c>
      <c r="BO493" s="64">
        <f t="shared" si="97"/>
        <v>0</v>
      </c>
    </row>
    <row r="494" spans="1:67" ht="27" hidden="1" customHeight="1" x14ac:dyDescent="0.25">
      <c r="A494" s="54" t="s">
        <v>665</v>
      </c>
      <c r="B494" s="54" t="s">
        <v>666</v>
      </c>
      <c r="C494" s="31">
        <v>4301031249</v>
      </c>
      <c r="D494" s="391">
        <v>4680115882072</v>
      </c>
      <c r="E494" s="392"/>
      <c r="F494" s="386">
        <v>0.6</v>
      </c>
      <c r="G494" s="32">
        <v>6</v>
      </c>
      <c r="H494" s="386">
        <v>3.6</v>
      </c>
      <c r="I494" s="386">
        <v>3.84</v>
      </c>
      <c r="J494" s="32">
        <v>120</v>
      </c>
      <c r="K494" s="32" t="s">
        <v>64</v>
      </c>
      <c r="L494" s="33" t="s">
        <v>101</v>
      </c>
      <c r="M494" s="33"/>
      <c r="N494" s="32">
        <v>60</v>
      </c>
      <c r="O494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4"/>
      <c r="Q494" s="394"/>
      <c r="R494" s="394"/>
      <c r="S494" s="392"/>
      <c r="T494" s="34"/>
      <c r="U494" s="34"/>
      <c r="V494" s="35" t="s">
        <v>66</v>
      </c>
      <c r="W494" s="387">
        <v>0</v>
      </c>
      <c r="X494" s="388">
        <f t="shared" si="93"/>
        <v>0</v>
      </c>
      <c r="Y494" s="36" t="str">
        <f>IFERROR(IF(X494=0,"",ROUNDUP(X494/H494,0)*0.00937),"")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4301031251</v>
      </c>
      <c r="D495" s="391">
        <v>4680115882102</v>
      </c>
      <c r="E495" s="392"/>
      <c r="F495" s="386">
        <v>0.6</v>
      </c>
      <c r="G495" s="32">
        <v>6</v>
      </c>
      <c r="H495" s="386">
        <v>3.6</v>
      </c>
      <c r="I495" s="386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4"/>
      <c r="Q495" s="394"/>
      <c r="R495" s="394"/>
      <c r="S495" s="392"/>
      <c r="T495" s="34"/>
      <c r="U495" s="34"/>
      <c r="V495" s="35" t="s">
        <v>66</v>
      </c>
      <c r="W495" s="387">
        <v>0</v>
      </c>
      <c r="X495" s="388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4301031253</v>
      </c>
      <c r="D496" s="391">
        <v>4680115882096</v>
      </c>
      <c r="E496" s="392"/>
      <c r="F496" s="386">
        <v>0.6</v>
      </c>
      <c r="G496" s="32">
        <v>6</v>
      </c>
      <c r="H496" s="386">
        <v>3.6</v>
      </c>
      <c r="I496" s="386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4"/>
      <c r="Q496" s="394"/>
      <c r="R496" s="394"/>
      <c r="S496" s="392"/>
      <c r="T496" s="34"/>
      <c r="U496" s="34"/>
      <c r="V496" s="35" t="s">
        <v>66</v>
      </c>
      <c r="W496" s="387">
        <v>0</v>
      </c>
      <c r="X496" s="388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idden="1" x14ac:dyDescent="0.2">
      <c r="A497" s="398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400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9">
        <f>IFERROR(W491/H491,"0")+IFERROR(W492/H492,"0")+IFERROR(W493/H493,"0")+IFERROR(W494/H494,"0")+IFERROR(W495/H495,"0")+IFERROR(W496/H496,"0")</f>
        <v>0</v>
      </c>
      <c r="X497" s="389">
        <f>IFERROR(X491/H491,"0")+IFERROR(X492/H492,"0")+IFERROR(X493/H493,"0")+IFERROR(X494/H494,"0")+IFERROR(X495/H495,"0")+IFERROR(X496/H496,"0")</f>
        <v>0</v>
      </c>
      <c r="Y497" s="389">
        <f>IFERROR(IF(Y491="",0,Y491),"0")+IFERROR(IF(Y492="",0,Y492),"0")+IFERROR(IF(Y493="",0,Y493),"0")+IFERROR(IF(Y494="",0,Y494),"0")+IFERROR(IF(Y495="",0,Y495),"0")+IFERROR(IF(Y496="",0,Y496),"0")</f>
        <v>0</v>
      </c>
      <c r="Z497" s="390"/>
      <c r="AA497" s="390"/>
    </row>
    <row r="498" spans="1:67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400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9">
        <f>IFERROR(SUM(W491:W496),"0")</f>
        <v>0</v>
      </c>
      <c r="X498" s="389">
        <f>IFERROR(SUM(X491:X496),"0")</f>
        <v>0</v>
      </c>
      <c r="Y498" s="37"/>
      <c r="Z498" s="390"/>
      <c r="AA498" s="390"/>
    </row>
    <row r="499" spans="1:67" ht="14.25" hidden="1" customHeight="1" x14ac:dyDescent="0.25">
      <c r="A499" s="401" t="s">
        <v>72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83"/>
      <c r="AA499" s="383"/>
    </row>
    <row r="500" spans="1:67" ht="16.5" hidden="1" customHeight="1" x14ac:dyDescent="0.25">
      <c r="A500" s="54" t="s">
        <v>671</v>
      </c>
      <c r="B500" s="54" t="s">
        <v>672</v>
      </c>
      <c r="C500" s="31">
        <v>4301051230</v>
      </c>
      <c r="D500" s="391">
        <v>4607091383409</v>
      </c>
      <c r="E500" s="392"/>
      <c r="F500" s="386">
        <v>1.3</v>
      </c>
      <c r="G500" s="32">
        <v>6</v>
      </c>
      <c r="H500" s="386">
        <v>7.8</v>
      </c>
      <c r="I500" s="386">
        <v>8.3460000000000001</v>
      </c>
      <c r="J500" s="32">
        <v>56</v>
      </c>
      <c r="K500" s="32" t="s">
        <v>100</v>
      </c>
      <c r="L500" s="33" t="s">
        <v>65</v>
      </c>
      <c r="M500" s="33"/>
      <c r="N500" s="32">
        <v>45</v>
      </c>
      <c r="O500" s="5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4"/>
      <c r="Q500" s="394"/>
      <c r="R500" s="394"/>
      <c r="S500" s="392"/>
      <c r="T500" s="34"/>
      <c r="U500" s="34"/>
      <c r="V500" s="35" t="s">
        <v>66</v>
      </c>
      <c r="W500" s="387">
        <v>0</v>
      </c>
      <c r="X500" s="388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5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hidden="1" customHeight="1" x14ac:dyDescent="0.25">
      <c r="A501" s="54" t="s">
        <v>673</v>
      </c>
      <c r="B501" s="54" t="s">
        <v>674</v>
      </c>
      <c r="C501" s="31">
        <v>4301051231</v>
      </c>
      <c r="D501" s="391">
        <v>4607091383416</v>
      </c>
      <c r="E501" s="392"/>
      <c r="F501" s="386">
        <v>1.3</v>
      </c>
      <c r="G501" s="32">
        <v>6</v>
      </c>
      <c r="H501" s="386">
        <v>7.8</v>
      </c>
      <c r="I501" s="386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59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4"/>
      <c r="Q501" s="394"/>
      <c r="R501" s="394"/>
      <c r="S501" s="392"/>
      <c r="T501" s="34"/>
      <c r="U501" s="34"/>
      <c r="V501" s="35" t="s">
        <v>66</v>
      </c>
      <c r="W501" s="387">
        <v>0</v>
      </c>
      <c r="X501" s="388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hidden="1" customHeight="1" x14ac:dyDescent="0.25">
      <c r="A502" s="54" t="s">
        <v>675</v>
      </c>
      <c r="B502" s="54" t="s">
        <v>676</v>
      </c>
      <c r="C502" s="31">
        <v>4301051058</v>
      </c>
      <c r="D502" s="391">
        <v>4680115883536</v>
      </c>
      <c r="E502" s="392"/>
      <c r="F502" s="386">
        <v>0.3</v>
      </c>
      <c r="G502" s="32">
        <v>6</v>
      </c>
      <c r="H502" s="386">
        <v>1.8</v>
      </c>
      <c r="I502" s="386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4"/>
      <c r="Q502" s="394"/>
      <c r="R502" s="394"/>
      <c r="S502" s="392"/>
      <c r="T502" s="34"/>
      <c r="U502" s="34"/>
      <c r="V502" s="35" t="s">
        <v>66</v>
      </c>
      <c r="W502" s="387">
        <v>0</v>
      </c>
      <c r="X502" s="388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idden="1" x14ac:dyDescent="0.2">
      <c r="A503" s="398"/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400"/>
      <c r="O503" s="411" t="s">
        <v>70</v>
      </c>
      <c r="P503" s="412"/>
      <c r="Q503" s="412"/>
      <c r="R503" s="412"/>
      <c r="S503" s="412"/>
      <c r="T503" s="412"/>
      <c r="U503" s="413"/>
      <c r="V503" s="37" t="s">
        <v>71</v>
      </c>
      <c r="W503" s="389">
        <f>IFERROR(W500/H500,"0")+IFERROR(W501/H501,"0")+IFERROR(W502/H502,"0")</f>
        <v>0</v>
      </c>
      <c r="X503" s="389">
        <f>IFERROR(X500/H500,"0")+IFERROR(X501/H501,"0")+IFERROR(X502/H502,"0")</f>
        <v>0</v>
      </c>
      <c r="Y503" s="389">
        <f>IFERROR(IF(Y500="",0,Y500),"0")+IFERROR(IF(Y501="",0,Y501),"0")+IFERROR(IF(Y502="",0,Y502),"0")</f>
        <v>0</v>
      </c>
      <c r="Z503" s="390"/>
      <c r="AA503" s="390"/>
    </row>
    <row r="504" spans="1:67" hidden="1" x14ac:dyDescent="0.2">
      <c r="A504" s="399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400"/>
      <c r="O504" s="411" t="s">
        <v>70</v>
      </c>
      <c r="P504" s="412"/>
      <c r="Q504" s="412"/>
      <c r="R504" s="412"/>
      <c r="S504" s="412"/>
      <c r="T504" s="412"/>
      <c r="U504" s="413"/>
      <c r="V504" s="37" t="s">
        <v>66</v>
      </c>
      <c r="W504" s="389">
        <f>IFERROR(SUM(W500:W502),"0")</f>
        <v>0</v>
      </c>
      <c r="X504" s="389">
        <f>IFERROR(SUM(X500:X502),"0")</f>
        <v>0</v>
      </c>
      <c r="Y504" s="37"/>
      <c r="Z504" s="390"/>
      <c r="AA504" s="390"/>
    </row>
    <row r="505" spans="1:67" ht="14.25" hidden="1" customHeight="1" x14ac:dyDescent="0.25">
      <c r="A505" s="401" t="s">
        <v>205</v>
      </c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399"/>
      <c r="P505" s="399"/>
      <c r="Q505" s="399"/>
      <c r="R505" s="399"/>
      <c r="S505" s="399"/>
      <c r="T505" s="399"/>
      <c r="U505" s="399"/>
      <c r="V505" s="399"/>
      <c r="W505" s="399"/>
      <c r="X505" s="399"/>
      <c r="Y505" s="399"/>
      <c r="Z505" s="383"/>
      <c r="AA505" s="383"/>
    </row>
    <row r="506" spans="1:67" ht="16.5" hidden="1" customHeight="1" x14ac:dyDescent="0.25">
      <c r="A506" s="54" t="s">
        <v>677</v>
      </c>
      <c r="B506" s="54" t="s">
        <v>678</v>
      </c>
      <c r="C506" s="31">
        <v>4301060363</v>
      </c>
      <c r="D506" s="391">
        <v>4680115885035</v>
      </c>
      <c r="E506" s="392"/>
      <c r="F506" s="386">
        <v>1</v>
      </c>
      <c r="G506" s="32">
        <v>4</v>
      </c>
      <c r="H506" s="386">
        <v>4</v>
      </c>
      <c r="I506" s="386">
        <v>4.4160000000000004</v>
      </c>
      <c r="J506" s="32">
        <v>104</v>
      </c>
      <c r="K506" s="32" t="s">
        <v>100</v>
      </c>
      <c r="L506" s="33" t="s">
        <v>65</v>
      </c>
      <c r="M506" s="33"/>
      <c r="N506" s="32">
        <v>35</v>
      </c>
      <c r="O506" s="6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4"/>
      <c r="Q506" s="394"/>
      <c r="R506" s="394"/>
      <c r="S506" s="392"/>
      <c r="T506" s="34"/>
      <c r="U506" s="34"/>
      <c r="V506" s="35" t="s">
        <v>66</v>
      </c>
      <c r="W506" s="387">
        <v>0</v>
      </c>
      <c r="X506" s="388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8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398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00"/>
      <c r="O507" s="411" t="s">
        <v>70</v>
      </c>
      <c r="P507" s="412"/>
      <c r="Q507" s="412"/>
      <c r="R507" s="412"/>
      <c r="S507" s="412"/>
      <c r="T507" s="412"/>
      <c r="U507" s="413"/>
      <c r="V507" s="37" t="s">
        <v>71</v>
      </c>
      <c r="W507" s="389">
        <f>IFERROR(W506/H506,"0")</f>
        <v>0</v>
      </c>
      <c r="X507" s="389">
        <f>IFERROR(X506/H506,"0")</f>
        <v>0</v>
      </c>
      <c r="Y507" s="389">
        <f>IFERROR(IF(Y506="",0,Y506),"0")</f>
        <v>0</v>
      </c>
      <c r="Z507" s="390"/>
      <c r="AA507" s="390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00"/>
      <c r="O508" s="411" t="s">
        <v>70</v>
      </c>
      <c r="P508" s="412"/>
      <c r="Q508" s="412"/>
      <c r="R508" s="412"/>
      <c r="S508" s="412"/>
      <c r="T508" s="412"/>
      <c r="U508" s="413"/>
      <c r="V508" s="37" t="s">
        <v>66</v>
      </c>
      <c r="W508" s="389">
        <f>IFERROR(SUM(W506:W506),"0")</f>
        <v>0</v>
      </c>
      <c r="X508" s="389">
        <f>IFERROR(SUM(X506:X506),"0")</f>
        <v>0</v>
      </c>
      <c r="Y508" s="37"/>
      <c r="Z508" s="390"/>
      <c r="AA508" s="390"/>
    </row>
    <row r="509" spans="1:67" ht="27.75" hidden="1" customHeight="1" x14ac:dyDescent="0.2">
      <c r="A509" s="470" t="s">
        <v>679</v>
      </c>
      <c r="B509" s="471"/>
      <c r="C509" s="471"/>
      <c r="D509" s="471"/>
      <c r="E509" s="471"/>
      <c r="F509" s="471"/>
      <c r="G509" s="471"/>
      <c r="H509" s="471"/>
      <c r="I509" s="471"/>
      <c r="J509" s="471"/>
      <c r="K509" s="471"/>
      <c r="L509" s="471"/>
      <c r="M509" s="471"/>
      <c r="N509" s="471"/>
      <c r="O509" s="471"/>
      <c r="P509" s="471"/>
      <c r="Q509" s="471"/>
      <c r="R509" s="471"/>
      <c r="S509" s="471"/>
      <c r="T509" s="471"/>
      <c r="U509" s="471"/>
      <c r="V509" s="471"/>
      <c r="W509" s="471"/>
      <c r="X509" s="471"/>
      <c r="Y509" s="471"/>
      <c r="Z509" s="48"/>
      <c r="AA509" s="48"/>
    </row>
    <row r="510" spans="1:67" ht="16.5" hidden="1" customHeight="1" x14ac:dyDescent="0.25">
      <c r="A510" s="410" t="s">
        <v>680</v>
      </c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399"/>
      <c r="P510" s="399"/>
      <c r="Q510" s="399"/>
      <c r="R510" s="399"/>
      <c r="S510" s="399"/>
      <c r="T510" s="399"/>
      <c r="U510" s="399"/>
      <c r="V510" s="399"/>
      <c r="W510" s="399"/>
      <c r="X510" s="399"/>
      <c r="Y510" s="399"/>
      <c r="Z510" s="382"/>
      <c r="AA510" s="382"/>
    </row>
    <row r="511" spans="1:67" ht="14.25" hidden="1" customHeight="1" x14ac:dyDescent="0.25">
      <c r="A511" s="401" t="s">
        <v>105</v>
      </c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399"/>
      <c r="P511" s="399"/>
      <c r="Q511" s="399"/>
      <c r="R511" s="399"/>
      <c r="S511" s="399"/>
      <c r="T511" s="399"/>
      <c r="U511" s="399"/>
      <c r="V511" s="399"/>
      <c r="W511" s="399"/>
      <c r="X511" s="399"/>
      <c r="Y511" s="399"/>
      <c r="Z511" s="383"/>
      <c r="AA511" s="383"/>
    </row>
    <row r="512" spans="1:67" ht="27" hidden="1" customHeight="1" x14ac:dyDescent="0.25">
      <c r="A512" s="54" t="s">
        <v>681</v>
      </c>
      <c r="B512" s="54" t="s">
        <v>682</v>
      </c>
      <c r="C512" s="31">
        <v>4301011763</v>
      </c>
      <c r="D512" s="391">
        <v>4640242181011</v>
      </c>
      <c r="E512" s="392"/>
      <c r="F512" s="386">
        <v>1.35</v>
      </c>
      <c r="G512" s="32">
        <v>8</v>
      </c>
      <c r="H512" s="386">
        <v>10.8</v>
      </c>
      <c r="I512" s="386">
        <v>11.28</v>
      </c>
      <c r="J512" s="32">
        <v>56</v>
      </c>
      <c r="K512" s="32" t="s">
        <v>100</v>
      </c>
      <c r="L512" s="33" t="s">
        <v>120</v>
      </c>
      <c r="M512" s="33"/>
      <c r="N512" s="32">
        <v>55</v>
      </c>
      <c r="O512" s="668" t="s">
        <v>683</v>
      </c>
      <c r="P512" s="394"/>
      <c r="Q512" s="394"/>
      <c r="R512" s="394"/>
      <c r="S512" s="392"/>
      <c r="T512" s="34"/>
      <c r="U512" s="34"/>
      <c r="V512" s="35" t="s">
        <v>66</v>
      </c>
      <c r="W512" s="387">
        <v>0</v>
      </c>
      <c r="X512" s="388">
        <f t="shared" ref="X512:X520" si="98">IFERROR(IF(W512="",0,CEILING((W512/$H512),1)*$H512),"")</f>
        <v>0</v>
      </c>
      <c r="Y512" s="36" t="str">
        <f t="shared" ref="Y512:Y517" si="99">IFERROR(IF(X512=0,"",ROUNDUP(X512/H512,0)*0.02175),"")</f>
        <v/>
      </c>
      <c r="Z512" s="56"/>
      <c r="AA512" s="57"/>
      <c r="AE512" s="64"/>
      <c r="BB512" s="349" t="s">
        <v>1</v>
      </c>
      <c r="BL512" s="64">
        <f t="shared" ref="BL512:BL520" si="100">IFERROR(W512*I512/H512,"0")</f>
        <v>0</v>
      </c>
      <c r="BM512" s="64">
        <f t="shared" ref="BM512:BM520" si="101">IFERROR(X512*I512/H512,"0")</f>
        <v>0</v>
      </c>
      <c r="BN512" s="64">
        <f t="shared" ref="BN512:BN520" si="102">IFERROR(1/J512*(W512/H512),"0")</f>
        <v>0</v>
      </c>
      <c r="BO512" s="64">
        <f t="shared" ref="BO512:BO520" si="103">IFERROR(1/J512*(X512/H512),"0")</f>
        <v>0</v>
      </c>
    </row>
    <row r="513" spans="1:67" ht="27" hidden="1" customHeight="1" x14ac:dyDescent="0.25">
      <c r="A513" s="54" t="s">
        <v>684</v>
      </c>
      <c r="B513" s="54" t="s">
        <v>685</v>
      </c>
      <c r="C513" s="31">
        <v>4301011951</v>
      </c>
      <c r="D513" s="391">
        <v>4640242180045</v>
      </c>
      <c r="E513" s="392"/>
      <c r="F513" s="386">
        <v>1.35</v>
      </c>
      <c r="G513" s="32">
        <v>8</v>
      </c>
      <c r="H513" s="386">
        <v>10.8</v>
      </c>
      <c r="I513" s="386">
        <v>11.28</v>
      </c>
      <c r="J513" s="32">
        <v>56</v>
      </c>
      <c r="K513" s="32" t="s">
        <v>100</v>
      </c>
      <c r="L513" s="33" t="s">
        <v>101</v>
      </c>
      <c r="M513" s="33"/>
      <c r="N513" s="32">
        <v>55</v>
      </c>
      <c r="O513" s="616" t="s">
        <v>686</v>
      </c>
      <c r="P513" s="394"/>
      <c r="Q513" s="394"/>
      <c r="R513" s="394"/>
      <c r="S513" s="392"/>
      <c r="T513" s="34"/>
      <c r="U513" s="34"/>
      <c r="V513" s="35" t="s">
        <v>66</v>
      </c>
      <c r="W513" s="387">
        <v>0</v>
      </c>
      <c r="X513" s="388">
        <f t="shared" si="98"/>
        <v>0</v>
      </c>
      <c r="Y513" s="36" t="str">
        <f t="shared" si="99"/>
        <v/>
      </c>
      <c r="Z513" s="56"/>
      <c r="AA513" s="57"/>
      <c r="AE513" s="64"/>
      <c r="BB513" s="350" t="s">
        <v>1</v>
      </c>
      <c r="BL513" s="64">
        <f t="shared" si="100"/>
        <v>0</v>
      </c>
      <c r="BM513" s="64">
        <f t="shared" si="101"/>
        <v>0</v>
      </c>
      <c r="BN513" s="64">
        <f t="shared" si="102"/>
        <v>0</v>
      </c>
      <c r="BO513" s="64">
        <f t="shared" si="103"/>
        <v>0</v>
      </c>
    </row>
    <row r="514" spans="1:67" ht="27" hidden="1" customHeight="1" x14ac:dyDescent="0.25">
      <c r="A514" s="54" t="s">
        <v>687</v>
      </c>
      <c r="B514" s="54" t="s">
        <v>688</v>
      </c>
      <c r="C514" s="31">
        <v>4301011585</v>
      </c>
      <c r="D514" s="391">
        <v>4640242180441</v>
      </c>
      <c r="E514" s="392"/>
      <c r="F514" s="386">
        <v>1.5</v>
      </c>
      <c r="G514" s="32">
        <v>8</v>
      </c>
      <c r="H514" s="386">
        <v>12</v>
      </c>
      <c r="I514" s="386">
        <v>12.48</v>
      </c>
      <c r="J514" s="32">
        <v>56</v>
      </c>
      <c r="K514" s="32" t="s">
        <v>100</v>
      </c>
      <c r="L514" s="33" t="s">
        <v>101</v>
      </c>
      <c r="M514" s="33"/>
      <c r="N514" s="32">
        <v>50</v>
      </c>
      <c r="O514" s="622" t="s">
        <v>689</v>
      </c>
      <c r="P514" s="394"/>
      <c r="Q514" s="394"/>
      <c r="R514" s="394"/>
      <c r="S514" s="392"/>
      <c r="T514" s="34"/>
      <c r="U514" s="34"/>
      <c r="V514" s="35" t="s">
        <v>66</v>
      </c>
      <c r="W514" s="387">
        <v>0</v>
      </c>
      <c r="X514" s="388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690</v>
      </c>
      <c r="B515" s="54" t="s">
        <v>691</v>
      </c>
      <c r="C515" s="31">
        <v>4301011950</v>
      </c>
      <c r="D515" s="391">
        <v>4640242180601</v>
      </c>
      <c r="E515" s="392"/>
      <c r="F515" s="386">
        <v>1.35</v>
      </c>
      <c r="G515" s="32">
        <v>8</v>
      </c>
      <c r="H515" s="386">
        <v>10.8</v>
      </c>
      <c r="I515" s="386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4" t="s">
        <v>692</v>
      </c>
      <c r="P515" s="394"/>
      <c r="Q515" s="394"/>
      <c r="R515" s="394"/>
      <c r="S515" s="392"/>
      <c r="T515" s="34"/>
      <c r="U515" s="34"/>
      <c r="V515" s="35" t="s">
        <v>66</v>
      </c>
      <c r="W515" s="387">
        <v>0</v>
      </c>
      <c r="X515" s="388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693</v>
      </c>
      <c r="B516" s="54" t="s">
        <v>694</v>
      </c>
      <c r="C516" s="31">
        <v>4301011584</v>
      </c>
      <c r="D516" s="391">
        <v>4640242180564</v>
      </c>
      <c r="E516" s="392"/>
      <c r="F516" s="386">
        <v>1.5</v>
      </c>
      <c r="G516" s="32">
        <v>8</v>
      </c>
      <c r="H516" s="386">
        <v>12</v>
      </c>
      <c r="I516" s="386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04" t="s">
        <v>695</v>
      </c>
      <c r="P516" s="394"/>
      <c r="Q516" s="394"/>
      <c r="R516" s="394"/>
      <c r="S516" s="392"/>
      <c r="T516" s="34"/>
      <c r="U516" s="34"/>
      <c r="V516" s="35" t="s">
        <v>66</v>
      </c>
      <c r="W516" s="387">
        <v>0</v>
      </c>
      <c r="X516" s="388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hidden="1" customHeight="1" x14ac:dyDescent="0.25">
      <c r="A517" s="54" t="s">
        <v>696</v>
      </c>
      <c r="B517" s="54" t="s">
        <v>697</v>
      </c>
      <c r="C517" s="31">
        <v>4301011762</v>
      </c>
      <c r="D517" s="391">
        <v>4640242180922</v>
      </c>
      <c r="E517" s="392"/>
      <c r="F517" s="386">
        <v>1.35</v>
      </c>
      <c r="G517" s="32">
        <v>8</v>
      </c>
      <c r="H517" s="386">
        <v>10.8</v>
      </c>
      <c r="I517" s="386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2" t="s">
        <v>698</v>
      </c>
      <c r="P517" s="394"/>
      <c r="Q517" s="394"/>
      <c r="R517" s="394"/>
      <c r="S517" s="392"/>
      <c r="T517" s="34"/>
      <c r="U517" s="34"/>
      <c r="V517" s="35" t="s">
        <v>66</v>
      </c>
      <c r="W517" s="387">
        <v>0</v>
      </c>
      <c r="X517" s="388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hidden="1" customHeight="1" x14ac:dyDescent="0.25">
      <c r="A518" s="54" t="s">
        <v>699</v>
      </c>
      <c r="B518" s="54" t="s">
        <v>700</v>
      </c>
      <c r="C518" s="31">
        <v>4301011764</v>
      </c>
      <c r="D518" s="391">
        <v>4640242181189</v>
      </c>
      <c r="E518" s="392"/>
      <c r="F518" s="386">
        <v>0.4</v>
      </c>
      <c r="G518" s="32">
        <v>10</v>
      </c>
      <c r="H518" s="386">
        <v>4</v>
      </c>
      <c r="I518" s="386">
        <v>4.24</v>
      </c>
      <c r="J518" s="32">
        <v>120</v>
      </c>
      <c r="K518" s="32" t="s">
        <v>64</v>
      </c>
      <c r="L518" s="33" t="s">
        <v>120</v>
      </c>
      <c r="M518" s="33"/>
      <c r="N518" s="32">
        <v>55</v>
      </c>
      <c r="O518" s="440" t="s">
        <v>701</v>
      </c>
      <c r="P518" s="394"/>
      <c r="Q518" s="394"/>
      <c r="R518" s="394"/>
      <c r="S518" s="392"/>
      <c r="T518" s="34"/>
      <c r="U518" s="34"/>
      <c r="V518" s="35" t="s">
        <v>66</v>
      </c>
      <c r="W518" s="387">
        <v>0</v>
      </c>
      <c r="X518" s="388">
        <f t="shared" si="98"/>
        <v>0</v>
      </c>
      <c r="Y518" s="36" t="str">
        <f>IFERROR(IF(X518=0,"",ROUNDUP(X518/H518,0)*0.00937),"")</f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702</v>
      </c>
      <c r="B519" s="54" t="s">
        <v>703</v>
      </c>
      <c r="C519" s="31">
        <v>4301011551</v>
      </c>
      <c r="D519" s="391">
        <v>4640242180038</v>
      </c>
      <c r="E519" s="392"/>
      <c r="F519" s="386">
        <v>0.4</v>
      </c>
      <c r="G519" s="32">
        <v>10</v>
      </c>
      <c r="H519" s="386">
        <v>4</v>
      </c>
      <c r="I519" s="386">
        <v>4.24</v>
      </c>
      <c r="J519" s="32">
        <v>120</v>
      </c>
      <c r="K519" s="32" t="s">
        <v>64</v>
      </c>
      <c r="L519" s="33" t="s">
        <v>101</v>
      </c>
      <c r="M519" s="33"/>
      <c r="N519" s="32">
        <v>50</v>
      </c>
      <c r="O519" s="547" t="s">
        <v>704</v>
      </c>
      <c r="P519" s="394"/>
      <c r="Q519" s="394"/>
      <c r="R519" s="394"/>
      <c r="S519" s="392"/>
      <c r="T519" s="34"/>
      <c r="U519" s="34"/>
      <c r="V519" s="35" t="s">
        <v>66</v>
      </c>
      <c r="W519" s="387">
        <v>0</v>
      </c>
      <c r="X519" s="388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705</v>
      </c>
      <c r="B520" s="54" t="s">
        <v>706</v>
      </c>
      <c r="C520" s="31">
        <v>4301011765</v>
      </c>
      <c r="D520" s="391">
        <v>4640242181172</v>
      </c>
      <c r="E520" s="392"/>
      <c r="F520" s="386">
        <v>0.4</v>
      </c>
      <c r="G520" s="32">
        <v>10</v>
      </c>
      <c r="H520" s="386">
        <v>4</v>
      </c>
      <c r="I520" s="386">
        <v>4.24</v>
      </c>
      <c r="J520" s="32">
        <v>120</v>
      </c>
      <c r="K520" s="32" t="s">
        <v>64</v>
      </c>
      <c r="L520" s="33" t="s">
        <v>101</v>
      </c>
      <c r="M520" s="33"/>
      <c r="N520" s="32">
        <v>55</v>
      </c>
      <c r="O520" s="480" t="s">
        <v>707</v>
      </c>
      <c r="P520" s="394"/>
      <c r="Q520" s="394"/>
      <c r="R520" s="394"/>
      <c r="S520" s="392"/>
      <c r="T520" s="34"/>
      <c r="U520" s="34"/>
      <c r="V520" s="35" t="s">
        <v>66</v>
      </c>
      <c r="W520" s="387">
        <v>0</v>
      </c>
      <c r="X520" s="388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idden="1" x14ac:dyDescent="0.2">
      <c r="A521" s="398"/>
      <c r="B521" s="399"/>
      <c r="C521" s="399"/>
      <c r="D521" s="399"/>
      <c r="E521" s="399"/>
      <c r="F521" s="399"/>
      <c r="G521" s="399"/>
      <c r="H521" s="399"/>
      <c r="I521" s="399"/>
      <c r="J521" s="399"/>
      <c r="K521" s="399"/>
      <c r="L521" s="399"/>
      <c r="M521" s="399"/>
      <c r="N521" s="400"/>
      <c r="O521" s="411" t="s">
        <v>70</v>
      </c>
      <c r="P521" s="412"/>
      <c r="Q521" s="412"/>
      <c r="R521" s="412"/>
      <c r="S521" s="412"/>
      <c r="T521" s="412"/>
      <c r="U521" s="413"/>
      <c r="V521" s="37" t="s">
        <v>71</v>
      </c>
      <c r="W521" s="389">
        <f>IFERROR(W512/H512,"0")+IFERROR(W513/H513,"0")+IFERROR(W514/H514,"0")+IFERROR(W515/H515,"0")+IFERROR(W516/H516,"0")+IFERROR(W517/H517,"0")+IFERROR(W518/H518,"0")+IFERROR(W519/H519,"0")+IFERROR(W520/H520,"0")</f>
        <v>0</v>
      </c>
      <c r="X521" s="389">
        <f>IFERROR(X512/H512,"0")+IFERROR(X513/H513,"0")+IFERROR(X514/H514,"0")+IFERROR(X515/H515,"0")+IFERROR(X516/H516,"0")+IFERROR(X517/H517,"0")+IFERROR(X518/H518,"0")+IFERROR(X519/H519,"0")+IFERROR(X520/H520,"0")</f>
        <v>0</v>
      </c>
      <c r="Y521" s="389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90"/>
      <c r="AA521" s="390"/>
    </row>
    <row r="522" spans="1:67" hidden="1" x14ac:dyDescent="0.2">
      <c r="A522" s="399"/>
      <c r="B522" s="399"/>
      <c r="C522" s="399"/>
      <c r="D522" s="399"/>
      <c r="E522" s="399"/>
      <c r="F522" s="399"/>
      <c r="G522" s="399"/>
      <c r="H522" s="399"/>
      <c r="I522" s="399"/>
      <c r="J522" s="399"/>
      <c r="K522" s="399"/>
      <c r="L522" s="399"/>
      <c r="M522" s="399"/>
      <c r="N522" s="400"/>
      <c r="O522" s="411" t="s">
        <v>70</v>
      </c>
      <c r="P522" s="412"/>
      <c r="Q522" s="412"/>
      <c r="R522" s="412"/>
      <c r="S522" s="412"/>
      <c r="T522" s="412"/>
      <c r="U522" s="413"/>
      <c r="V522" s="37" t="s">
        <v>66</v>
      </c>
      <c r="W522" s="389">
        <f>IFERROR(SUM(W512:W520),"0")</f>
        <v>0</v>
      </c>
      <c r="X522" s="389">
        <f>IFERROR(SUM(X512:X520),"0")</f>
        <v>0</v>
      </c>
      <c r="Y522" s="37"/>
      <c r="Z522" s="390"/>
      <c r="AA522" s="390"/>
    </row>
    <row r="523" spans="1:67" ht="14.25" hidden="1" customHeight="1" x14ac:dyDescent="0.25">
      <c r="A523" s="401" t="s">
        <v>97</v>
      </c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399"/>
      <c r="P523" s="399"/>
      <c r="Q523" s="399"/>
      <c r="R523" s="399"/>
      <c r="S523" s="399"/>
      <c r="T523" s="399"/>
      <c r="U523" s="399"/>
      <c r="V523" s="399"/>
      <c r="W523" s="399"/>
      <c r="X523" s="399"/>
      <c r="Y523" s="399"/>
      <c r="Z523" s="383"/>
      <c r="AA523" s="383"/>
    </row>
    <row r="524" spans="1:67" ht="27" hidden="1" customHeight="1" x14ac:dyDescent="0.25">
      <c r="A524" s="54" t="s">
        <v>708</v>
      </c>
      <c r="B524" s="54" t="s">
        <v>709</v>
      </c>
      <c r="C524" s="31">
        <v>4301020260</v>
      </c>
      <c r="D524" s="391">
        <v>4640242180526</v>
      </c>
      <c r="E524" s="392"/>
      <c r="F524" s="386">
        <v>1.8</v>
      </c>
      <c r="G524" s="32">
        <v>6</v>
      </c>
      <c r="H524" s="386">
        <v>10.8</v>
      </c>
      <c r="I524" s="386">
        <v>11.28</v>
      </c>
      <c r="J524" s="32">
        <v>56</v>
      </c>
      <c r="K524" s="32" t="s">
        <v>100</v>
      </c>
      <c r="L524" s="33" t="s">
        <v>101</v>
      </c>
      <c r="M524" s="33"/>
      <c r="N524" s="32">
        <v>50</v>
      </c>
      <c r="O524" s="718" t="s">
        <v>710</v>
      </c>
      <c r="P524" s="394"/>
      <c r="Q524" s="394"/>
      <c r="R524" s="394"/>
      <c r="S524" s="392"/>
      <c r="T524" s="34"/>
      <c r="U524" s="34"/>
      <c r="V524" s="35" t="s">
        <v>66</v>
      </c>
      <c r="W524" s="387">
        <v>0</v>
      </c>
      <c r="X524" s="388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8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hidden="1" customHeight="1" x14ac:dyDescent="0.25">
      <c r="A525" s="54" t="s">
        <v>711</v>
      </c>
      <c r="B525" s="54" t="s">
        <v>712</v>
      </c>
      <c r="C525" s="31">
        <v>4301020269</v>
      </c>
      <c r="D525" s="391">
        <v>4640242180519</v>
      </c>
      <c r="E525" s="392"/>
      <c r="F525" s="386">
        <v>1.35</v>
      </c>
      <c r="G525" s="32">
        <v>8</v>
      </c>
      <c r="H525" s="386">
        <v>10.8</v>
      </c>
      <c r="I525" s="386">
        <v>11.28</v>
      </c>
      <c r="J525" s="32">
        <v>56</v>
      </c>
      <c r="K525" s="32" t="s">
        <v>100</v>
      </c>
      <c r="L525" s="33" t="s">
        <v>120</v>
      </c>
      <c r="M525" s="33"/>
      <c r="N525" s="32">
        <v>50</v>
      </c>
      <c r="O525" s="705" t="s">
        <v>713</v>
      </c>
      <c r="P525" s="394"/>
      <c r="Q525" s="394"/>
      <c r="R525" s="394"/>
      <c r="S525" s="392"/>
      <c r="T525" s="34"/>
      <c r="U525" s="34"/>
      <c r="V525" s="35" t="s">
        <v>66</v>
      </c>
      <c r="W525" s="387">
        <v>0</v>
      </c>
      <c r="X525" s="388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714</v>
      </c>
      <c r="B526" s="54" t="s">
        <v>715</v>
      </c>
      <c r="C526" s="31">
        <v>4301020309</v>
      </c>
      <c r="D526" s="391">
        <v>4640242180090</v>
      </c>
      <c r="E526" s="392"/>
      <c r="F526" s="386">
        <v>1.35</v>
      </c>
      <c r="G526" s="32">
        <v>8</v>
      </c>
      <c r="H526" s="386">
        <v>10.8</v>
      </c>
      <c r="I526" s="386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473" t="s">
        <v>716</v>
      </c>
      <c r="P526" s="394"/>
      <c r="Q526" s="394"/>
      <c r="R526" s="394"/>
      <c r="S526" s="392"/>
      <c r="T526" s="34"/>
      <c r="U526" s="34"/>
      <c r="V526" s="35" t="s">
        <v>66</v>
      </c>
      <c r="W526" s="387">
        <v>0</v>
      </c>
      <c r="X526" s="388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717</v>
      </c>
      <c r="B527" s="54" t="s">
        <v>718</v>
      </c>
      <c r="C527" s="31">
        <v>4301020314</v>
      </c>
      <c r="D527" s="391">
        <v>4640242180090</v>
      </c>
      <c r="E527" s="392"/>
      <c r="F527" s="386">
        <v>1.35</v>
      </c>
      <c r="G527" s="32">
        <v>8</v>
      </c>
      <c r="H527" s="386">
        <v>10.8</v>
      </c>
      <c r="I527" s="386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1" t="s">
        <v>719</v>
      </c>
      <c r="P527" s="394"/>
      <c r="Q527" s="394"/>
      <c r="R527" s="394"/>
      <c r="S527" s="392"/>
      <c r="T527" s="34"/>
      <c r="U527" s="34"/>
      <c r="V527" s="35" t="s">
        <v>66</v>
      </c>
      <c r="W527" s="387">
        <v>0</v>
      </c>
      <c r="X527" s="388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720</v>
      </c>
      <c r="B528" s="54" t="s">
        <v>721</v>
      </c>
      <c r="C528" s="31">
        <v>4301020295</v>
      </c>
      <c r="D528" s="391">
        <v>4640242181363</v>
      </c>
      <c r="E528" s="392"/>
      <c r="F528" s="386">
        <v>0.4</v>
      </c>
      <c r="G528" s="32">
        <v>10</v>
      </c>
      <c r="H528" s="386">
        <v>4</v>
      </c>
      <c r="I528" s="386">
        <v>4.24</v>
      </c>
      <c r="J528" s="32">
        <v>120</v>
      </c>
      <c r="K528" s="32" t="s">
        <v>64</v>
      </c>
      <c r="L528" s="33" t="s">
        <v>101</v>
      </c>
      <c r="M528" s="33"/>
      <c r="N528" s="32">
        <v>50</v>
      </c>
      <c r="O528" s="716" t="s">
        <v>722</v>
      </c>
      <c r="P528" s="394"/>
      <c r="Q528" s="394"/>
      <c r="R528" s="394"/>
      <c r="S528" s="392"/>
      <c r="T528" s="34"/>
      <c r="U528" s="34"/>
      <c r="V528" s="35" t="s">
        <v>66</v>
      </c>
      <c r="W528" s="387">
        <v>0</v>
      </c>
      <c r="X528" s="388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398"/>
      <c r="B529" s="399"/>
      <c r="C529" s="399"/>
      <c r="D529" s="399"/>
      <c r="E529" s="399"/>
      <c r="F529" s="399"/>
      <c r="G529" s="399"/>
      <c r="H529" s="399"/>
      <c r="I529" s="399"/>
      <c r="J529" s="399"/>
      <c r="K529" s="399"/>
      <c r="L529" s="399"/>
      <c r="M529" s="399"/>
      <c r="N529" s="400"/>
      <c r="O529" s="411" t="s">
        <v>70</v>
      </c>
      <c r="P529" s="412"/>
      <c r="Q529" s="412"/>
      <c r="R529" s="412"/>
      <c r="S529" s="412"/>
      <c r="T529" s="412"/>
      <c r="U529" s="413"/>
      <c r="V529" s="37" t="s">
        <v>71</v>
      </c>
      <c r="W529" s="389">
        <f>IFERROR(W524/H524,"0")+IFERROR(W525/H525,"0")+IFERROR(W526/H526,"0")+IFERROR(W527/H527,"0")+IFERROR(W528/H528,"0")</f>
        <v>0</v>
      </c>
      <c r="X529" s="389">
        <f>IFERROR(X524/H524,"0")+IFERROR(X525/H525,"0")+IFERROR(X526/H526,"0")+IFERROR(X527/H527,"0")+IFERROR(X528/H528,"0")</f>
        <v>0</v>
      </c>
      <c r="Y529" s="389">
        <f>IFERROR(IF(Y524="",0,Y524),"0")+IFERROR(IF(Y525="",0,Y525),"0")+IFERROR(IF(Y526="",0,Y526),"0")+IFERROR(IF(Y527="",0,Y527),"0")+IFERROR(IF(Y528="",0,Y528),"0")</f>
        <v>0</v>
      </c>
      <c r="Z529" s="390"/>
      <c r="AA529" s="390"/>
    </row>
    <row r="530" spans="1:67" hidden="1" x14ac:dyDescent="0.2">
      <c r="A530" s="39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400"/>
      <c r="O530" s="411" t="s">
        <v>70</v>
      </c>
      <c r="P530" s="412"/>
      <c r="Q530" s="412"/>
      <c r="R530" s="412"/>
      <c r="S530" s="412"/>
      <c r="T530" s="412"/>
      <c r="U530" s="413"/>
      <c r="V530" s="37" t="s">
        <v>66</v>
      </c>
      <c r="W530" s="389">
        <f>IFERROR(SUM(W524:W528),"0")</f>
        <v>0</v>
      </c>
      <c r="X530" s="389">
        <f>IFERROR(SUM(X524:X528),"0")</f>
        <v>0</v>
      </c>
      <c r="Y530" s="37"/>
      <c r="Z530" s="390"/>
      <c r="AA530" s="390"/>
    </row>
    <row r="531" spans="1:67" ht="14.25" hidden="1" customHeight="1" x14ac:dyDescent="0.25">
      <c r="A531" s="401" t="s">
        <v>61</v>
      </c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399"/>
      <c r="P531" s="399"/>
      <c r="Q531" s="399"/>
      <c r="R531" s="399"/>
      <c r="S531" s="399"/>
      <c r="T531" s="399"/>
      <c r="U531" s="399"/>
      <c r="V531" s="399"/>
      <c r="W531" s="399"/>
      <c r="X531" s="399"/>
      <c r="Y531" s="399"/>
      <c r="Z531" s="383"/>
      <c r="AA531" s="383"/>
    </row>
    <row r="532" spans="1:67" ht="27" hidden="1" customHeight="1" x14ac:dyDescent="0.25">
      <c r="A532" s="54" t="s">
        <v>723</v>
      </c>
      <c r="B532" s="54" t="s">
        <v>724</v>
      </c>
      <c r="C532" s="31">
        <v>4301031280</v>
      </c>
      <c r="D532" s="391">
        <v>4640242180816</v>
      </c>
      <c r="E532" s="392"/>
      <c r="F532" s="386">
        <v>0.7</v>
      </c>
      <c r="G532" s="32">
        <v>6</v>
      </c>
      <c r="H532" s="386">
        <v>4.2</v>
      </c>
      <c r="I532" s="386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9" t="s">
        <v>725</v>
      </c>
      <c r="P532" s="394"/>
      <c r="Q532" s="394"/>
      <c r="R532" s="394"/>
      <c r="S532" s="392"/>
      <c r="T532" s="34"/>
      <c r="U532" s="34"/>
      <c r="V532" s="35" t="s">
        <v>66</v>
      </c>
      <c r="W532" s="387">
        <v>0</v>
      </c>
      <c r="X532" s="388">
        <f t="shared" ref="X532:X537" si="104"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3" t="s">
        <v>1</v>
      </c>
      <c r="BL532" s="64">
        <f t="shared" ref="BL532:BL537" si="105">IFERROR(W532*I532/H532,"0")</f>
        <v>0</v>
      </c>
      <c r="BM532" s="64">
        <f t="shared" ref="BM532:BM537" si="106">IFERROR(X532*I532/H532,"0")</f>
        <v>0</v>
      </c>
      <c r="BN532" s="64">
        <f t="shared" ref="BN532:BN537" si="107">IFERROR(1/J532*(W532/H532),"0")</f>
        <v>0</v>
      </c>
      <c r="BO532" s="64">
        <f t="shared" ref="BO532:BO537" si="108">IFERROR(1/J532*(X532/H532),"0")</f>
        <v>0</v>
      </c>
    </row>
    <row r="533" spans="1:67" ht="27" hidden="1" customHeight="1" x14ac:dyDescent="0.25">
      <c r="A533" s="54" t="s">
        <v>726</v>
      </c>
      <c r="B533" s="54" t="s">
        <v>727</v>
      </c>
      <c r="C533" s="31">
        <v>4301031194</v>
      </c>
      <c r="D533" s="391">
        <v>4680115880856</v>
      </c>
      <c r="E533" s="392"/>
      <c r="F533" s="386">
        <v>0.7</v>
      </c>
      <c r="G533" s="32">
        <v>6</v>
      </c>
      <c r="H533" s="386">
        <v>4.2</v>
      </c>
      <c r="I533" s="386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1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3" s="394"/>
      <c r="Q533" s="394"/>
      <c r="R533" s="394"/>
      <c r="S533" s="392"/>
      <c r="T533" s="34"/>
      <c r="U533" s="34"/>
      <c r="V533" s="35" t="s">
        <v>66</v>
      </c>
      <c r="W533" s="387">
        <v>0</v>
      </c>
      <c r="X533" s="388">
        <f t="shared" si="104"/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si="105"/>
        <v>0</v>
      </c>
      <c r="BM533" s="64">
        <f t="shared" si="106"/>
        <v>0</v>
      </c>
      <c r="BN533" s="64">
        <f t="shared" si="107"/>
        <v>0</v>
      </c>
      <c r="BO533" s="64">
        <f t="shared" si="108"/>
        <v>0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4301031244</v>
      </c>
      <c r="D534" s="391">
        <v>4640242180595</v>
      </c>
      <c r="E534" s="392"/>
      <c r="F534" s="386">
        <v>0.7</v>
      </c>
      <c r="G534" s="32">
        <v>6</v>
      </c>
      <c r="H534" s="386">
        <v>4.2</v>
      </c>
      <c r="I534" s="386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1" t="s">
        <v>730</v>
      </c>
      <c r="P534" s="394"/>
      <c r="Q534" s="394"/>
      <c r="R534" s="394"/>
      <c r="S534" s="392"/>
      <c r="T534" s="34"/>
      <c r="U534" s="34"/>
      <c r="V534" s="35" t="s">
        <v>66</v>
      </c>
      <c r="W534" s="387">
        <v>0</v>
      </c>
      <c r="X534" s="388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hidden="1" customHeight="1" x14ac:dyDescent="0.25">
      <c r="A535" s="54" t="s">
        <v>731</v>
      </c>
      <c r="B535" s="54" t="s">
        <v>732</v>
      </c>
      <c r="C535" s="31">
        <v>4301031321</v>
      </c>
      <c r="D535" s="391">
        <v>4640242180076</v>
      </c>
      <c r="E535" s="392"/>
      <c r="F535" s="386">
        <v>0.7</v>
      </c>
      <c r="G535" s="32">
        <v>6</v>
      </c>
      <c r="H535" s="386">
        <v>4.2</v>
      </c>
      <c r="I535" s="386">
        <v>4.4000000000000004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61" t="s">
        <v>733</v>
      </c>
      <c r="P535" s="394"/>
      <c r="Q535" s="394"/>
      <c r="R535" s="394"/>
      <c r="S535" s="392"/>
      <c r="T535" s="34"/>
      <c r="U535" s="34"/>
      <c r="V535" s="35" t="s">
        <v>66</v>
      </c>
      <c r="W535" s="387">
        <v>0</v>
      </c>
      <c r="X535" s="388">
        <f t="shared" si="104"/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 t="shared" si="105"/>
        <v>0</v>
      </c>
      <c r="BM535" s="64">
        <f t="shared" si="106"/>
        <v>0</v>
      </c>
      <c r="BN535" s="64">
        <f t="shared" si="107"/>
        <v>0</v>
      </c>
      <c r="BO535" s="64">
        <f t="shared" si="108"/>
        <v>0</v>
      </c>
    </row>
    <row r="536" spans="1:67" ht="27" hidden="1" customHeight="1" x14ac:dyDescent="0.25">
      <c r="A536" s="54" t="s">
        <v>734</v>
      </c>
      <c r="B536" s="54" t="s">
        <v>735</v>
      </c>
      <c r="C536" s="31">
        <v>4301031203</v>
      </c>
      <c r="D536" s="391">
        <v>4640242180908</v>
      </c>
      <c r="E536" s="392"/>
      <c r="F536" s="386">
        <v>0.28000000000000003</v>
      </c>
      <c r="G536" s="32">
        <v>6</v>
      </c>
      <c r="H536" s="386">
        <v>1.68</v>
      </c>
      <c r="I536" s="386">
        <v>1.81</v>
      </c>
      <c r="J536" s="32">
        <v>234</v>
      </c>
      <c r="K536" s="32" t="s">
        <v>69</v>
      </c>
      <c r="L536" s="33" t="s">
        <v>65</v>
      </c>
      <c r="M536" s="33"/>
      <c r="N536" s="32">
        <v>40</v>
      </c>
      <c r="O536" s="747" t="s">
        <v>736</v>
      </c>
      <c r="P536" s="394"/>
      <c r="Q536" s="394"/>
      <c r="R536" s="394"/>
      <c r="S536" s="392"/>
      <c r="T536" s="34"/>
      <c r="U536" s="34"/>
      <c r="V536" s="35" t="s">
        <v>66</v>
      </c>
      <c r="W536" s="387">
        <v>0</v>
      </c>
      <c r="X536" s="388">
        <f t="shared" si="104"/>
        <v>0</v>
      </c>
      <c r="Y536" s="36" t="str">
        <f>IFERROR(IF(X536=0,"",ROUNDUP(X536/H536,0)*0.00502),"")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737</v>
      </c>
      <c r="B537" s="54" t="s">
        <v>738</v>
      </c>
      <c r="C537" s="31">
        <v>4301031200</v>
      </c>
      <c r="D537" s="391">
        <v>4640242180489</v>
      </c>
      <c r="E537" s="392"/>
      <c r="F537" s="386">
        <v>0.28000000000000003</v>
      </c>
      <c r="G537" s="32">
        <v>6</v>
      </c>
      <c r="H537" s="386">
        <v>1.68</v>
      </c>
      <c r="I537" s="386">
        <v>1.84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88" t="s">
        <v>739</v>
      </c>
      <c r="P537" s="394"/>
      <c r="Q537" s="394"/>
      <c r="R537" s="394"/>
      <c r="S537" s="392"/>
      <c r="T537" s="34"/>
      <c r="U537" s="34"/>
      <c r="V537" s="35" t="s">
        <v>66</v>
      </c>
      <c r="W537" s="387">
        <v>0</v>
      </c>
      <c r="X537" s="388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idden="1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400"/>
      <c r="O538" s="411" t="s">
        <v>70</v>
      </c>
      <c r="P538" s="412"/>
      <c r="Q538" s="412"/>
      <c r="R538" s="412"/>
      <c r="S538" s="412"/>
      <c r="T538" s="412"/>
      <c r="U538" s="413"/>
      <c r="V538" s="37" t="s">
        <v>71</v>
      </c>
      <c r="W538" s="389">
        <f>IFERROR(W532/H532,"0")+IFERROR(W533/H533,"0")+IFERROR(W534/H534,"0")+IFERROR(W535/H535,"0")+IFERROR(W536/H536,"0")+IFERROR(W537/H537,"0")</f>
        <v>0</v>
      </c>
      <c r="X538" s="389">
        <f>IFERROR(X532/H532,"0")+IFERROR(X533/H533,"0")+IFERROR(X534/H534,"0")+IFERROR(X535/H535,"0")+IFERROR(X536/H536,"0")+IFERROR(X537/H537,"0")</f>
        <v>0</v>
      </c>
      <c r="Y538" s="389">
        <f>IFERROR(IF(Y532="",0,Y532),"0")+IFERROR(IF(Y533="",0,Y533),"0")+IFERROR(IF(Y534="",0,Y534),"0")+IFERROR(IF(Y535="",0,Y535),"0")+IFERROR(IF(Y536="",0,Y536),"0")+IFERROR(IF(Y537="",0,Y537),"0")</f>
        <v>0</v>
      </c>
      <c r="Z538" s="390"/>
      <c r="AA538" s="390"/>
    </row>
    <row r="539" spans="1:67" hidden="1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400"/>
      <c r="O539" s="411" t="s">
        <v>70</v>
      </c>
      <c r="P539" s="412"/>
      <c r="Q539" s="412"/>
      <c r="R539" s="412"/>
      <c r="S539" s="412"/>
      <c r="T539" s="412"/>
      <c r="U539" s="413"/>
      <c r="V539" s="37" t="s">
        <v>66</v>
      </c>
      <c r="W539" s="389">
        <f>IFERROR(SUM(W532:W537),"0")</f>
        <v>0</v>
      </c>
      <c r="X539" s="389">
        <f>IFERROR(SUM(X532:X537),"0")</f>
        <v>0</v>
      </c>
      <c r="Y539" s="37"/>
      <c r="Z539" s="390"/>
      <c r="AA539" s="390"/>
    </row>
    <row r="540" spans="1:67" ht="14.25" hidden="1" customHeight="1" x14ac:dyDescent="0.25">
      <c r="A540" s="401" t="s">
        <v>72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83"/>
      <c r="AA540" s="383"/>
    </row>
    <row r="541" spans="1:67" ht="27" customHeight="1" x14ac:dyDescent="0.25">
      <c r="A541" s="54" t="s">
        <v>740</v>
      </c>
      <c r="B541" s="54" t="s">
        <v>741</v>
      </c>
      <c r="C541" s="31">
        <v>4301051746</v>
      </c>
      <c r="D541" s="391">
        <v>4640242180533</v>
      </c>
      <c r="E541" s="392"/>
      <c r="F541" s="386">
        <v>1.3</v>
      </c>
      <c r="G541" s="32">
        <v>6</v>
      </c>
      <c r="H541" s="386">
        <v>7.8</v>
      </c>
      <c r="I541" s="386">
        <v>8.3640000000000008</v>
      </c>
      <c r="J541" s="32">
        <v>56</v>
      </c>
      <c r="K541" s="32" t="s">
        <v>100</v>
      </c>
      <c r="L541" s="33" t="s">
        <v>120</v>
      </c>
      <c r="M541" s="33"/>
      <c r="N541" s="32">
        <v>40</v>
      </c>
      <c r="O541" s="627" t="s">
        <v>742</v>
      </c>
      <c r="P541" s="394"/>
      <c r="Q541" s="394"/>
      <c r="R541" s="394"/>
      <c r="S541" s="392"/>
      <c r="T541" s="34"/>
      <c r="U541" s="34"/>
      <c r="V541" s="35" t="s">
        <v>66</v>
      </c>
      <c r="W541" s="387">
        <v>1000</v>
      </c>
      <c r="X541" s="388">
        <f>IFERROR(IF(W541="",0,CEILING((W541/$H541),1)*$H541),"")</f>
        <v>1006.1999999999999</v>
      </c>
      <c r="Y541" s="36">
        <f>IFERROR(IF(X541=0,"",ROUNDUP(X541/H541,0)*0.02175),"")</f>
        <v>2.8057499999999997</v>
      </c>
      <c r="Z541" s="56"/>
      <c r="AA541" s="57"/>
      <c r="AE541" s="64"/>
      <c r="BB541" s="369" t="s">
        <v>1</v>
      </c>
      <c r="BL541" s="64">
        <f>IFERROR(W541*I541/H541,"0")</f>
        <v>1072.3076923076924</v>
      </c>
      <c r="BM541" s="64">
        <f>IFERROR(X541*I541/H541,"0")</f>
        <v>1078.9559999999999</v>
      </c>
      <c r="BN541" s="64">
        <f>IFERROR(1/J541*(W541/H541),"0")</f>
        <v>2.2893772893772892</v>
      </c>
      <c r="BO541" s="64">
        <f>IFERROR(1/J541*(X541/H541),"0")</f>
        <v>2.3035714285714284</v>
      </c>
    </row>
    <row r="542" spans="1:67" ht="27" hidden="1" customHeight="1" x14ac:dyDescent="0.25">
      <c r="A542" s="54" t="s">
        <v>743</v>
      </c>
      <c r="B542" s="54" t="s">
        <v>744</v>
      </c>
      <c r="C542" s="31">
        <v>4301051780</v>
      </c>
      <c r="D542" s="391">
        <v>4640242180106</v>
      </c>
      <c r="E542" s="392"/>
      <c r="F542" s="386">
        <v>1.3</v>
      </c>
      <c r="G542" s="32">
        <v>6</v>
      </c>
      <c r="H542" s="386">
        <v>7.8</v>
      </c>
      <c r="I542" s="386">
        <v>8.2799999999999994</v>
      </c>
      <c r="J542" s="32">
        <v>56</v>
      </c>
      <c r="K542" s="32" t="s">
        <v>100</v>
      </c>
      <c r="L542" s="33" t="s">
        <v>65</v>
      </c>
      <c r="M542" s="33"/>
      <c r="N542" s="32">
        <v>45</v>
      </c>
      <c r="O542" s="541" t="s">
        <v>745</v>
      </c>
      <c r="P542" s="394"/>
      <c r="Q542" s="394"/>
      <c r="R542" s="394"/>
      <c r="S542" s="392"/>
      <c r="T542" s="34"/>
      <c r="U542" s="34"/>
      <c r="V542" s="35" t="s">
        <v>66</v>
      </c>
      <c r="W542" s="387">
        <v>0</v>
      </c>
      <c r="X542" s="388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746</v>
      </c>
      <c r="B543" s="54" t="s">
        <v>747</v>
      </c>
      <c r="C543" s="31">
        <v>4301051510</v>
      </c>
      <c r="D543" s="391">
        <v>4640242180540</v>
      </c>
      <c r="E543" s="392"/>
      <c r="F543" s="386">
        <v>1.3</v>
      </c>
      <c r="G543" s="32">
        <v>6</v>
      </c>
      <c r="H543" s="386">
        <v>7.8</v>
      </c>
      <c r="I543" s="386">
        <v>8.3640000000000008</v>
      </c>
      <c r="J543" s="32">
        <v>56</v>
      </c>
      <c r="K543" s="32" t="s">
        <v>100</v>
      </c>
      <c r="L543" s="33" t="s">
        <v>65</v>
      </c>
      <c r="M543" s="33"/>
      <c r="N543" s="32">
        <v>30</v>
      </c>
      <c r="O543" s="576" t="s">
        <v>748</v>
      </c>
      <c r="P543" s="394"/>
      <c r="Q543" s="394"/>
      <c r="R543" s="394"/>
      <c r="S543" s="392"/>
      <c r="T543" s="34"/>
      <c r="U543" s="34"/>
      <c r="V543" s="35" t="s">
        <v>66</v>
      </c>
      <c r="W543" s="387">
        <v>0</v>
      </c>
      <c r="X543" s="388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749</v>
      </c>
      <c r="B544" s="54" t="s">
        <v>750</v>
      </c>
      <c r="C544" s="31">
        <v>4301051390</v>
      </c>
      <c r="D544" s="391">
        <v>4640242181233</v>
      </c>
      <c r="E544" s="392"/>
      <c r="F544" s="386">
        <v>0.3</v>
      </c>
      <c r="G544" s="32">
        <v>6</v>
      </c>
      <c r="H544" s="386">
        <v>1.8</v>
      </c>
      <c r="I544" s="386">
        <v>1.984</v>
      </c>
      <c r="J544" s="32">
        <v>234</v>
      </c>
      <c r="K544" s="32" t="s">
        <v>69</v>
      </c>
      <c r="L544" s="33" t="s">
        <v>65</v>
      </c>
      <c r="M544" s="33"/>
      <c r="N544" s="32">
        <v>40</v>
      </c>
      <c r="O544" s="549" t="s">
        <v>751</v>
      </c>
      <c r="P544" s="394"/>
      <c r="Q544" s="394"/>
      <c r="R544" s="394"/>
      <c r="S544" s="392"/>
      <c r="T544" s="34"/>
      <c r="U544" s="34"/>
      <c r="V544" s="35" t="s">
        <v>66</v>
      </c>
      <c r="W544" s="387">
        <v>0</v>
      </c>
      <c r="X544" s="388">
        <f>IFERROR(IF(W544="",0,CEILING((W544/$H544),1)*$H544),"")</f>
        <v>0</v>
      </c>
      <c r="Y544" s="36" t="str">
        <f>IFERROR(IF(X544=0,"",ROUNDUP(X544/H544,0)*0.00502),"")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752</v>
      </c>
      <c r="B545" s="54" t="s">
        <v>753</v>
      </c>
      <c r="C545" s="31">
        <v>4301051448</v>
      </c>
      <c r="D545" s="391">
        <v>4640242181226</v>
      </c>
      <c r="E545" s="392"/>
      <c r="F545" s="386">
        <v>0.3</v>
      </c>
      <c r="G545" s="32">
        <v>6</v>
      </c>
      <c r="H545" s="386">
        <v>1.8</v>
      </c>
      <c r="I545" s="386">
        <v>1.972</v>
      </c>
      <c r="J545" s="32">
        <v>234</v>
      </c>
      <c r="K545" s="32" t="s">
        <v>69</v>
      </c>
      <c r="L545" s="33" t="s">
        <v>65</v>
      </c>
      <c r="M545" s="33"/>
      <c r="N545" s="32">
        <v>30</v>
      </c>
      <c r="O545" s="555" t="s">
        <v>754</v>
      </c>
      <c r="P545" s="394"/>
      <c r="Q545" s="394"/>
      <c r="R545" s="394"/>
      <c r="S545" s="392"/>
      <c r="T545" s="34"/>
      <c r="U545" s="34"/>
      <c r="V545" s="35" t="s">
        <v>66</v>
      </c>
      <c r="W545" s="387">
        <v>0</v>
      </c>
      <c r="X545" s="388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x14ac:dyDescent="0.2">
      <c r="A546" s="398"/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400"/>
      <c r="O546" s="411" t="s">
        <v>70</v>
      </c>
      <c r="P546" s="412"/>
      <c r="Q546" s="412"/>
      <c r="R546" s="412"/>
      <c r="S546" s="412"/>
      <c r="T546" s="412"/>
      <c r="U546" s="413"/>
      <c r="V546" s="37" t="s">
        <v>71</v>
      </c>
      <c r="W546" s="389">
        <f>IFERROR(W541/H541,"0")+IFERROR(W542/H542,"0")+IFERROR(W543/H543,"0")+IFERROR(W544/H544,"0")+IFERROR(W545/H545,"0")</f>
        <v>128.2051282051282</v>
      </c>
      <c r="X546" s="389">
        <f>IFERROR(X541/H541,"0")+IFERROR(X542/H542,"0")+IFERROR(X543/H543,"0")+IFERROR(X544/H544,"0")+IFERROR(X545/H545,"0")</f>
        <v>129</v>
      </c>
      <c r="Y546" s="389">
        <f>IFERROR(IF(Y541="",0,Y541),"0")+IFERROR(IF(Y542="",0,Y542),"0")+IFERROR(IF(Y543="",0,Y543),"0")+IFERROR(IF(Y544="",0,Y544),"0")+IFERROR(IF(Y545="",0,Y545),"0")</f>
        <v>2.8057499999999997</v>
      </c>
      <c r="Z546" s="390"/>
      <c r="AA546" s="390"/>
    </row>
    <row r="547" spans="1:67" x14ac:dyDescent="0.2">
      <c r="A547" s="39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400"/>
      <c r="O547" s="411" t="s">
        <v>70</v>
      </c>
      <c r="P547" s="412"/>
      <c r="Q547" s="412"/>
      <c r="R547" s="412"/>
      <c r="S547" s="412"/>
      <c r="T547" s="412"/>
      <c r="U547" s="413"/>
      <c r="V547" s="37" t="s">
        <v>66</v>
      </c>
      <c r="W547" s="389">
        <f>IFERROR(SUM(W541:W545),"0")</f>
        <v>1000</v>
      </c>
      <c r="X547" s="389">
        <f>IFERROR(SUM(X541:X545),"0")</f>
        <v>1006.1999999999999</v>
      </c>
      <c r="Y547" s="37"/>
      <c r="Z547" s="390"/>
      <c r="AA547" s="390"/>
    </row>
    <row r="548" spans="1:67" ht="14.25" hidden="1" customHeight="1" x14ac:dyDescent="0.25">
      <c r="A548" s="401" t="s">
        <v>205</v>
      </c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399"/>
      <c r="P548" s="399"/>
      <c r="Q548" s="399"/>
      <c r="R548" s="399"/>
      <c r="S548" s="399"/>
      <c r="T548" s="399"/>
      <c r="U548" s="399"/>
      <c r="V548" s="399"/>
      <c r="W548" s="399"/>
      <c r="X548" s="399"/>
      <c r="Y548" s="399"/>
      <c r="Z548" s="383"/>
      <c r="AA548" s="383"/>
    </row>
    <row r="549" spans="1:67" ht="27" hidden="1" customHeight="1" x14ac:dyDescent="0.25">
      <c r="A549" s="54" t="s">
        <v>755</v>
      </c>
      <c r="B549" s="54" t="s">
        <v>756</v>
      </c>
      <c r="C549" s="31">
        <v>4301060354</v>
      </c>
      <c r="D549" s="391">
        <v>4640242180120</v>
      </c>
      <c r="E549" s="392"/>
      <c r="F549" s="386">
        <v>1.3</v>
      </c>
      <c r="G549" s="32">
        <v>6</v>
      </c>
      <c r="H549" s="386">
        <v>7.8</v>
      </c>
      <c r="I549" s="386">
        <v>8.2799999999999994</v>
      </c>
      <c r="J549" s="32">
        <v>56</v>
      </c>
      <c r="K549" s="32" t="s">
        <v>100</v>
      </c>
      <c r="L549" s="33" t="s">
        <v>65</v>
      </c>
      <c r="M549" s="33"/>
      <c r="N549" s="32">
        <v>40</v>
      </c>
      <c r="O549" s="744" t="s">
        <v>757</v>
      </c>
      <c r="P549" s="394"/>
      <c r="Q549" s="394"/>
      <c r="R549" s="394"/>
      <c r="S549" s="392"/>
      <c r="T549" s="34"/>
      <c r="U549" s="34"/>
      <c r="V549" s="35" t="s">
        <v>66</v>
      </c>
      <c r="W549" s="387">
        <v>0</v>
      </c>
      <c r="X549" s="388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74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755</v>
      </c>
      <c r="B550" s="54" t="s">
        <v>758</v>
      </c>
      <c r="C550" s="31">
        <v>4301060408</v>
      </c>
      <c r="D550" s="391">
        <v>4640242180120</v>
      </c>
      <c r="E550" s="392"/>
      <c r="F550" s="386">
        <v>1.3</v>
      </c>
      <c r="G550" s="32">
        <v>6</v>
      </c>
      <c r="H550" s="386">
        <v>7.8</v>
      </c>
      <c r="I550" s="386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86" t="s">
        <v>759</v>
      </c>
      <c r="P550" s="394"/>
      <c r="Q550" s="394"/>
      <c r="R550" s="394"/>
      <c r="S550" s="392"/>
      <c r="T550" s="34"/>
      <c r="U550" s="34"/>
      <c r="V550" s="35" t="s">
        <v>66</v>
      </c>
      <c r="W550" s="387">
        <v>0</v>
      </c>
      <c r="X550" s="388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760</v>
      </c>
      <c r="B551" s="54" t="s">
        <v>761</v>
      </c>
      <c r="C551" s="31">
        <v>4301060407</v>
      </c>
      <c r="D551" s="391">
        <v>4640242180137</v>
      </c>
      <c r="E551" s="392"/>
      <c r="F551" s="386">
        <v>1.3</v>
      </c>
      <c r="G551" s="32">
        <v>6</v>
      </c>
      <c r="H551" s="386">
        <v>7.8</v>
      </c>
      <c r="I551" s="386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698" t="s">
        <v>762</v>
      </c>
      <c r="P551" s="394"/>
      <c r="Q551" s="394"/>
      <c r="R551" s="394"/>
      <c r="S551" s="392"/>
      <c r="T551" s="34"/>
      <c r="U551" s="34"/>
      <c r="V551" s="35" t="s">
        <v>66</v>
      </c>
      <c r="W551" s="387">
        <v>0</v>
      </c>
      <c r="X551" s="388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760</v>
      </c>
      <c r="B552" s="54" t="s">
        <v>763</v>
      </c>
      <c r="C552" s="31">
        <v>4301060355</v>
      </c>
      <c r="D552" s="391">
        <v>4640242180137</v>
      </c>
      <c r="E552" s="392"/>
      <c r="F552" s="386">
        <v>1.3</v>
      </c>
      <c r="G552" s="32">
        <v>6</v>
      </c>
      <c r="H552" s="386">
        <v>7.8</v>
      </c>
      <c r="I552" s="386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5" t="s">
        <v>764</v>
      </c>
      <c r="P552" s="394"/>
      <c r="Q552" s="394"/>
      <c r="R552" s="394"/>
      <c r="S552" s="392"/>
      <c r="T552" s="34"/>
      <c r="U552" s="34"/>
      <c r="V552" s="35" t="s">
        <v>66</v>
      </c>
      <c r="W552" s="387">
        <v>0</v>
      </c>
      <c r="X552" s="388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idden="1" x14ac:dyDescent="0.2">
      <c r="A553" s="398"/>
      <c r="B553" s="399"/>
      <c r="C553" s="399"/>
      <c r="D553" s="399"/>
      <c r="E553" s="399"/>
      <c r="F553" s="399"/>
      <c r="G553" s="399"/>
      <c r="H553" s="399"/>
      <c r="I553" s="399"/>
      <c r="J553" s="399"/>
      <c r="K553" s="399"/>
      <c r="L553" s="399"/>
      <c r="M553" s="399"/>
      <c r="N553" s="400"/>
      <c r="O553" s="411" t="s">
        <v>70</v>
      </c>
      <c r="P553" s="412"/>
      <c r="Q553" s="412"/>
      <c r="R553" s="412"/>
      <c r="S553" s="412"/>
      <c r="T553" s="412"/>
      <c r="U553" s="413"/>
      <c r="V553" s="37" t="s">
        <v>71</v>
      </c>
      <c r="W553" s="389">
        <f>IFERROR(W549/H549,"0")+IFERROR(W550/H550,"0")+IFERROR(W551/H551,"0")+IFERROR(W552/H552,"0")</f>
        <v>0</v>
      </c>
      <c r="X553" s="389">
        <f>IFERROR(X549/H549,"0")+IFERROR(X550/H550,"0")+IFERROR(X551/H551,"0")+IFERROR(X552/H552,"0")</f>
        <v>0</v>
      </c>
      <c r="Y553" s="389">
        <f>IFERROR(IF(Y549="",0,Y549),"0")+IFERROR(IF(Y550="",0,Y550),"0")+IFERROR(IF(Y551="",0,Y551),"0")+IFERROR(IF(Y552="",0,Y552),"0")</f>
        <v>0</v>
      </c>
      <c r="Z553" s="390"/>
      <c r="AA553" s="390"/>
    </row>
    <row r="554" spans="1:67" hidden="1" x14ac:dyDescent="0.2">
      <c r="A554" s="39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400"/>
      <c r="O554" s="411" t="s">
        <v>70</v>
      </c>
      <c r="P554" s="412"/>
      <c r="Q554" s="412"/>
      <c r="R554" s="412"/>
      <c r="S554" s="412"/>
      <c r="T554" s="412"/>
      <c r="U554" s="413"/>
      <c r="V554" s="37" t="s">
        <v>66</v>
      </c>
      <c r="W554" s="389">
        <f>IFERROR(SUM(W549:W552),"0")</f>
        <v>0</v>
      </c>
      <c r="X554" s="389">
        <f>IFERROR(SUM(X549:X552),"0")</f>
        <v>0</v>
      </c>
      <c r="Y554" s="37"/>
      <c r="Z554" s="390"/>
      <c r="AA554" s="390"/>
    </row>
    <row r="555" spans="1:67" ht="15" customHeight="1" x14ac:dyDescent="0.2">
      <c r="A555" s="546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452"/>
      <c r="O555" s="561" t="s">
        <v>765</v>
      </c>
      <c r="P555" s="544"/>
      <c r="Q555" s="544"/>
      <c r="R555" s="544"/>
      <c r="S555" s="544"/>
      <c r="T555" s="544"/>
      <c r="U555" s="545"/>
      <c r="V555" s="37" t="s">
        <v>66</v>
      </c>
      <c r="W555" s="389">
        <f>IFERROR(W25+W35+W39+W43+W50+W58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3470</v>
      </c>
      <c r="X555" s="389">
        <f>IFERROR(X25+X35+X39+X43+X50+X58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3488.6399999999994</v>
      </c>
      <c r="Y555" s="37"/>
      <c r="Z555" s="390"/>
      <c r="AA555" s="390"/>
    </row>
    <row r="556" spans="1:67" x14ac:dyDescent="0.2">
      <c r="A556" s="399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52"/>
      <c r="O556" s="561" t="s">
        <v>766</v>
      </c>
      <c r="P556" s="544"/>
      <c r="Q556" s="544"/>
      <c r="R556" s="544"/>
      <c r="S556" s="544"/>
      <c r="T556" s="544"/>
      <c r="U556" s="545"/>
      <c r="V556" s="37" t="s">
        <v>66</v>
      </c>
      <c r="W556" s="389">
        <f>IFERROR(SUM(BL22:BL552),"0")</f>
        <v>3654.7486828240253</v>
      </c>
      <c r="X556" s="389">
        <f>IFERROR(SUM(BM22:BM552),"0")</f>
        <v>3674.6419999999998</v>
      </c>
      <c r="Y556" s="37"/>
      <c r="Z556" s="390"/>
      <c r="AA556" s="390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52"/>
      <c r="O557" s="561" t="s">
        <v>767</v>
      </c>
      <c r="P557" s="544"/>
      <c r="Q557" s="544"/>
      <c r="R557" s="544"/>
      <c r="S557" s="544"/>
      <c r="T557" s="544"/>
      <c r="U557" s="545"/>
      <c r="V557" s="37" t="s">
        <v>768</v>
      </c>
      <c r="W557" s="38">
        <f>ROUNDUP(SUM(BN22:BN552),0)</f>
        <v>7</v>
      </c>
      <c r="X557" s="38">
        <f>ROUNDUP(SUM(BO22:BO552),0)</f>
        <v>7</v>
      </c>
      <c r="Y557" s="37"/>
      <c r="Z557" s="390"/>
      <c r="AA557" s="390"/>
    </row>
    <row r="558" spans="1:67" x14ac:dyDescent="0.2">
      <c r="A558" s="399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61" t="s">
        <v>769</v>
      </c>
      <c r="P558" s="544"/>
      <c r="Q558" s="544"/>
      <c r="R558" s="544"/>
      <c r="S558" s="544"/>
      <c r="T558" s="544"/>
      <c r="U558" s="545"/>
      <c r="V558" s="37" t="s">
        <v>66</v>
      </c>
      <c r="W558" s="389">
        <f>GrossWeightTotal+PalletQtyTotal*25</f>
        <v>3829.7486828240253</v>
      </c>
      <c r="X558" s="389">
        <f>GrossWeightTotalR+PalletQtyTotalR*25</f>
        <v>3849.6419999999998</v>
      </c>
      <c r="Y558" s="37"/>
      <c r="Z558" s="390"/>
      <c r="AA558" s="390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61" t="s">
        <v>770</v>
      </c>
      <c r="P559" s="544"/>
      <c r="Q559" s="544"/>
      <c r="R559" s="544"/>
      <c r="S559" s="544"/>
      <c r="T559" s="544"/>
      <c r="U559" s="545"/>
      <c r="V559" s="37" t="s">
        <v>768</v>
      </c>
      <c r="W559" s="389">
        <f>IFERROR(W24+W34+W38+W42+W49+W57+W81+W88+W98+W116+W126+W135+W144+W157+W163+W168+W179+W201+W208+W219+W225+W235+W252+W259+W271+W278+W284+W290+W301+W306+W311+W317+W321+W325+W341+W348+W354+W358+W367+W372+W379+W383+W390+W406+W412+W416+W422+W428+W437+W442+W446+W450+W457+W462+W466+W483+W488+W497+W503+W507+W521+W529+W538+W546+W553,"0")</f>
        <v>361.37161924833151</v>
      </c>
      <c r="X559" s="389">
        <f>IFERROR(X24+X34+X38+X42+X49+X57+X81+X88+X98+X116+X126+X135+X144+X157+X163+X168+X179+X201+X208+X219+X225+X235+X252+X259+X271+X278+X284+X290+X301+X306+X311+X317+X321+X325+X341+X348+X354+X358+X367+X372+X379+X383+X390+X406+X412+X416+X422+X428+X437+X442+X446+X450+X457+X462+X466+X483+X488+X497+X503+X507+X521+X529+X538+X546+X553,"0")</f>
        <v>364</v>
      </c>
      <c r="Y559" s="37"/>
      <c r="Z559" s="390"/>
      <c r="AA559" s="390"/>
    </row>
    <row r="560" spans="1:67" ht="14.25" hidden="1" customHeight="1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61" t="s">
        <v>771</v>
      </c>
      <c r="P560" s="544"/>
      <c r="Q560" s="544"/>
      <c r="R560" s="544"/>
      <c r="S560" s="544"/>
      <c r="T560" s="544"/>
      <c r="U560" s="545"/>
      <c r="V560" s="39" t="s">
        <v>772</v>
      </c>
      <c r="W560" s="37"/>
      <c r="X560" s="37"/>
      <c r="Y560" s="37">
        <f>IFERROR(Y24+Y34+Y38+Y42+Y49+Y57+Y81+Y88+Y98+Y116+Y126+Y135+Y144+Y157+Y163+Y168+Y179+Y201+Y208+Y219+Y225+Y235+Y252+Y259+Y271+Y278+Y284+Y290+Y301+Y306+Y311+Y317+Y321+Y325+Y341+Y348+Y354+Y358+Y367+Y372+Y379+Y383+Y390+Y406+Y412+Y416+Y422+Y428+Y437+Y442+Y446+Y450+Y457+Y462+Y466+Y483+Y488+Y497+Y503+Y507+Y521+Y529+Y538+Y546+Y553,"0")</f>
        <v>7.51884</v>
      </c>
      <c r="Z560" s="390"/>
      <c r="AA560" s="390"/>
    </row>
    <row r="561" spans="1:30" ht="13.5" customHeight="1" thickBot="1" x14ac:dyDescent="0.25"/>
    <row r="562" spans="1:30" ht="27" customHeight="1" thickTop="1" thickBot="1" x14ac:dyDescent="0.25">
      <c r="A562" s="40" t="s">
        <v>773</v>
      </c>
      <c r="B562" s="384" t="s">
        <v>60</v>
      </c>
      <c r="C562" s="418" t="s">
        <v>95</v>
      </c>
      <c r="D562" s="516"/>
      <c r="E562" s="516"/>
      <c r="F562" s="468"/>
      <c r="G562" s="418" t="s">
        <v>228</v>
      </c>
      <c r="H562" s="516"/>
      <c r="I562" s="516"/>
      <c r="J562" s="516"/>
      <c r="K562" s="516"/>
      <c r="L562" s="516"/>
      <c r="M562" s="516"/>
      <c r="N562" s="516"/>
      <c r="O562" s="516"/>
      <c r="P562" s="468"/>
      <c r="Q562" s="418" t="s">
        <v>476</v>
      </c>
      <c r="R562" s="468"/>
      <c r="S562" s="418" t="s">
        <v>542</v>
      </c>
      <c r="T562" s="516"/>
      <c r="U562" s="516"/>
      <c r="V562" s="468"/>
      <c r="W562" s="384" t="s">
        <v>630</v>
      </c>
      <c r="X562" s="384" t="s">
        <v>679</v>
      </c>
      <c r="AA562" s="52"/>
      <c r="AD562" s="385"/>
    </row>
    <row r="563" spans="1:30" ht="14.25" customHeight="1" thickTop="1" x14ac:dyDescent="0.2">
      <c r="A563" s="791" t="s">
        <v>774</v>
      </c>
      <c r="B563" s="418" t="s">
        <v>60</v>
      </c>
      <c r="C563" s="418" t="s">
        <v>96</v>
      </c>
      <c r="D563" s="418" t="s">
        <v>104</v>
      </c>
      <c r="E563" s="418" t="s">
        <v>95</v>
      </c>
      <c r="F563" s="418" t="s">
        <v>218</v>
      </c>
      <c r="G563" s="418" t="s">
        <v>229</v>
      </c>
      <c r="H563" s="418" t="s">
        <v>239</v>
      </c>
      <c r="I563" s="418" t="s">
        <v>258</v>
      </c>
      <c r="J563" s="418" t="s">
        <v>335</v>
      </c>
      <c r="K563" s="385"/>
      <c r="L563" s="418" t="s">
        <v>369</v>
      </c>
      <c r="M563" s="385"/>
      <c r="N563" s="418" t="s">
        <v>369</v>
      </c>
      <c r="O563" s="418" t="s">
        <v>446</v>
      </c>
      <c r="P563" s="418" t="s">
        <v>463</v>
      </c>
      <c r="Q563" s="418" t="s">
        <v>477</v>
      </c>
      <c r="R563" s="418" t="s">
        <v>517</v>
      </c>
      <c r="S563" s="418" t="s">
        <v>543</v>
      </c>
      <c r="T563" s="418" t="s">
        <v>590</v>
      </c>
      <c r="U563" s="418" t="s">
        <v>617</v>
      </c>
      <c r="V563" s="418" t="s">
        <v>624</v>
      </c>
      <c r="W563" s="418" t="s">
        <v>630</v>
      </c>
      <c r="X563" s="418" t="s">
        <v>680</v>
      </c>
      <c r="AA563" s="52"/>
      <c r="AD563" s="385"/>
    </row>
    <row r="564" spans="1:30" ht="13.5" customHeight="1" thickBot="1" x14ac:dyDescent="0.25">
      <c r="A564" s="792"/>
      <c r="B564" s="419"/>
      <c r="C564" s="419"/>
      <c r="D564" s="419"/>
      <c r="E564" s="419"/>
      <c r="F564" s="419"/>
      <c r="G564" s="419"/>
      <c r="H564" s="419"/>
      <c r="I564" s="419"/>
      <c r="J564" s="419"/>
      <c r="K564" s="385"/>
      <c r="L564" s="419"/>
      <c r="M564" s="385"/>
      <c r="N564" s="419"/>
      <c r="O564" s="419"/>
      <c r="P564" s="419"/>
      <c r="Q564" s="419"/>
      <c r="R564" s="419"/>
      <c r="S564" s="419"/>
      <c r="T564" s="419"/>
      <c r="U564" s="419"/>
      <c r="V564" s="419"/>
      <c r="W564" s="419"/>
      <c r="X564" s="419"/>
      <c r="AA564" s="52"/>
      <c r="AD564" s="385"/>
    </row>
    <row r="565" spans="1:30" ht="18" customHeight="1" thickTop="1" thickBot="1" x14ac:dyDescent="0.25">
      <c r="A565" s="40" t="s">
        <v>775</v>
      </c>
      <c r="B565" s="46">
        <f>IFERROR(X22*1,"0")+IFERROR(X23*1,"0")+IFERROR(X27*1,"0")+IFERROR(X28*1,"0")+IFERROR(X29*1,"0")+IFERROR(X30*1,"0")+IFERROR(X31*1,"0")+IFERROR(X32*1,"0")+IFERROR(X33*1,"0")+IFERROR(X37*1,"0")+IFERROR(X41*1,"0")</f>
        <v>0</v>
      </c>
      <c r="C565" s="46">
        <f>IFERROR(X47*1,"0")+IFERROR(X48*1,"0")</f>
        <v>0</v>
      </c>
      <c r="D565" s="46">
        <f>IFERROR(X53*1,"0")+IFERROR(X54*1,"0")+IFERROR(X55*1,"0")+IFERROR(X56*1,"0")</f>
        <v>0</v>
      </c>
      <c r="E565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+IFERROR(X125*1,"0")</f>
        <v>0</v>
      </c>
      <c r="F565" s="46">
        <f>IFERROR(X130*1,"0")+IFERROR(X131*1,"0")+IFERROR(X132*1,"0")+IFERROR(X133*1,"0")+IFERROR(X134*1,"0")</f>
        <v>0</v>
      </c>
      <c r="G565" s="46">
        <f>IFERROR(X140*1,"0")+IFERROR(X141*1,"0")+IFERROR(X142*1,"0")+IFERROR(X143*1,"0")</f>
        <v>0</v>
      </c>
      <c r="H565" s="46">
        <f>IFERROR(X148*1,"0")+IFERROR(X149*1,"0")+IFERROR(X150*1,"0")+IFERROR(X151*1,"0")+IFERROR(X152*1,"0")+IFERROR(X153*1,"0")+IFERROR(X154*1,"0")+IFERROR(X155*1,"0")+IFERROR(X156*1,"0")</f>
        <v>0</v>
      </c>
      <c r="I565" s="46">
        <f>IFERROR(X161*1,"0")+IFERROR(X162*1,"0")+IFERROR(X166*1,"0")+IFERROR(X167*1,"0")+IFERROR(X171*1,"0")+IFERROR(X172*1,"0")+IFERROR(X173*1,"0")+IFERROR(X174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</f>
        <v>0</v>
      </c>
      <c r="J565" s="46">
        <f>IFERROR(X212*1,"0")+IFERROR(X213*1,"0")+IFERROR(X214*1,"0")+IFERROR(X215*1,"0")+IFERROR(X216*1,"0")+IFERROR(X217*1,"0")+IFERROR(X218*1,"0")+IFERROR(X222*1,"0")+IFERROR(X223*1,"0")+IFERROR(X224*1,"0")</f>
        <v>0</v>
      </c>
      <c r="K565" s="385"/>
      <c r="L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352.8</v>
      </c>
      <c r="M565" s="385"/>
      <c r="N56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277*1,"0")+IFERROR(X281*1,"0")+IFERROR(X282*1,"0")+IFERROR(X283*1,"0")+IFERROR(X287*1,"0")+IFERROR(X288*1,"0")+IFERROR(X289*1,"0")</f>
        <v>352.8</v>
      </c>
      <c r="O565" s="46">
        <f>IFERROR(X294*1,"0")+IFERROR(X295*1,"0")+IFERROR(X296*1,"0")+IFERROR(X297*1,"0")+IFERROR(X298*1,"0")+IFERROR(X299*1,"0")+IFERROR(X300*1,"0")+IFERROR(X304*1,"0")+IFERROR(X305*1,"0")</f>
        <v>0</v>
      </c>
      <c r="P565" s="46">
        <f>IFERROR(X310*1,"0")+IFERROR(X314*1,"0")+IFERROR(X315*1,"0")+IFERROR(X316*1,"0")+IFERROR(X320*1,"0")+IFERROR(X324*1,"0")</f>
        <v>0</v>
      </c>
      <c r="Q565" s="46">
        <f>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</f>
        <v>1702.8</v>
      </c>
      <c r="R565" s="46">
        <f>IFERROR(X362*1,"0")+IFERROR(X363*1,"0")+IFERROR(X364*1,"0")+IFERROR(X365*1,"0")+IFERROR(X366*1,"0")+IFERROR(X370*1,"0")+IFERROR(X371*1,"0")+IFERROR(X375*1,"0")+IFERROR(X376*1,"0")+IFERROR(X377*1,"0")+IFERROR(X378*1,"0")+IFERROR(X382*1,"0")</f>
        <v>122.64</v>
      </c>
      <c r="S565" s="46">
        <f>IFERROR(X388*1,"0")+IFERROR(X389*1,"0")+IFERROR(X393*1,"0")+IFERROR(X394*1,"0")+IFERROR(X395*1,"0")+IFERROR(X396*1,"0")+IFERROR(X397*1,"0")+IFERROR(X398*1,"0")+IFERROR(X399*1,"0")+IFERROR(X400*1,"0")+IFERROR(X401*1,"0")+IFERROR(X402*1,"0")+IFERROR(X403*1,"0")+IFERROR(X404*1,"0")+IFERROR(X405*1,"0")+IFERROR(X409*1,"0")+IFERROR(X410*1,"0")+IFERROR(X411*1,"0")+IFERROR(X415*1,"0")+IFERROR(X419*1,"0")+IFERROR(X420*1,"0")+IFERROR(X421*1,"0")</f>
        <v>304.2</v>
      </c>
      <c r="T565" s="46">
        <f>IFERROR(X426*1,"0")+IFERROR(X427*1,"0")+IFERROR(X431*1,"0")+IFERROR(X432*1,"0")+IFERROR(X433*1,"0")+IFERROR(X434*1,"0")+IFERROR(X435*1,"0")+IFERROR(X436*1,"0")+IFERROR(X440*1,"0")+IFERROR(X441*1,"0")+IFERROR(X445*1,"0")+IFERROR(X449*1,"0")</f>
        <v>0</v>
      </c>
      <c r="U565" s="46">
        <f>IFERROR(X454*1,"0")+IFERROR(X455*1,"0")+IFERROR(X456*1,"0")</f>
        <v>0</v>
      </c>
      <c r="V565" s="46">
        <f>IFERROR(X461*1,"0")+IFERROR(X465*1,"0")</f>
        <v>0</v>
      </c>
      <c r="W565" s="46">
        <f>IFERROR(X471*1,"0")+IFERROR(X472*1,"0")+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5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536*1,"0")+IFERROR(X537*1,"0")+IFERROR(X541*1,"0")+IFERROR(X542*1,"0")+IFERROR(X543*1,"0")+IFERROR(X544*1,"0")+IFERROR(X545*1,"0")+IFERROR(X549*1,"0")+IFERROR(X550*1,"0")+IFERROR(X551*1,"0")+IFERROR(X552*1,"0")</f>
        <v>1006.1999999999999</v>
      </c>
      <c r="AA565" s="52"/>
      <c r="AD565" s="385"/>
    </row>
  </sheetData>
  <sheetProtection algorithmName="SHA-512" hashValue="a6nZqIoonoKxBW1bkVM/Z0bsSPNiOS5h3JkteTHkPP02dBqr/DZoZ0Wcfc+I8jeaYk8dHtvnGKce4tfUF49gpw==" saltValue="YwyV67lHk9hsSWxsGJf5QA==" spinCount="100000" sheet="1" objects="1" scenarios="1" sort="0" autoFilter="0" pivotTables="0"/>
  <autoFilter ref="B18:Y56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500,00"/>
        <filter val="100,00"/>
        <filter val="120,00"/>
        <filter val="128,21"/>
        <filter val="200,00"/>
        <filter val="25,64"/>
        <filter val="27,40"/>
        <filter val="3 470,00"/>
        <filter val="3 654,75"/>
        <filter val="3 829,75"/>
        <filter val="300,00"/>
        <filter val="350,00"/>
        <filter val="361,37"/>
        <filter val="38,46"/>
        <filter val="41,67"/>
        <filter val="7"/>
      </filters>
    </filterColumn>
  </autoFilter>
  <mergeCells count="1013">
    <mergeCell ref="D17:E18"/>
    <mergeCell ref="V17:V18"/>
    <mergeCell ref="O410:S410"/>
    <mergeCell ref="O201:U201"/>
    <mergeCell ref="D123:E123"/>
    <mergeCell ref="D250:E250"/>
    <mergeCell ref="O503:U503"/>
    <mergeCell ref="X17:X18"/>
    <mergeCell ref="D110:E110"/>
    <mergeCell ref="A425:Y425"/>
    <mergeCell ref="A553:N554"/>
    <mergeCell ref="A563:A564"/>
    <mergeCell ref="O316:S316"/>
    <mergeCell ref="A49:N50"/>
    <mergeCell ref="O355:U355"/>
    <mergeCell ref="O110:S110"/>
    <mergeCell ref="O552:S552"/>
    <mergeCell ref="D121:E121"/>
    <mergeCell ref="A383:N384"/>
    <mergeCell ref="O259:U259"/>
    <mergeCell ref="D192:E192"/>
    <mergeCell ref="O88:U88"/>
    <mergeCell ref="A284:N285"/>
    <mergeCell ref="D515:E515"/>
    <mergeCell ref="O422:U422"/>
    <mergeCell ref="D344:E344"/>
    <mergeCell ref="D471:E471"/>
    <mergeCell ref="O553:U553"/>
    <mergeCell ref="D542:E542"/>
    <mergeCell ref="D173:E173"/>
    <mergeCell ref="O556:U556"/>
    <mergeCell ref="D478:E478"/>
    <mergeCell ref="Q1:S1"/>
    <mergeCell ref="A20:Y20"/>
    <mergeCell ref="O338:S338"/>
    <mergeCell ref="D552:E552"/>
    <mergeCell ref="D239:E239"/>
    <mergeCell ref="D266:E266"/>
    <mergeCell ref="D537:E537"/>
    <mergeCell ref="A280:Y280"/>
    <mergeCell ref="O208:U208"/>
    <mergeCell ref="D95:E95"/>
    <mergeCell ref="D331:E331"/>
    <mergeCell ref="Y17:Y18"/>
    <mergeCell ref="O275:S275"/>
    <mergeCell ref="U11:V11"/>
    <mergeCell ref="A8:C8"/>
    <mergeCell ref="P8:Q8"/>
    <mergeCell ref="O340:S340"/>
    <mergeCell ref="D32:E32"/>
    <mergeCell ref="O54:S54"/>
    <mergeCell ref="A40:Y40"/>
    <mergeCell ref="O486:S486"/>
    <mergeCell ref="O315:S315"/>
    <mergeCell ref="O406:U406"/>
    <mergeCell ref="D395:E395"/>
    <mergeCell ref="D268:E268"/>
    <mergeCell ref="D97:E97"/>
    <mergeCell ref="O41:S41"/>
    <mergeCell ref="O277:S277"/>
    <mergeCell ref="A10:C10"/>
    <mergeCell ref="A51:Y51"/>
    <mergeCell ref="O550:S550"/>
    <mergeCell ref="O344:S344"/>
    <mergeCell ref="BB17:BB18"/>
    <mergeCell ref="T17:U17"/>
    <mergeCell ref="D196:E196"/>
    <mergeCell ref="O64:S64"/>
    <mergeCell ref="A15:L15"/>
    <mergeCell ref="O433:S433"/>
    <mergeCell ref="O262:S262"/>
    <mergeCell ref="O122:S122"/>
    <mergeCell ref="O420:S420"/>
    <mergeCell ref="D133:E133"/>
    <mergeCell ref="O447:U447"/>
    <mergeCell ref="A369:Y369"/>
    <mergeCell ref="O72:S72"/>
    <mergeCell ref="D54:E54"/>
    <mergeCell ref="O370:S370"/>
    <mergeCell ref="O199:S199"/>
    <mergeCell ref="P5:Q5"/>
    <mergeCell ref="J9:L9"/>
    <mergeCell ref="O435:S435"/>
    <mergeCell ref="O311:U311"/>
    <mergeCell ref="O384:U384"/>
    <mergeCell ref="D191:E191"/>
    <mergeCell ref="D433:E433"/>
    <mergeCell ref="D262:E262"/>
    <mergeCell ref="O42:U42"/>
    <mergeCell ref="O22:S22"/>
    <mergeCell ref="A254:Y254"/>
    <mergeCell ref="A428:N429"/>
    <mergeCell ref="O126:U126"/>
    <mergeCell ref="O169:U169"/>
    <mergeCell ref="O144:U144"/>
    <mergeCell ref="O442:U442"/>
    <mergeCell ref="W563:W564"/>
    <mergeCell ref="O24:U24"/>
    <mergeCell ref="A261:Y261"/>
    <mergeCell ref="O69:S69"/>
    <mergeCell ref="O322:U322"/>
    <mergeCell ref="D244:E244"/>
    <mergeCell ref="O260:U260"/>
    <mergeCell ref="O196:S196"/>
    <mergeCell ref="D171:E171"/>
    <mergeCell ref="O558:U558"/>
    <mergeCell ref="O116:U116"/>
    <mergeCell ref="D336:E336"/>
    <mergeCell ref="O183:S183"/>
    <mergeCell ref="A138:Y138"/>
    <mergeCell ref="A430:Y430"/>
    <mergeCell ref="O133:S133"/>
    <mergeCell ref="O264:S264"/>
    <mergeCell ref="O198:S198"/>
    <mergeCell ref="D102:E102"/>
    <mergeCell ref="O49:U49"/>
    <mergeCell ref="A497:N498"/>
    <mergeCell ref="T563:T564"/>
    <mergeCell ref="V563:V564"/>
    <mergeCell ref="O415:S415"/>
    <mergeCell ref="D184:E184"/>
    <mergeCell ref="O123:S123"/>
    <mergeCell ref="D550:E550"/>
    <mergeCell ref="O178:S178"/>
    <mergeCell ref="O534:S534"/>
    <mergeCell ref="D247:E247"/>
    <mergeCell ref="O186:S186"/>
    <mergeCell ref="A470:Y470"/>
    <mergeCell ref="O107:S107"/>
    <mergeCell ref="O549:S549"/>
    <mergeCell ref="O405:S405"/>
    <mergeCell ref="O465:S465"/>
    <mergeCell ref="O536:S536"/>
    <mergeCell ref="D249:E249"/>
    <mergeCell ref="D276:E276"/>
    <mergeCell ref="D105:E105"/>
    <mergeCell ref="A170:Y170"/>
    <mergeCell ref="O171:S171"/>
    <mergeCell ref="O231:S231"/>
    <mergeCell ref="D242:E242"/>
    <mergeCell ref="D120:E120"/>
    <mergeCell ref="O429:U429"/>
    <mergeCell ref="D333:E333"/>
    <mergeCell ref="D526:E526"/>
    <mergeCell ref="D404:E404"/>
    <mergeCell ref="O233:S233"/>
    <mergeCell ref="O257:S257"/>
    <mergeCell ref="O232:S232"/>
    <mergeCell ref="O508:U508"/>
    <mergeCell ref="D534:E534"/>
    <mergeCell ref="O529:U529"/>
    <mergeCell ref="A367:N368"/>
    <mergeCell ref="O252:U252"/>
    <mergeCell ref="D549:E549"/>
    <mergeCell ref="D107:E107"/>
    <mergeCell ref="D405:E405"/>
    <mergeCell ref="F5:G5"/>
    <mergeCell ref="O504:U504"/>
    <mergeCell ref="O125:S125"/>
    <mergeCell ref="A14:L14"/>
    <mergeCell ref="O112:S112"/>
    <mergeCell ref="O34:U34"/>
    <mergeCell ref="O419:S419"/>
    <mergeCell ref="A328:Y328"/>
    <mergeCell ref="L563:L564"/>
    <mergeCell ref="D455:E455"/>
    <mergeCell ref="O326:U326"/>
    <mergeCell ref="N563:N564"/>
    <mergeCell ref="D175:E175"/>
    <mergeCell ref="O394:S394"/>
    <mergeCell ref="O372:U372"/>
    <mergeCell ref="O114:S114"/>
    <mergeCell ref="O39:U39"/>
    <mergeCell ref="A34:N35"/>
    <mergeCell ref="D475:E475"/>
    <mergeCell ref="O493:S493"/>
    <mergeCell ref="D152:E152"/>
    <mergeCell ref="D394:E394"/>
    <mergeCell ref="O290:U290"/>
    <mergeCell ref="D223:E223"/>
    <mergeCell ref="O168:U168"/>
    <mergeCell ref="O247:S247"/>
    <mergeCell ref="O416:U416"/>
    <mergeCell ref="O185:S185"/>
    <mergeCell ref="D29:E29"/>
    <mergeCell ref="D23:E23"/>
    <mergeCell ref="D265:E265"/>
    <mergeCell ref="A531:Y531"/>
    <mergeCell ref="D10:E10"/>
    <mergeCell ref="O101:S101"/>
    <mergeCell ref="F10:G10"/>
    <mergeCell ref="O130:S130"/>
    <mergeCell ref="D305:E305"/>
    <mergeCell ref="O190:S190"/>
    <mergeCell ref="D544:E544"/>
    <mergeCell ref="D243:E243"/>
    <mergeCell ref="A309:Y309"/>
    <mergeCell ref="A414:Y414"/>
    <mergeCell ref="O388:S388"/>
    <mergeCell ref="D397:E397"/>
    <mergeCell ref="D270:E270"/>
    <mergeCell ref="D528:E528"/>
    <mergeCell ref="O480:S480"/>
    <mergeCell ref="D310:E310"/>
    <mergeCell ref="A12:L12"/>
    <mergeCell ref="O132:S132"/>
    <mergeCell ref="D101:E101"/>
    <mergeCell ref="A293:Y293"/>
    <mergeCell ref="O294:S294"/>
    <mergeCell ref="D76:E76"/>
    <mergeCell ref="D216:E216"/>
    <mergeCell ref="A469:Y469"/>
    <mergeCell ref="O299:S299"/>
    <mergeCell ref="O274:S274"/>
    <mergeCell ref="N17:N18"/>
    <mergeCell ref="F17:F18"/>
    <mergeCell ref="A13:L13"/>
    <mergeCell ref="D150:E150"/>
    <mergeCell ref="O162:S162"/>
    <mergeCell ref="D215:E215"/>
    <mergeCell ref="G562:P562"/>
    <mergeCell ref="D513:E513"/>
    <mergeCell ref="O525:S525"/>
    <mergeCell ref="A540:Y540"/>
    <mergeCell ref="O177:S177"/>
    <mergeCell ref="M17:M18"/>
    <mergeCell ref="O248:S248"/>
    <mergeCell ref="O475:S475"/>
    <mergeCell ref="A372:N373"/>
    <mergeCell ref="O335:S335"/>
    <mergeCell ref="O297:S297"/>
    <mergeCell ref="A201:N202"/>
    <mergeCell ref="O533:S533"/>
    <mergeCell ref="O349:U349"/>
    <mergeCell ref="A412:N413"/>
    <mergeCell ref="O241:S241"/>
    <mergeCell ref="O70:S70"/>
    <mergeCell ref="A227:Y227"/>
    <mergeCell ref="O399:S399"/>
    <mergeCell ref="O321:U321"/>
    <mergeCell ref="D177:E177"/>
    <mergeCell ref="D33:E33"/>
    <mergeCell ref="O557:U557"/>
    <mergeCell ref="O413:U413"/>
    <mergeCell ref="O243:S243"/>
    <mergeCell ref="O528:S528"/>
    <mergeCell ref="D241:E241"/>
    <mergeCell ref="O428:U428"/>
    <mergeCell ref="A548:Y548"/>
    <mergeCell ref="A523:Y523"/>
    <mergeCell ref="O282:S282"/>
    <mergeCell ref="O524:S524"/>
    <mergeCell ref="A9:C9"/>
    <mergeCell ref="O537:S537"/>
    <mergeCell ref="D500:E500"/>
    <mergeCell ref="O251:S251"/>
    <mergeCell ref="O189:S189"/>
    <mergeCell ref="A237:Y237"/>
    <mergeCell ref="D294:E294"/>
    <mergeCell ref="O487:S487"/>
    <mergeCell ref="O407:U407"/>
    <mergeCell ref="O474:S474"/>
    <mergeCell ref="O563:O564"/>
    <mergeCell ref="A448:Y448"/>
    <mergeCell ref="U6:V9"/>
    <mergeCell ref="D231:E231"/>
    <mergeCell ref="O551:S551"/>
    <mergeCell ref="O25:U25"/>
    <mergeCell ref="O463:U463"/>
    <mergeCell ref="D6:L6"/>
    <mergeCell ref="A488:N489"/>
    <mergeCell ref="A317:N318"/>
    <mergeCell ref="O302:U302"/>
    <mergeCell ref="O111:S111"/>
    <mergeCell ref="O409:S409"/>
    <mergeCell ref="D389:E389"/>
    <mergeCell ref="O58:U58"/>
    <mergeCell ref="O86:S86"/>
    <mergeCell ref="O515:S515"/>
    <mergeCell ref="D84:E84"/>
    <mergeCell ref="D155:E155"/>
    <mergeCell ref="D22:E22"/>
    <mergeCell ref="D320:E320"/>
    <mergeCell ref="D149:E149"/>
    <mergeCell ref="H10:L10"/>
    <mergeCell ref="A303:Y303"/>
    <mergeCell ref="A159:Y159"/>
    <mergeCell ref="O304:S304"/>
    <mergeCell ref="O298:S298"/>
    <mergeCell ref="D80:E80"/>
    <mergeCell ref="O396:S396"/>
    <mergeCell ref="O527:S527"/>
    <mergeCell ref="O461:S461"/>
    <mergeCell ref="O318:U318"/>
    <mergeCell ref="O312:U312"/>
    <mergeCell ref="A235:N236"/>
    <mergeCell ref="D288:E288"/>
    <mergeCell ref="A459:Y459"/>
    <mergeCell ref="O156:S156"/>
    <mergeCell ref="O398:S398"/>
    <mergeCell ref="D434:E434"/>
    <mergeCell ref="D154:E154"/>
    <mergeCell ref="A348:N349"/>
    <mergeCell ref="D461:E461"/>
    <mergeCell ref="D200:E200"/>
    <mergeCell ref="A462:N463"/>
    <mergeCell ref="O145:U145"/>
    <mergeCell ref="D436:E436"/>
    <mergeCell ref="O187:S187"/>
    <mergeCell ref="O174:S174"/>
    <mergeCell ref="O472:S472"/>
    <mergeCell ref="D525:E525"/>
    <mergeCell ref="O458:U458"/>
    <mergeCell ref="O358:U358"/>
    <mergeCell ref="A483:N484"/>
    <mergeCell ref="D257:E257"/>
    <mergeCell ref="U12:V12"/>
    <mergeCell ref="O506:S506"/>
    <mergeCell ref="D212:E212"/>
    <mergeCell ref="O157:U157"/>
    <mergeCell ref="A146:Y146"/>
    <mergeCell ref="O284:U284"/>
    <mergeCell ref="D304:E304"/>
    <mergeCell ref="A157:N158"/>
    <mergeCell ref="D143:E143"/>
    <mergeCell ref="O99:U99"/>
    <mergeCell ref="D441:E441"/>
    <mergeCell ref="D512:E512"/>
    <mergeCell ref="O457:U457"/>
    <mergeCell ref="A271:N272"/>
    <mergeCell ref="D506:E506"/>
    <mergeCell ref="A507:N508"/>
    <mergeCell ref="O67:S67"/>
    <mergeCell ref="O236:U236"/>
    <mergeCell ref="D481:E481"/>
    <mergeCell ref="D256:E256"/>
    <mergeCell ref="D207:E207"/>
    <mergeCell ref="D85:E85"/>
    <mergeCell ref="A457:N458"/>
    <mergeCell ref="O395:S395"/>
    <mergeCell ref="D299:E299"/>
    <mergeCell ref="D370:E370"/>
    <mergeCell ref="D222:E222"/>
    <mergeCell ref="O96:S96"/>
    <mergeCell ref="G17:G18"/>
    <mergeCell ref="A464:Y464"/>
    <mergeCell ref="A160:Y160"/>
    <mergeCell ref="D314:E314"/>
    <mergeCell ref="E563:E564"/>
    <mergeCell ref="D65:E65"/>
    <mergeCell ref="O471:S471"/>
    <mergeCell ref="G563:G564"/>
    <mergeCell ref="A147:Y147"/>
    <mergeCell ref="O81:U81"/>
    <mergeCell ref="O379:U379"/>
    <mergeCell ref="O148:S148"/>
    <mergeCell ref="O250:S250"/>
    <mergeCell ref="D415:E415"/>
    <mergeCell ref="O535:S535"/>
    <mergeCell ref="A211:Y211"/>
    <mergeCell ref="O141:S141"/>
    <mergeCell ref="D194:E194"/>
    <mergeCell ref="A509:Y509"/>
    <mergeCell ref="O212:S212"/>
    <mergeCell ref="A116:N117"/>
    <mergeCell ref="O206:S206"/>
    <mergeCell ref="S562:V562"/>
    <mergeCell ref="O276:S276"/>
    <mergeCell ref="O143:S143"/>
    <mergeCell ref="A511:Y511"/>
    <mergeCell ref="O214:S214"/>
    <mergeCell ref="A416:N417"/>
    <mergeCell ref="O512:S512"/>
    <mergeCell ref="O521:U521"/>
    <mergeCell ref="D541:E541"/>
    <mergeCell ref="O532:S532"/>
    <mergeCell ref="O283:S283"/>
    <mergeCell ref="O161:S161"/>
    <mergeCell ref="O288:S288"/>
    <mergeCell ref="O539:U539"/>
    <mergeCell ref="D427:E427"/>
    <mergeCell ref="O61:S61"/>
    <mergeCell ref="A88:N89"/>
    <mergeCell ref="O48:S48"/>
    <mergeCell ref="O153:S153"/>
    <mergeCell ref="AA17:AA18"/>
    <mergeCell ref="O346:S346"/>
    <mergeCell ref="O271:U271"/>
    <mergeCell ref="O507:U507"/>
    <mergeCell ref="A225:N226"/>
    <mergeCell ref="A418:Y418"/>
    <mergeCell ref="D393:E393"/>
    <mergeCell ref="A356:Y356"/>
    <mergeCell ref="O50:U50"/>
    <mergeCell ref="D153:E153"/>
    <mergeCell ref="A468:Y468"/>
    <mergeCell ref="D420:E420"/>
    <mergeCell ref="A390:N391"/>
    <mergeCell ref="D199:E199"/>
    <mergeCell ref="D364:E364"/>
    <mergeCell ref="D435:E435"/>
    <mergeCell ref="D186:E186"/>
    <mergeCell ref="D217:E217"/>
    <mergeCell ref="Z17:Z18"/>
    <mergeCell ref="O27:S27"/>
    <mergeCell ref="A325:N326"/>
    <mergeCell ref="A360:Y360"/>
    <mergeCell ref="D74:E74"/>
    <mergeCell ref="D130:E130"/>
    <mergeCell ref="D68:E68"/>
    <mergeCell ref="D335:E335"/>
    <mergeCell ref="O35:U35"/>
    <mergeCell ref="O345:S345"/>
    <mergeCell ref="D298:E298"/>
    <mergeCell ref="A45:Y45"/>
    <mergeCell ref="C563:C564"/>
    <mergeCell ref="O496:S496"/>
    <mergeCell ref="A374:Y374"/>
    <mergeCell ref="A203:Y203"/>
    <mergeCell ref="O77:S77"/>
    <mergeCell ref="O375:S375"/>
    <mergeCell ref="O204:S204"/>
    <mergeCell ref="A179:N180"/>
    <mergeCell ref="A361:Y361"/>
    <mergeCell ref="O33:S33"/>
    <mergeCell ref="O440:S440"/>
    <mergeCell ref="O269:S269"/>
    <mergeCell ref="O291:U291"/>
    <mergeCell ref="P10:Q10"/>
    <mergeCell ref="D140:E140"/>
    <mergeCell ref="O278:U278"/>
    <mergeCell ref="A341:N342"/>
    <mergeCell ref="D267:E267"/>
    <mergeCell ref="O377:S377"/>
    <mergeCell ref="O57:U57"/>
    <mergeCell ref="H17:H18"/>
    <mergeCell ref="A278:N279"/>
    <mergeCell ref="D204:E204"/>
    <mergeCell ref="O391:U391"/>
    <mergeCell ref="O342:U342"/>
    <mergeCell ref="D465:E465"/>
    <mergeCell ref="D440:E440"/>
    <mergeCell ref="D269:E269"/>
    <mergeCell ref="D296:E296"/>
    <mergeCell ref="O555:U555"/>
    <mergeCell ref="D477:E477"/>
    <mergeCell ref="A319:Y319"/>
    <mergeCell ref="O320:S320"/>
    <mergeCell ref="P13:Q13"/>
    <mergeCell ref="D491:E491"/>
    <mergeCell ref="D347:E347"/>
    <mergeCell ref="D176:E176"/>
    <mergeCell ref="O332:S332"/>
    <mergeCell ref="D114:E114"/>
    <mergeCell ref="A137:Y137"/>
    <mergeCell ref="D64:E64"/>
    <mergeCell ref="H1:P1"/>
    <mergeCell ref="O373:U373"/>
    <mergeCell ref="D362:E362"/>
    <mergeCell ref="O202:U202"/>
    <mergeCell ref="O76:S76"/>
    <mergeCell ref="S5:T5"/>
    <mergeCell ref="U5:V5"/>
    <mergeCell ref="O445:S445"/>
    <mergeCell ref="A252:N253"/>
    <mergeCell ref="D476:E476"/>
    <mergeCell ref="A139:Y139"/>
    <mergeCell ref="A381:Y381"/>
    <mergeCell ref="A210:Y210"/>
    <mergeCell ref="O140:S140"/>
    <mergeCell ref="O382:S382"/>
    <mergeCell ref="O267:S267"/>
    <mergeCell ref="D75:E75"/>
    <mergeCell ref="D206:E206"/>
    <mergeCell ref="A350:Y350"/>
    <mergeCell ref="O351:S351"/>
    <mergeCell ref="O393:S393"/>
    <mergeCell ref="D104:E104"/>
    <mergeCell ref="O191:S191"/>
    <mergeCell ref="O179:U179"/>
    <mergeCell ref="P563:P564"/>
    <mergeCell ref="O513:S513"/>
    <mergeCell ref="D295:E295"/>
    <mergeCell ref="D178:E178"/>
    <mergeCell ref="D172:E172"/>
    <mergeCell ref="O352:S352"/>
    <mergeCell ref="O152:S152"/>
    <mergeCell ref="A306:N307"/>
    <mergeCell ref="A135:N136"/>
    <mergeCell ref="A424:Y424"/>
    <mergeCell ref="O216:S216"/>
    <mergeCell ref="D7:L7"/>
    <mergeCell ref="O514:S514"/>
    <mergeCell ref="O477:S477"/>
    <mergeCell ref="O281:S281"/>
    <mergeCell ref="A19:Y19"/>
    <mergeCell ref="O427:S427"/>
    <mergeCell ref="O256:S256"/>
    <mergeCell ref="D61:E61"/>
    <mergeCell ref="O541:S541"/>
    <mergeCell ref="O497:U497"/>
    <mergeCell ref="D48:E48"/>
    <mergeCell ref="D563:D564"/>
    <mergeCell ref="A490:Y490"/>
    <mergeCell ref="D346:E346"/>
    <mergeCell ref="F563:F564"/>
    <mergeCell ref="O491:S491"/>
    <mergeCell ref="A466:N467"/>
    <mergeCell ref="O43:U43"/>
    <mergeCell ref="O193:S193"/>
    <mergeCell ref="O136:U136"/>
    <mergeCell ref="D125:E125"/>
    <mergeCell ref="D283:E283"/>
    <mergeCell ref="O134:S134"/>
    <mergeCell ref="D112:E112"/>
    <mergeCell ref="O109:S109"/>
    <mergeCell ref="D62:E62"/>
    <mergeCell ref="O47:S47"/>
    <mergeCell ref="D56:E56"/>
    <mergeCell ref="D193:E193"/>
    <mergeCell ref="O295:S295"/>
    <mergeCell ref="A343:Y343"/>
    <mergeCell ref="O95:S95"/>
    <mergeCell ref="D86:E86"/>
    <mergeCell ref="D248:E248"/>
    <mergeCell ref="O218:S218"/>
    <mergeCell ref="O220:U220"/>
    <mergeCell ref="D198:E198"/>
    <mergeCell ref="D188:E188"/>
    <mergeCell ref="O249:S249"/>
    <mergeCell ref="O105:S105"/>
    <mergeCell ref="D218:E218"/>
    <mergeCell ref="D234:E234"/>
    <mergeCell ref="D533:E533"/>
    <mergeCell ref="D185:E185"/>
    <mergeCell ref="A329:Y329"/>
    <mergeCell ref="D41:E41"/>
    <mergeCell ref="O32:S32"/>
    <mergeCell ref="O501:S501"/>
    <mergeCell ref="O330:S330"/>
    <mergeCell ref="O197:S197"/>
    <mergeCell ref="O495:S495"/>
    <mergeCell ref="O324:S324"/>
    <mergeCell ref="D277:E277"/>
    <mergeCell ref="O124:S124"/>
    <mergeCell ref="A38:N39"/>
    <mergeCell ref="D371:E371"/>
    <mergeCell ref="O74:S74"/>
    <mergeCell ref="A60:Y60"/>
    <mergeCell ref="O55:S55"/>
    <mergeCell ref="D519:E519"/>
    <mergeCell ref="O516:S516"/>
    <mergeCell ref="O530:U530"/>
    <mergeCell ref="D213:E213"/>
    <mergeCell ref="A529:N530"/>
    <mergeCell ref="D151:E151"/>
    <mergeCell ref="D449:E449"/>
    <mergeCell ref="O175:S175"/>
    <mergeCell ref="O246:S246"/>
    <mergeCell ref="A392:Y392"/>
    <mergeCell ref="D108:E108"/>
    <mergeCell ref="D375:E375"/>
    <mergeCell ref="D132:E132"/>
    <mergeCell ref="D399:E399"/>
    <mergeCell ref="O150:S150"/>
    <mergeCell ref="P12:Q12"/>
    <mergeCell ref="O411:S411"/>
    <mergeCell ref="O240:S240"/>
    <mergeCell ref="A442:N443"/>
    <mergeCell ref="D251:E251"/>
    <mergeCell ref="A118:Y118"/>
    <mergeCell ref="O560:U560"/>
    <mergeCell ref="O498:U498"/>
    <mergeCell ref="D487:E487"/>
    <mergeCell ref="O119:S119"/>
    <mergeCell ref="A238:Y238"/>
    <mergeCell ref="A379:N380"/>
    <mergeCell ref="A208:N209"/>
    <mergeCell ref="O37:S37"/>
    <mergeCell ref="D182:E182"/>
    <mergeCell ref="D480:E480"/>
    <mergeCell ref="A354:N355"/>
    <mergeCell ref="D551:E551"/>
    <mergeCell ref="D109:E109"/>
    <mergeCell ref="O489:U489"/>
    <mergeCell ref="D345:E345"/>
    <mergeCell ref="O483:U483"/>
    <mergeCell ref="A406:N407"/>
    <mergeCell ref="D119:E119"/>
    <mergeCell ref="D190:E190"/>
    <mergeCell ref="D246:E246"/>
    <mergeCell ref="O135:U135"/>
    <mergeCell ref="O500:S500"/>
    <mergeCell ref="D338:E338"/>
    <mergeCell ref="D282:E282"/>
    <mergeCell ref="D409:E409"/>
    <mergeCell ref="D233:E233"/>
    <mergeCell ref="Q563:Q564"/>
    <mergeCell ref="A259:N260"/>
    <mergeCell ref="S563:S564"/>
    <mergeCell ref="A52:Y52"/>
    <mergeCell ref="D27:E27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D454:E454"/>
    <mergeCell ref="O205:S205"/>
    <mergeCell ref="O336:S336"/>
    <mergeCell ref="D106:E106"/>
    <mergeCell ref="D264:E264"/>
    <mergeCell ref="A408:Y408"/>
    <mergeCell ref="D93:E93"/>
    <mergeCell ref="O213:S213"/>
    <mergeCell ref="A485:Y485"/>
    <mergeCell ref="O188:S188"/>
    <mergeCell ref="O182:S182"/>
    <mergeCell ref="D111:E111"/>
    <mergeCell ref="D183:E183"/>
    <mergeCell ref="O108:S108"/>
    <mergeCell ref="D419:E419"/>
    <mergeCell ref="O266:S266"/>
    <mergeCell ref="D275:E275"/>
    <mergeCell ref="D9:E9"/>
    <mergeCell ref="F9:G9"/>
    <mergeCell ref="D167:E167"/>
    <mergeCell ref="O554:U554"/>
    <mergeCell ref="O383:U383"/>
    <mergeCell ref="O354:U354"/>
    <mergeCell ref="D161:E161"/>
    <mergeCell ref="D403:E403"/>
    <mergeCell ref="O348:U348"/>
    <mergeCell ref="D232:E232"/>
    <mergeCell ref="A128:Y128"/>
    <mergeCell ref="O127:U127"/>
    <mergeCell ref="O194:S194"/>
    <mergeCell ref="O23:S23"/>
    <mergeCell ref="O492:S492"/>
    <mergeCell ref="O121:S121"/>
    <mergeCell ref="O412:U412"/>
    <mergeCell ref="O479:S479"/>
    <mergeCell ref="D532:E532"/>
    <mergeCell ref="A21:Y21"/>
    <mergeCell ref="O131:S131"/>
    <mergeCell ref="A499:Y499"/>
    <mergeCell ref="O258:S258"/>
    <mergeCell ref="O87:S87"/>
    <mergeCell ref="O494:S494"/>
    <mergeCell ref="D63:E63"/>
    <mergeCell ref="D330:E330"/>
    <mergeCell ref="O543:S543"/>
    <mergeCell ref="O421:S421"/>
    <mergeCell ref="O481:S481"/>
    <mergeCell ref="O443:U443"/>
    <mergeCell ref="O272:U272"/>
    <mergeCell ref="P9:Q9"/>
    <mergeCell ref="O166:S166"/>
    <mergeCell ref="O402:S402"/>
    <mergeCell ref="A5:C5"/>
    <mergeCell ref="A308:Y308"/>
    <mergeCell ref="A42:N43"/>
    <mergeCell ref="O180:U180"/>
    <mergeCell ref="O103:S103"/>
    <mergeCell ref="O545:S545"/>
    <mergeCell ref="O401:S401"/>
    <mergeCell ref="O230:S230"/>
    <mergeCell ref="O339:S339"/>
    <mergeCell ref="P11:Q11"/>
    <mergeCell ref="O488:U488"/>
    <mergeCell ref="O317:U317"/>
    <mergeCell ref="O559:U559"/>
    <mergeCell ref="O117:U117"/>
    <mergeCell ref="D337:E337"/>
    <mergeCell ref="D166:E166"/>
    <mergeCell ref="O546:U546"/>
    <mergeCell ref="D402:E402"/>
    <mergeCell ref="O167:S167"/>
    <mergeCell ref="O403:S403"/>
    <mergeCell ref="A17:A18"/>
    <mergeCell ref="K17:K18"/>
    <mergeCell ref="C17:C18"/>
    <mergeCell ref="O325:U325"/>
    <mergeCell ref="D103:E103"/>
    <mergeCell ref="D37:E37"/>
    <mergeCell ref="D401:E401"/>
    <mergeCell ref="D230:E230"/>
    <mergeCell ref="A546:N547"/>
    <mergeCell ref="O15:S16"/>
    <mergeCell ref="D421:E421"/>
    <mergeCell ref="O173:S173"/>
    <mergeCell ref="O542:S542"/>
    <mergeCell ref="O467:U467"/>
    <mergeCell ref="D255:E255"/>
    <mergeCell ref="O517:S517"/>
    <mergeCell ref="O368:U368"/>
    <mergeCell ref="O423:U423"/>
    <mergeCell ref="O306:U306"/>
    <mergeCell ref="A24:N25"/>
    <mergeCell ref="A46:Y46"/>
    <mergeCell ref="A453:Y453"/>
    <mergeCell ref="A6:C6"/>
    <mergeCell ref="A358:N359"/>
    <mergeCell ref="D113:E113"/>
    <mergeCell ref="A555:N560"/>
    <mergeCell ref="D545:E545"/>
    <mergeCell ref="O519:S519"/>
    <mergeCell ref="O226:U226"/>
    <mergeCell ref="D148:E148"/>
    <mergeCell ref="O164:U164"/>
    <mergeCell ref="D324:E324"/>
    <mergeCell ref="A26:Y26"/>
    <mergeCell ref="D517:E517"/>
    <mergeCell ref="O462:U462"/>
    <mergeCell ref="A422:N423"/>
    <mergeCell ref="O333:S333"/>
    <mergeCell ref="D115:E115"/>
    <mergeCell ref="A313:Y313"/>
    <mergeCell ref="D388:E388"/>
    <mergeCell ref="O544:S544"/>
    <mergeCell ref="A538:N539"/>
    <mergeCell ref="I17:I18"/>
    <mergeCell ref="O476:S476"/>
    <mergeCell ref="D141:E141"/>
    <mergeCell ref="D377:E377"/>
    <mergeCell ref="O184:S184"/>
    <mergeCell ref="O255:S255"/>
    <mergeCell ref="X563:X564"/>
    <mergeCell ref="O242:S242"/>
    <mergeCell ref="R563:R564"/>
    <mergeCell ref="D72:E72"/>
    <mergeCell ref="O478:S478"/>
    <mergeCell ref="A387:Y387"/>
    <mergeCell ref="O192:S192"/>
    <mergeCell ref="A452:Y452"/>
    <mergeCell ref="A126:N127"/>
    <mergeCell ref="O397:S397"/>
    <mergeCell ref="A100:Y100"/>
    <mergeCell ref="O245:S245"/>
    <mergeCell ref="A165:Y165"/>
    <mergeCell ref="O310:S310"/>
    <mergeCell ref="O417:U417"/>
    <mergeCell ref="D339:E339"/>
    <mergeCell ref="D492:E492"/>
    <mergeCell ref="O456:S456"/>
    <mergeCell ref="D96:E96"/>
    <mergeCell ref="O209:U209"/>
    <mergeCell ref="O38:U38"/>
    <mergeCell ref="O223:S223"/>
    <mergeCell ref="A521:N522"/>
    <mergeCell ref="D501:E501"/>
    <mergeCell ref="O446:U446"/>
    <mergeCell ref="D1:F1"/>
    <mergeCell ref="A221:Y221"/>
    <mergeCell ref="O244:S244"/>
    <mergeCell ref="O300:S300"/>
    <mergeCell ref="A292:Y292"/>
    <mergeCell ref="O371:S371"/>
    <mergeCell ref="A286:Y286"/>
    <mergeCell ref="O73:S73"/>
    <mergeCell ref="J17:J18"/>
    <mergeCell ref="O287:S287"/>
    <mergeCell ref="D240:E240"/>
    <mergeCell ref="L17:L18"/>
    <mergeCell ref="C562:F562"/>
    <mergeCell ref="O115:S115"/>
    <mergeCell ref="O66:S66"/>
    <mergeCell ref="D334:E334"/>
    <mergeCell ref="O301:U301"/>
    <mergeCell ref="O473:S473"/>
    <mergeCell ref="O102:S102"/>
    <mergeCell ref="O400:S400"/>
    <mergeCell ref="O229:S229"/>
    <mergeCell ref="O289:S289"/>
    <mergeCell ref="A301:N302"/>
    <mergeCell ref="O239:S239"/>
    <mergeCell ref="O68:S68"/>
    <mergeCell ref="O253:U253"/>
    <mergeCell ref="O82:U82"/>
    <mergeCell ref="D31:E31"/>
    <mergeCell ref="O176:S176"/>
    <mergeCell ref="D400:E400"/>
    <mergeCell ref="D229:E229"/>
    <mergeCell ref="O538:U538"/>
    <mergeCell ref="D5:E5"/>
    <mergeCell ref="D496:E496"/>
    <mergeCell ref="A168:N169"/>
    <mergeCell ref="D94:E94"/>
    <mergeCell ref="H563:H564"/>
    <mergeCell ref="O106:S106"/>
    <mergeCell ref="J563:J564"/>
    <mergeCell ref="O404:S404"/>
    <mergeCell ref="D69:E69"/>
    <mergeCell ref="O78:S78"/>
    <mergeCell ref="O376:S376"/>
    <mergeCell ref="O314:S314"/>
    <mergeCell ref="O53:S53"/>
    <mergeCell ref="A386:Y386"/>
    <mergeCell ref="O120:S120"/>
    <mergeCell ref="AE17:AE18"/>
    <mergeCell ref="D527:E527"/>
    <mergeCell ref="O378:S378"/>
    <mergeCell ref="A323:Y323"/>
    <mergeCell ref="O353:S353"/>
    <mergeCell ref="A57:N58"/>
    <mergeCell ref="O367:U367"/>
    <mergeCell ref="D316:E316"/>
    <mergeCell ref="A290:N291"/>
    <mergeCell ref="D514:E514"/>
    <mergeCell ref="D8:L8"/>
    <mergeCell ref="O98:U98"/>
    <mergeCell ref="O305:S305"/>
    <mergeCell ref="D87:E87"/>
    <mergeCell ref="O225:U225"/>
    <mergeCell ref="O285:U285"/>
    <mergeCell ref="I563:I564"/>
    <mergeCell ref="D495:E495"/>
    <mergeCell ref="D28:E28"/>
    <mergeCell ref="O94:S94"/>
    <mergeCell ref="D432:E432"/>
    <mergeCell ref="AB17:AD18"/>
    <mergeCell ref="D92:E92"/>
    <mergeCell ref="D55:E55"/>
    <mergeCell ref="D30:E30"/>
    <mergeCell ref="D524:E524"/>
    <mergeCell ref="D353:E353"/>
    <mergeCell ref="O466:U466"/>
    <mergeCell ref="D67:E67"/>
    <mergeCell ref="D445:E445"/>
    <mergeCell ref="D516:E516"/>
    <mergeCell ref="O390:U390"/>
    <mergeCell ref="A446:N447"/>
    <mergeCell ref="D274:E274"/>
    <mergeCell ref="D245:E245"/>
    <mergeCell ref="D122:E122"/>
    <mergeCell ref="O235:U235"/>
    <mergeCell ref="D224:E224"/>
    <mergeCell ref="A98:N99"/>
    <mergeCell ref="O71:S71"/>
    <mergeCell ref="A228:Y228"/>
    <mergeCell ref="D382:E382"/>
    <mergeCell ref="O97:S97"/>
    <mergeCell ref="D77:E77"/>
    <mergeCell ref="O484:U484"/>
    <mergeCell ref="D340:E340"/>
    <mergeCell ref="A44:Y44"/>
    <mergeCell ref="A385:Y385"/>
    <mergeCell ref="O341:U341"/>
    <mergeCell ref="U10:V10"/>
    <mergeCell ref="D536:E536"/>
    <mergeCell ref="D365:E365"/>
    <mergeCell ref="O268:S268"/>
    <mergeCell ref="O366:S366"/>
    <mergeCell ref="D79:E79"/>
    <mergeCell ref="D315:E315"/>
    <mergeCell ref="O89:U89"/>
    <mergeCell ref="D502:E502"/>
    <mergeCell ref="O380:U380"/>
    <mergeCell ref="A503:N504"/>
    <mergeCell ref="O359:U359"/>
    <mergeCell ref="O219:U219"/>
    <mergeCell ref="O155:S155"/>
    <mergeCell ref="Q562:R562"/>
    <mergeCell ref="D366:E366"/>
    <mergeCell ref="D300:E300"/>
    <mergeCell ref="O363:S363"/>
    <mergeCell ref="A460:Y460"/>
    <mergeCell ref="A327:Y327"/>
    <mergeCell ref="A219:N220"/>
    <mergeCell ref="O455:S455"/>
    <mergeCell ref="A311:N312"/>
    <mergeCell ref="O526:S526"/>
    <mergeCell ref="O222:S222"/>
    <mergeCell ref="O17:S18"/>
    <mergeCell ref="O520:S520"/>
    <mergeCell ref="O234:S234"/>
    <mergeCell ref="O63:S63"/>
    <mergeCell ref="O172:S172"/>
    <mergeCell ref="O432:S432"/>
    <mergeCell ref="D214:E214"/>
    <mergeCell ref="O2:V3"/>
    <mergeCell ref="S6:T9"/>
    <mergeCell ref="D474:E474"/>
    <mergeCell ref="A81:N82"/>
    <mergeCell ref="O296:S296"/>
    <mergeCell ref="A83:Y83"/>
    <mergeCell ref="D66:E66"/>
    <mergeCell ref="A450:N451"/>
    <mergeCell ref="O84:S84"/>
    <mergeCell ref="D197:E197"/>
    <mergeCell ref="D53:E53"/>
    <mergeCell ref="O75:S75"/>
    <mergeCell ref="D351:E351"/>
    <mergeCell ref="D47:E47"/>
    <mergeCell ref="D411:E411"/>
    <mergeCell ref="D289:E289"/>
    <mergeCell ref="D482:E482"/>
    <mergeCell ref="A36:Y36"/>
    <mergeCell ref="O142:S142"/>
    <mergeCell ref="O80:S80"/>
    <mergeCell ref="W17:W18"/>
    <mergeCell ref="O104:S104"/>
    <mergeCell ref="O365:S365"/>
    <mergeCell ref="O79:S79"/>
    <mergeCell ref="O337:S337"/>
    <mergeCell ref="O331:S331"/>
    <mergeCell ref="D142:E142"/>
    <mergeCell ref="O451:U451"/>
    <mergeCell ref="O158:U158"/>
    <mergeCell ref="A444:Y444"/>
    <mergeCell ref="D378:E378"/>
    <mergeCell ref="A273:Y273"/>
    <mergeCell ref="U563:U564"/>
    <mergeCell ref="A90:Y90"/>
    <mergeCell ref="D73:E73"/>
    <mergeCell ref="O91:S91"/>
    <mergeCell ref="O362:S362"/>
    <mergeCell ref="O389:S389"/>
    <mergeCell ref="O85:S85"/>
    <mergeCell ref="O454:S454"/>
    <mergeCell ref="H5:L5"/>
    <mergeCell ref="O149:S149"/>
    <mergeCell ref="A129:Y129"/>
    <mergeCell ref="O518:S518"/>
    <mergeCell ref="O307:U307"/>
    <mergeCell ref="O195:S195"/>
    <mergeCell ref="O163:U163"/>
    <mergeCell ref="A181:Y181"/>
    <mergeCell ref="B17:B18"/>
    <mergeCell ref="D479:E479"/>
    <mergeCell ref="O431:S431"/>
    <mergeCell ref="O357:S357"/>
    <mergeCell ref="O151:S151"/>
    <mergeCell ref="D131:E131"/>
    <mergeCell ref="O449:S449"/>
    <mergeCell ref="D258:E258"/>
    <mergeCell ref="A163:N164"/>
    <mergeCell ref="D494:E494"/>
    <mergeCell ref="D543:E543"/>
    <mergeCell ref="D518:E518"/>
    <mergeCell ref="A321:N322"/>
    <mergeCell ref="D124:E124"/>
    <mergeCell ref="O215:S215"/>
    <mergeCell ref="O482:S482"/>
    <mergeCell ref="H9:I9"/>
    <mergeCell ref="O426:S426"/>
    <mergeCell ref="B563:B564"/>
    <mergeCell ref="O364:S364"/>
    <mergeCell ref="P6:Q6"/>
    <mergeCell ref="D297:E297"/>
    <mergeCell ref="O200:S200"/>
    <mergeCell ref="O29:S29"/>
    <mergeCell ref="O436:S436"/>
    <mergeCell ref="O265:S265"/>
    <mergeCell ref="O65:S65"/>
    <mergeCell ref="D70:E70"/>
    <mergeCell ref="D263:E263"/>
    <mergeCell ref="O450:U450"/>
    <mergeCell ref="O279:U279"/>
    <mergeCell ref="O31:S31"/>
    <mergeCell ref="A59:Y59"/>
    <mergeCell ref="O437:U437"/>
    <mergeCell ref="D426:E426"/>
    <mergeCell ref="D486:E486"/>
    <mergeCell ref="D78:E78"/>
    <mergeCell ref="D134:E134"/>
    <mergeCell ref="D376:E376"/>
    <mergeCell ref="D205:E205"/>
    <mergeCell ref="O217:S217"/>
    <mergeCell ref="A437:N438"/>
    <mergeCell ref="D363:E363"/>
    <mergeCell ref="D357:E357"/>
    <mergeCell ref="O62:S62"/>
    <mergeCell ref="D71:E71"/>
    <mergeCell ref="O56:S56"/>
    <mergeCell ref="D332:E332"/>
    <mergeCell ref="D535:E535"/>
    <mergeCell ref="D473:E473"/>
    <mergeCell ref="O224:S224"/>
    <mergeCell ref="D187:E187"/>
    <mergeCell ref="O28:S28"/>
    <mergeCell ref="O441:S441"/>
    <mergeCell ref="O270:S270"/>
    <mergeCell ref="D174:E174"/>
    <mergeCell ref="D472:E472"/>
    <mergeCell ref="D410:E410"/>
    <mergeCell ref="A144:N145"/>
    <mergeCell ref="A439:Y439"/>
    <mergeCell ref="O207:S207"/>
    <mergeCell ref="O263:S263"/>
    <mergeCell ref="O92:S92"/>
    <mergeCell ref="O30:S30"/>
    <mergeCell ref="O434:S434"/>
    <mergeCell ref="O334:S334"/>
    <mergeCell ref="D281:E281"/>
    <mergeCell ref="O154:S154"/>
    <mergeCell ref="O347:S347"/>
    <mergeCell ref="A510:Y510"/>
    <mergeCell ref="D195:E195"/>
    <mergeCell ref="D493:E493"/>
    <mergeCell ref="O438:U438"/>
    <mergeCell ref="D431:E431"/>
    <mergeCell ref="D189:E189"/>
    <mergeCell ref="D287:E287"/>
    <mergeCell ref="A505:Y505"/>
    <mergeCell ref="O502:S502"/>
    <mergeCell ref="O522:U522"/>
    <mergeCell ref="D520:E52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776</v>
      </c>
      <c r="H1" s="52"/>
    </row>
    <row r="3" spans="2:8" x14ac:dyDescent="0.2">
      <c r="B3" s="47" t="s">
        <v>777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786</v>
      </c>
      <c r="C9" s="47" t="s">
        <v>787</v>
      </c>
      <c r="D9" s="47" t="s">
        <v>788</v>
      </c>
      <c r="E9" s="47"/>
    </row>
    <row r="10" spans="2:8" x14ac:dyDescent="0.2">
      <c r="B10" s="47" t="s">
        <v>789</v>
      </c>
      <c r="C10" s="47" t="s">
        <v>790</v>
      </c>
      <c r="D10" s="47" t="s">
        <v>791</v>
      </c>
      <c r="E10" s="47"/>
    </row>
    <row r="12" spans="2:8" x14ac:dyDescent="0.2">
      <c r="B12" s="47" t="s">
        <v>792</v>
      </c>
      <c r="C12" s="47" t="s">
        <v>778</v>
      </c>
      <c r="D12" s="47"/>
      <c r="E12" s="47"/>
    </row>
    <row r="14" spans="2:8" x14ac:dyDescent="0.2">
      <c r="B14" s="47" t="s">
        <v>793</v>
      </c>
      <c r="C14" s="47" t="s">
        <v>781</v>
      </c>
      <c r="D14" s="47"/>
      <c r="E14" s="47"/>
    </row>
    <row r="16" spans="2:8" x14ac:dyDescent="0.2">
      <c r="B16" s="47" t="s">
        <v>794</v>
      </c>
      <c r="C16" s="47" t="s">
        <v>784</v>
      </c>
      <c r="D16" s="47"/>
      <c r="E16" s="47"/>
    </row>
    <row r="18" spans="2:5" x14ac:dyDescent="0.2">
      <c r="B18" s="47" t="s">
        <v>795</v>
      </c>
      <c r="C18" s="47" t="s">
        <v>787</v>
      </c>
      <c r="D18" s="47"/>
      <c r="E18" s="47"/>
    </row>
    <row r="20" spans="2:5" x14ac:dyDescent="0.2">
      <c r="B20" s="47" t="s">
        <v>796</v>
      </c>
      <c r="C20" s="47" t="s">
        <v>790</v>
      </c>
      <c r="D20" s="47"/>
      <c r="E20" s="47"/>
    </row>
    <row r="22" spans="2:5" x14ac:dyDescent="0.2">
      <c r="B22" s="47" t="s">
        <v>797</v>
      </c>
      <c r="C22" s="47"/>
      <c r="D22" s="47"/>
      <c r="E22" s="47"/>
    </row>
    <row r="23" spans="2:5" x14ac:dyDescent="0.2">
      <c r="B23" s="47" t="s">
        <v>798</v>
      </c>
      <c r="C23" s="47"/>
      <c r="D23" s="47"/>
      <c r="E23" s="47"/>
    </row>
    <row r="24" spans="2:5" x14ac:dyDescent="0.2">
      <c r="B24" s="47" t="s">
        <v>799</v>
      </c>
      <c r="C24" s="47"/>
      <c r="D24" s="47"/>
      <c r="E24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</sheetData>
  <sheetProtection algorithmName="SHA-512" hashValue="ca8KptPw9crJoe0F9mcVnIDu9fmHoB90y3ce9HJFrc55kBtauSBi4L1R/Wmo98LgVSUpphO4EWBeZ3ZMg/nwrg==" saltValue="Id+MpgqviIPyiim+s/K4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1301</vt:i4>
      </vt:variant>
    </vt:vector>
  </HeadingPairs>
  <TitlesOfParts>
    <vt:vector size="13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2024-06-14T11:04:08Z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