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7002670-8C71-4E73-B807-E879B1C3CC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X553" i="1"/>
  <c r="W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X550" i="1"/>
  <c r="BO549" i="1"/>
  <c r="BN549" i="1"/>
  <c r="BM549" i="1"/>
  <c r="BL549" i="1"/>
  <c r="Y549" i="1"/>
  <c r="Y553" i="1" s="1"/>
  <c r="X549" i="1"/>
  <c r="X554" i="1" s="1"/>
  <c r="W547" i="1"/>
  <c r="W546" i="1"/>
  <c r="BN545" i="1"/>
  <c r="BL545" i="1"/>
  <c r="X545" i="1"/>
  <c r="BO545" i="1" s="1"/>
  <c r="BN544" i="1"/>
  <c r="BL544" i="1"/>
  <c r="X544" i="1"/>
  <c r="BO544" i="1" s="1"/>
  <c r="BN543" i="1"/>
  <c r="BL543" i="1"/>
  <c r="X543" i="1"/>
  <c r="BO543" i="1" s="1"/>
  <c r="BN542" i="1"/>
  <c r="BL542" i="1"/>
  <c r="X542" i="1"/>
  <c r="BO542" i="1" s="1"/>
  <c r="BN541" i="1"/>
  <c r="BL541" i="1"/>
  <c r="X541" i="1"/>
  <c r="X546" i="1" s="1"/>
  <c r="W539" i="1"/>
  <c r="W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O533" i="1"/>
  <c r="BN532" i="1"/>
  <c r="BL532" i="1"/>
  <c r="X532" i="1"/>
  <c r="X539" i="1" s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O520" i="1" s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X504" i="1" s="1"/>
  <c r="O500" i="1"/>
  <c r="W498" i="1"/>
  <c r="W497" i="1"/>
  <c r="BO496" i="1"/>
  <c r="BN496" i="1"/>
  <c r="BM496" i="1"/>
  <c r="BL496" i="1"/>
  <c r="Y496" i="1"/>
  <c r="X496" i="1"/>
  <c r="O496" i="1"/>
  <c r="BN495" i="1"/>
  <c r="BL495" i="1"/>
  <c r="X495" i="1"/>
  <c r="O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M491" i="1"/>
  <c r="BL491" i="1"/>
  <c r="Y491" i="1"/>
  <c r="X491" i="1"/>
  <c r="O491" i="1"/>
  <c r="W489" i="1"/>
  <c r="W488" i="1"/>
  <c r="BO487" i="1"/>
  <c r="BN487" i="1"/>
  <c r="BM487" i="1"/>
  <c r="BL487" i="1"/>
  <c r="Y487" i="1"/>
  <c r="X487" i="1"/>
  <c r="O487" i="1"/>
  <c r="BN486" i="1"/>
  <c r="BL486" i="1"/>
  <c r="X486" i="1"/>
  <c r="X488" i="1" s="1"/>
  <c r="O486" i="1"/>
  <c r="W484" i="1"/>
  <c r="W483" i="1"/>
  <c r="BN482" i="1"/>
  <c r="BL482" i="1"/>
  <c r="X482" i="1"/>
  <c r="BO482" i="1" s="1"/>
  <c r="O482" i="1"/>
  <c r="BO481" i="1"/>
  <c r="BN481" i="1"/>
  <c r="BM481" i="1"/>
  <c r="BL481" i="1"/>
  <c r="Y481" i="1"/>
  <c r="X481" i="1"/>
  <c r="O481" i="1"/>
  <c r="BN480" i="1"/>
  <c r="BL480" i="1"/>
  <c r="X480" i="1"/>
  <c r="BO480" i="1" s="1"/>
  <c r="O480" i="1"/>
  <c r="BO479" i="1"/>
  <c r="BN479" i="1"/>
  <c r="BM479" i="1"/>
  <c r="BL479" i="1"/>
  <c r="Y479" i="1"/>
  <c r="X479" i="1"/>
  <c r="O479" i="1"/>
  <c r="BN478" i="1"/>
  <c r="BL478" i="1"/>
  <c r="X478" i="1"/>
  <c r="BO478" i="1" s="1"/>
  <c r="O478" i="1"/>
  <c r="BO477" i="1"/>
  <c r="BN477" i="1"/>
  <c r="BM477" i="1"/>
  <c r="BL477" i="1"/>
  <c r="Y477" i="1"/>
  <c r="X477" i="1"/>
  <c r="O477" i="1"/>
  <c r="BN476" i="1"/>
  <c r="BL476" i="1"/>
  <c r="X476" i="1"/>
  <c r="BO476" i="1" s="1"/>
  <c r="O476" i="1"/>
  <c r="BO475" i="1"/>
  <c r="BN475" i="1"/>
  <c r="BM475" i="1"/>
  <c r="BL475" i="1"/>
  <c r="Y475" i="1"/>
  <c r="X475" i="1"/>
  <c r="O475" i="1"/>
  <c r="BN474" i="1"/>
  <c r="BL474" i="1"/>
  <c r="X474" i="1"/>
  <c r="BO474" i="1" s="1"/>
  <c r="O474" i="1"/>
  <c r="BO473" i="1"/>
  <c r="BN473" i="1"/>
  <c r="BM473" i="1"/>
  <c r="BL473" i="1"/>
  <c r="Y473" i="1"/>
  <c r="X473" i="1"/>
  <c r="O473" i="1"/>
  <c r="BN472" i="1"/>
  <c r="BL472" i="1"/>
  <c r="X472" i="1"/>
  <c r="BO472" i="1" s="1"/>
  <c r="O472" i="1"/>
  <c r="BO471" i="1"/>
  <c r="BN471" i="1"/>
  <c r="BM471" i="1"/>
  <c r="BL471" i="1"/>
  <c r="Y471" i="1"/>
  <c r="X471" i="1"/>
  <c r="O471" i="1"/>
  <c r="W467" i="1"/>
  <c r="X466" i="1"/>
  <c r="W466" i="1"/>
  <c r="BO465" i="1"/>
  <c r="BN465" i="1"/>
  <c r="BM465" i="1"/>
  <c r="BL465" i="1"/>
  <c r="Y465" i="1"/>
  <c r="Y466" i="1" s="1"/>
  <c r="X465" i="1"/>
  <c r="X467" i="1" s="1"/>
  <c r="W463" i="1"/>
  <c r="W462" i="1"/>
  <c r="BN461" i="1"/>
  <c r="BL461" i="1"/>
  <c r="X461" i="1"/>
  <c r="V565" i="1" s="1"/>
  <c r="O461" i="1"/>
  <c r="W458" i="1"/>
  <c r="W457" i="1"/>
  <c r="BN456" i="1"/>
  <c r="BL456" i="1"/>
  <c r="X456" i="1"/>
  <c r="BO456" i="1" s="1"/>
  <c r="O456" i="1"/>
  <c r="BO455" i="1"/>
  <c r="BN455" i="1"/>
  <c r="BM455" i="1"/>
  <c r="BL455" i="1"/>
  <c r="Y455" i="1"/>
  <c r="X455" i="1"/>
  <c r="O455" i="1"/>
  <c r="BN454" i="1"/>
  <c r="BL454" i="1"/>
  <c r="X454" i="1"/>
  <c r="U565" i="1" s="1"/>
  <c r="O454" i="1"/>
  <c r="W451" i="1"/>
  <c r="W450" i="1"/>
  <c r="BN449" i="1"/>
  <c r="BL449" i="1"/>
  <c r="X449" i="1"/>
  <c r="X451" i="1" s="1"/>
  <c r="O449" i="1"/>
  <c r="W447" i="1"/>
  <c r="W446" i="1"/>
  <c r="BN445" i="1"/>
  <c r="BL445" i="1"/>
  <c r="X445" i="1"/>
  <c r="X447" i="1" s="1"/>
  <c r="O445" i="1"/>
  <c r="W443" i="1"/>
  <c r="W442" i="1"/>
  <c r="BN441" i="1"/>
  <c r="BL441" i="1"/>
  <c r="X441" i="1"/>
  <c r="X443" i="1" s="1"/>
  <c r="O441" i="1"/>
  <c r="BO440" i="1"/>
  <c r="BN440" i="1"/>
  <c r="BM440" i="1"/>
  <c r="BL440" i="1"/>
  <c r="Y440" i="1"/>
  <c r="X440" i="1"/>
  <c r="X442" i="1" s="1"/>
  <c r="O440" i="1"/>
  <c r="W438" i="1"/>
  <c r="W437" i="1"/>
  <c r="BO436" i="1"/>
  <c r="BN436" i="1"/>
  <c r="BM436" i="1"/>
  <c r="BL436" i="1"/>
  <c r="Y436" i="1"/>
  <c r="X436" i="1"/>
  <c r="O436" i="1"/>
  <c r="BN435" i="1"/>
  <c r="BL435" i="1"/>
  <c r="X435" i="1"/>
  <c r="BO435" i="1" s="1"/>
  <c r="O435" i="1"/>
  <c r="BO434" i="1"/>
  <c r="BN434" i="1"/>
  <c r="BM434" i="1"/>
  <c r="BL434" i="1"/>
  <c r="Y434" i="1"/>
  <c r="X434" i="1"/>
  <c r="O434" i="1"/>
  <c r="BN433" i="1"/>
  <c r="BL433" i="1"/>
  <c r="X433" i="1"/>
  <c r="BO433" i="1" s="1"/>
  <c r="O433" i="1"/>
  <c r="BO432" i="1"/>
  <c r="BN432" i="1"/>
  <c r="BM432" i="1"/>
  <c r="BL432" i="1"/>
  <c r="Y432" i="1"/>
  <c r="X432" i="1"/>
  <c r="O432" i="1"/>
  <c r="BN431" i="1"/>
  <c r="BL431" i="1"/>
  <c r="X431" i="1"/>
  <c r="X437" i="1" s="1"/>
  <c r="O431" i="1"/>
  <c r="W429" i="1"/>
  <c r="W428" i="1"/>
  <c r="BN427" i="1"/>
  <c r="BL427" i="1"/>
  <c r="X427" i="1"/>
  <c r="X429" i="1" s="1"/>
  <c r="O427" i="1"/>
  <c r="BO426" i="1"/>
  <c r="BN426" i="1"/>
  <c r="BM426" i="1"/>
  <c r="BL426" i="1"/>
  <c r="Y426" i="1"/>
  <c r="X426" i="1"/>
  <c r="O426" i="1"/>
  <c r="W423" i="1"/>
  <c r="W422" i="1"/>
  <c r="BO421" i="1"/>
  <c r="BN421" i="1"/>
  <c r="BM421" i="1"/>
  <c r="BL421" i="1"/>
  <c r="Y421" i="1"/>
  <c r="X421" i="1"/>
  <c r="O421" i="1"/>
  <c r="BN420" i="1"/>
  <c r="BL420" i="1"/>
  <c r="X420" i="1"/>
  <c r="BO420" i="1" s="1"/>
  <c r="O420" i="1"/>
  <c r="BO419" i="1"/>
  <c r="BN419" i="1"/>
  <c r="BM419" i="1"/>
  <c r="BL419" i="1"/>
  <c r="Y419" i="1"/>
  <c r="X419" i="1"/>
  <c r="X422" i="1" s="1"/>
  <c r="O419" i="1"/>
  <c r="W417" i="1"/>
  <c r="X416" i="1"/>
  <c r="W416" i="1"/>
  <c r="BO415" i="1"/>
  <c r="BN415" i="1"/>
  <c r="BM415" i="1"/>
  <c r="BL415" i="1"/>
  <c r="Y415" i="1"/>
  <c r="Y416" i="1" s="1"/>
  <c r="X415" i="1"/>
  <c r="X417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BO410" i="1" s="1"/>
  <c r="O410" i="1"/>
  <c r="BO409" i="1"/>
  <c r="BN409" i="1"/>
  <c r="BM409" i="1"/>
  <c r="BL409" i="1"/>
  <c r="Y409" i="1"/>
  <c r="X409" i="1"/>
  <c r="X412" i="1" s="1"/>
  <c r="O409" i="1"/>
  <c r="W407" i="1"/>
  <c r="W406" i="1"/>
  <c r="BO405" i="1"/>
  <c r="BN405" i="1"/>
  <c r="BM405" i="1"/>
  <c r="BL405" i="1"/>
  <c r="Y405" i="1"/>
  <c r="X405" i="1"/>
  <c r="O405" i="1"/>
  <c r="BN404" i="1"/>
  <c r="BL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O398" i="1"/>
  <c r="BN398" i="1"/>
  <c r="BM398" i="1"/>
  <c r="BL398" i="1"/>
  <c r="Y398" i="1"/>
  <c r="X398" i="1"/>
  <c r="O398" i="1"/>
  <c r="BN397" i="1"/>
  <c r="BL397" i="1"/>
  <c r="X397" i="1"/>
  <c r="BO397" i="1" s="1"/>
  <c r="O397" i="1"/>
  <c r="BO396" i="1"/>
  <c r="BN396" i="1"/>
  <c r="BM396" i="1"/>
  <c r="BL396" i="1"/>
  <c r="Y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BN393" i="1"/>
  <c r="BL393" i="1"/>
  <c r="X393" i="1"/>
  <c r="BO393" i="1" s="1"/>
  <c r="O393" i="1"/>
  <c r="W391" i="1"/>
  <c r="W390" i="1"/>
  <c r="BN389" i="1"/>
  <c r="BL389" i="1"/>
  <c r="X389" i="1"/>
  <c r="BO389" i="1" s="1"/>
  <c r="O389" i="1"/>
  <c r="BO388" i="1"/>
  <c r="BN388" i="1"/>
  <c r="BM388" i="1"/>
  <c r="BL388" i="1"/>
  <c r="Y388" i="1"/>
  <c r="X388" i="1"/>
  <c r="O388" i="1"/>
  <c r="W384" i="1"/>
  <c r="X383" i="1"/>
  <c r="W383" i="1"/>
  <c r="BO382" i="1"/>
  <c r="BN382" i="1"/>
  <c r="BM382" i="1"/>
  <c r="BL382" i="1"/>
  <c r="Y382" i="1"/>
  <c r="Y383" i="1" s="1"/>
  <c r="X382" i="1"/>
  <c r="X384" i="1" s="1"/>
  <c r="O382" i="1"/>
  <c r="W380" i="1"/>
  <c r="W379" i="1"/>
  <c r="BO378" i="1"/>
  <c r="BN378" i="1"/>
  <c r="BM378" i="1"/>
  <c r="BL378" i="1"/>
  <c r="Y378" i="1"/>
  <c r="X378" i="1"/>
  <c r="O378" i="1"/>
  <c r="BN377" i="1"/>
  <c r="BL377" i="1"/>
  <c r="X377" i="1"/>
  <c r="BO377" i="1" s="1"/>
  <c r="O377" i="1"/>
  <c r="BO376" i="1"/>
  <c r="BN376" i="1"/>
  <c r="BM376" i="1"/>
  <c r="BL376" i="1"/>
  <c r="Y376" i="1"/>
  <c r="X376" i="1"/>
  <c r="O376" i="1"/>
  <c r="BN375" i="1"/>
  <c r="BL375" i="1"/>
  <c r="X375" i="1"/>
  <c r="X379" i="1" s="1"/>
  <c r="O375" i="1"/>
  <c r="W373" i="1"/>
  <c r="W372" i="1"/>
  <c r="BN371" i="1"/>
  <c r="BL371" i="1"/>
  <c r="X371" i="1"/>
  <c r="BO371" i="1" s="1"/>
  <c r="O371" i="1"/>
  <c r="BO370" i="1"/>
  <c r="BN370" i="1"/>
  <c r="BM370" i="1"/>
  <c r="BL370" i="1"/>
  <c r="Y370" i="1"/>
  <c r="X370" i="1"/>
  <c r="X373" i="1" s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BO365" i="1" s="1"/>
  <c r="O365" i="1"/>
  <c r="BO364" i="1"/>
  <c r="BN364" i="1"/>
  <c r="BM364" i="1"/>
  <c r="BL364" i="1"/>
  <c r="Y364" i="1"/>
  <c r="X364" i="1"/>
  <c r="O364" i="1"/>
  <c r="BN363" i="1"/>
  <c r="BL363" i="1"/>
  <c r="X363" i="1"/>
  <c r="BO363" i="1" s="1"/>
  <c r="O363" i="1"/>
  <c r="BN362" i="1"/>
  <c r="BM362" i="1"/>
  <c r="BL362" i="1"/>
  <c r="Y362" i="1"/>
  <c r="X362" i="1"/>
  <c r="R565" i="1" s="1"/>
  <c r="O362" i="1"/>
  <c r="W359" i="1"/>
  <c r="W358" i="1"/>
  <c r="BN357" i="1"/>
  <c r="BL357" i="1"/>
  <c r="X357" i="1"/>
  <c r="X358" i="1" s="1"/>
  <c r="O357" i="1"/>
  <c r="W355" i="1"/>
  <c r="W354" i="1"/>
  <c r="BN353" i="1"/>
  <c r="BL353" i="1"/>
  <c r="X353" i="1"/>
  <c r="BO353" i="1" s="1"/>
  <c r="O353" i="1"/>
  <c r="BN352" i="1"/>
  <c r="BL352" i="1"/>
  <c r="Y352" i="1"/>
  <c r="X352" i="1"/>
  <c r="BO352" i="1" s="1"/>
  <c r="BN351" i="1"/>
  <c r="BL351" i="1"/>
  <c r="X351" i="1"/>
  <c r="X354" i="1" s="1"/>
  <c r="O351" i="1"/>
  <c r="W349" i="1"/>
  <c r="W348" i="1"/>
  <c r="BN347" i="1"/>
  <c r="BL347" i="1"/>
  <c r="X347" i="1"/>
  <c r="BO347" i="1" s="1"/>
  <c r="O347" i="1"/>
  <c r="BN346" i="1"/>
  <c r="BL346" i="1"/>
  <c r="X346" i="1"/>
  <c r="BO346" i="1" s="1"/>
  <c r="O346" i="1"/>
  <c r="BN345" i="1"/>
  <c r="BL345" i="1"/>
  <c r="X345" i="1"/>
  <c r="BO345" i="1" s="1"/>
  <c r="O345" i="1"/>
  <c r="BN344" i="1"/>
  <c r="BL344" i="1"/>
  <c r="X344" i="1"/>
  <c r="X349" i="1" s="1"/>
  <c r="O344" i="1"/>
  <c r="W342" i="1"/>
  <c r="W341" i="1"/>
  <c r="BN340" i="1"/>
  <c r="BL340" i="1"/>
  <c r="X340" i="1"/>
  <c r="BO340" i="1" s="1"/>
  <c r="O340" i="1"/>
  <c r="BO339" i="1"/>
  <c r="BN339" i="1"/>
  <c r="BM339" i="1"/>
  <c r="BL339" i="1"/>
  <c r="Y339" i="1"/>
  <c r="X339" i="1"/>
  <c r="BO338" i="1"/>
  <c r="BN338" i="1"/>
  <c r="BM338" i="1"/>
  <c r="BL338" i="1"/>
  <c r="Y338" i="1"/>
  <c r="X338" i="1"/>
  <c r="O338" i="1"/>
  <c r="BN337" i="1"/>
  <c r="BL337" i="1"/>
  <c r="X337" i="1"/>
  <c r="BO337" i="1" s="1"/>
  <c r="BN336" i="1"/>
  <c r="BL336" i="1"/>
  <c r="X336" i="1"/>
  <c r="BO336" i="1" s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BO332" i="1" s="1"/>
  <c r="BN331" i="1"/>
  <c r="BL331" i="1"/>
  <c r="X331" i="1"/>
  <c r="BO331" i="1" s="1"/>
  <c r="BN330" i="1"/>
  <c r="BL330" i="1"/>
  <c r="X330" i="1"/>
  <c r="Q565" i="1" s="1"/>
  <c r="W326" i="1"/>
  <c r="X325" i="1"/>
  <c r="W325" i="1"/>
  <c r="BO324" i="1"/>
  <c r="BN324" i="1"/>
  <c r="BM324" i="1"/>
  <c r="BL324" i="1"/>
  <c r="Y324" i="1"/>
  <c r="Y325" i="1" s="1"/>
  <c r="X324" i="1"/>
  <c r="X326" i="1" s="1"/>
  <c r="O324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W317" i="1"/>
  <c r="BO316" i="1"/>
  <c r="BN316" i="1"/>
  <c r="BM316" i="1"/>
  <c r="BL316" i="1"/>
  <c r="Y316" i="1"/>
  <c r="X316" i="1"/>
  <c r="O316" i="1"/>
  <c r="BN315" i="1"/>
  <c r="BL315" i="1"/>
  <c r="X315" i="1"/>
  <c r="BO315" i="1" s="1"/>
  <c r="O315" i="1"/>
  <c r="BO314" i="1"/>
  <c r="BN314" i="1"/>
  <c r="BM314" i="1"/>
  <c r="BL314" i="1"/>
  <c r="Y314" i="1"/>
  <c r="X314" i="1"/>
  <c r="X318" i="1" s="1"/>
  <c r="O314" i="1"/>
  <c r="W312" i="1"/>
  <c r="X311" i="1"/>
  <c r="W311" i="1"/>
  <c r="BO310" i="1"/>
  <c r="BN310" i="1"/>
  <c r="BM310" i="1"/>
  <c r="BL310" i="1"/>
  <c r="Y310" i="1"/>
  <c r="Y311" i="1" s="1"/>
  <c r="X310" i="1"/>
  <c r="O310" i="1"/>
  <c r="W307" i="1"/>
  <c r="W306" i="1"/>
  <c r="BO305" i="1"/>
  <c r="BN305" i="1"/>
  <c r="BM305" i="1"/>
  <c r="BL305" i="1"/>
  <c r="Y305" i="1"/>
  <c r="X305" i="1"/>
  <c r="O305" i="1"/>
  <c r="BN304" i="1"/>
  <c r="BL304" i="1"/>
  <c r="X304" i="1"/>
  <c r="X307" i="1" s="1"/>
  <c r="O304" i="1"/>
  <c r="W302" i="1"/>
  <c r="W301" i="1"/>
  <c r="BN300" i="1"/>
  <c r="BL300" i="1"/>
  <c r="X300" i="1"/>
  <c r="BO300" i="1" s="1"/>
  <c r="O300" i="1"/>
  <c r="BO299" i="1"/>
  <c r="BN299" i="1"/>
  <c r="BM299" i="1"/>
  <c r="BL299" i="1"/>
  <c r="Y299" i="1"/>
  <c r="X299" i="1"/>
  <c r="O299" i="1"/>
  <c r="BN298" i="1"/>
  <c r="BL298" i="1"/>
  <c r="X298" i="1"/>
  <c r="BO298" i="1" s="1"/>
  <c r="O298" i="1"/>
  <c r="BO297" i="1"/>
  <c r="BN297" i="1"/>
  <c r="BM297" i="1"/>
  <c r="BL297" i="1"/>
  <c r="Y297" i="1"/>
  <c r="X297" i="1"/>
  <c r="O297" i="1"/>
  <c r="BN296" i="1"/>
  <c r="BL296" i="1"/>
  <c r="X296" i="1"/>
  <c r="BO296" i="1" s="1"/>
  <c r="O296" i="1"/>
  <c r="BO295" i="1"/>
  <c r="BN295" i="1"/>
  <c r="BM295" i="1"/>
  <c r="BL295" i="1"/>
  <c r="Y295" i="1"/>
  <c r="X295" i="1"/>
  <c r="O295" i="1"/>
  <c r="BN294" i="1"/>
  <c r="BL294" i="1"/>
  <c r="X294" i="1"/>
  <c r="O565" i="1" s="1"/>
  <c r="O294" i="1"/>
  <c r="W291" i="1"/>
  <c r="W290" i="1"/>
  <c r="BN289" i="1"/>
  <c r="BL289" i="1"/>
  <c r="X289" i="1"/>
  <c r="BO289" i="1" s="1"/>
  <c r="O289" i="1"/>
  <c r="BO288" i="1"/>
  <c r="BN288" i="1"/>
  <c r="BM288" i="1"/>
  <c r="BL288" i="1"/>
  <c r="Y288" i="1"/>
  <c r="X288" i="1"/>
  <c r="O288" i="1"/>
  <c r="BN287" i="1"/>
  <c r="BL287" i="1"/>
  <c r="X287" i="1"/>
  <c r="X290" i="1" s="1"/>
  <c r="O287" i="1"/>
  <c r="W285" i="1"/>
  <c r="W284" i="1"/>
  <c r="BN283" i="1"/>
  <c r="BL283" i="1"/>
  <c r="X283" i="1"/>
  <c r="BO283" i="1" s="1"/>
  <c r="O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X284" i="1" s="1"/>
  <c r="W279" i="1"/>
  <c r="W278" i="1"/>
  <c r="BN277" i="1"/>
  <c r="BL277" i="1"/>
  <c r="X277" i="1"/>
  <c r="BO277" i="1" s="1"/>
  <c r="O277" i="1"/>
  <c r="BO276" i="1"/>
  <c r="BN276" i="1"/>
  <c r="BM276" i="1"/>
  <c r="BL276" i="1"/>
  <c r="Y276" i="1"/>
  <c r="X276" i="1"/>
  <c r="O276" i="1"/>
  <c r="BN275" i="1"/>
  <c r="BL275" i="1"/>
  <c r="X275" i="1"/>
  <c r="BO275" i="1" s="1"/>
  <c r="O275" i="1"/>
  <c r="BO274" i="1"/>
  <c r="BN274" i="1"/>
  <c r="BM274" i="1"/>
  <c r="BL274" i="1"/>
  <c r="Y274" i="1"/>
  <c r="X274" i="1"/>
  <c r="X278" i="1" s="1"/>
  <c r="W272" i="1"/>
  <c r="W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6" i="1" s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BO222" i="1"/>
  <c r="BN222" i="1"/>
  <c r="BM222" i="1"/>
  <c r="BL222" i="1"/>
  <c r="Y222" i="1"/>
  <c r="X222" i="1"/>
  <c r="O222" i="1"/>
  <c r="W220" i="1"/>
  <c r="W219" i="1"/>
  <c r="BO218" i="1"/>
  <c r="BN218" i="1"/>
  <c r="BM218" i="1"/>
  <c r="BL218" i="1"/>
  <c r="Y218" i="1"/>
  <c r="X218" i="1"/>
  <c r="O218" i="1"/>
  <c r="BN217" i="1"/>
  <c r="BL217" i="1"/>
  <c r="X217" i="1"/>
  <c r="O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W209" i="1"/>
  <c r="W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BO205" i="1"/>
  <c r="BN205" i="1"/>
  <c r="BM205" i="1"/>
  <c r="BL205" i="1"/>
  <c r="Y205" i="1"/>
  <c r="X205" i="1"/>
  <c r="O205" i="1"/>
  <c r="BN204" i="1"/>
  <c r="BL204" i="1"/>
  <c r="X204" i="1"/>
  <c r="X208" i="1" s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O197" i="1"/>
  <c r="BN196" i="1"/>
  <c r="BL196" i="1"/>
  <c r="X196" i="1"/>
  <c r="BO196" i="1" s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O187" i="1"/>
  <c r="BN187" i="1"/>
  <c r="BM187" i="1"/>
  <c r="BL187" i="1"/>
  <c r="Y187" i="1"/>
  <c r="X187" i="1"/>
  <c r="O187" i="1"/>
  <c r="BN186" i="1"/>
  <c r="BL186" i="1"/>
  <c r="X186" i="1"/>
  <c r="BO186" i="1" s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W180" i="1"/>
  <c r="W179" i="1"/>
  <c r="BO178" i="1"/>
  <c r="BN178" i="1"/>
  <c r="BM178" i="1"/>
  <c r="BL178" i="1"/>
  <c r="Y178" i="1"/>
  <c r="X178" i="1"/>
  <c r="O178" i="1"/>
  <c r="BN177" i="1"/>
  <c r="BL177" i="1"/>
  <c r="X177" i="1"/>
  <c r="BO177" i="1" s="1"/>
  <c r="BN176" i="1"/>
  <c r="BL176" i="1"/>
  <c r="X176" i="1"/>
  <c r="BO176" i="1" s="1"/>
  <c r="O176" i="1"/>
  <c r="BO175" i="1"/>
  <c r="BN175" i="1"/>
  <c r="BM175" i="1"/>
  <c r="BL175" i="1"/>
  <c r="Y175" i="1"/>
  <c r="X175" i="1"/>
  <c r="O175" i="1"/>
  <c r="BN174" i="1"/>
  <c r="BL174" i="1"/>
  <c r="X174" i="1"/>
  <c r="BO174" i="1" s="1"/>
  <c r="O174" i="1"/>
  <c r="BO173" i="1"/>
  <c r="BN173" i="1"/>
  <c r="BM173" i="1"/>
  <c r="BL173" i="1"/>
  <c r="Y173" i="1"/>
  <c r="X173" i="1"/>
  <c r="O173" i="1"/>
  <c r="BN172" i="1"/>
  <c r="BL172" i="1"/>
  <c r="X172" i="1"/>
  <c r="BO172" i="1" s="1"/>
  <c r="BN171" i="1"/>
  <c r="BL171" i="1"/>
  <c r="X171" i="1"/>
  <c r="X179" i="1" s="1"/>
  <c r="W169" i="1"/>
  <c r="W168" i="1"/>
  <c r="BO167" i="1"/>
  <c r="BN167" i="1"/>
  <c r="BM167" i="1"/>
  <c r="BL167" i="1"/>
  <c r="Y167" i="1"/>
  <c r="X167" i="1"/>
  <c r="O167" i="1"/>
  <c r="BN166" i="1"/>
  <c r="BL166" i="1"/>
  <c r="X166" i="1"/>
  <c r="X168" i="1" s="1"/>
  <c r="O166" i="1"/>
  <c r="W164" i="1"/>
  <c r="W163" i="1"/>
  <c r="BN162" i="1"/>
  <c r="BL162" i="1"/>
  <c r="X162" i="1"/>
  <c r="X164" i="1" s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BO149" i="1" s="1"/>
  <c r="O149" i="1"/>
  <c r="BO148" i="1"/>
  <c r="BN148" i="1"/>
  <c r="BM148" i="1"/>
  <c r="BL148" i="1"/>
  <c r="Y148" i="1"/>
  <c r="X148" i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X144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6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6" i="1" s="1"/>
  <c r="O102" i="1"/>
  <c r="BO101" i="1"/>
  <c r="BN101" i="1"/>
  <c r="BM101" i="1"/>
  <c r="BL101" i="1"/>
  <c r="Y101" i="1"/>
  <c r="X101" i="1"/>
  <c r="X117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O91" i="1"/>
  <c r="W89" i="1"/>
  <c r="W88" i="1"/>
  <c r="BN87" i="1"/>
  <c r="BL87" i="1"/>
  <c r="X87" i="1"/>
  <c r="O87" i="1"/>
  <c r="BO86" i="1"/>
  <c r="BN86" i="1"/>
  <c r="BM86" i="1"/>
  <c r="BL86" i="1"/>
  <c r="Y86" i="1"/>
  <c r="X86" i="1"/>
  <c r="O86" i="1"/>
  <c r="BN85" i="1"/>
  <c r="BL85" i="1"/>
  <c r="X85" i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O79" i="1"/>
  <c r="BO78" i="1"/>
  <c r="BN78" i="1"/>
  <c r="BM78" i="1"/>
  <c r="BL78" i="1"/>
  <c r="Y78" i="1"/>
  <c r="X78" i="1"/>
  <c r="O78" i="1"/>
  <c r="BN77" i="1"/>
  <c r="BL77" i="1"/>
  <c r="X77" i="1"/>
  <c r="O77" i="1"/>
  <c r="BO76" i="1"/>
  <c r="BN76" i="1"/>
  <c r="BM76" i="1"/>
  <c r="BL76" i="1"/>
  <c r="Y76" i="1"/>
  <c r="X76" i="1"/>
  <c r="O76" i="1"/>
  <c r="BN75" i="1"/>
  <c r="BL75" i="1"/>
  <c r="X75" i="1"/>
  <c r="O75" i="1"/>
  <c r="BO74" i="1"/>
  <c r="BN74" i="1"/>
  <c r="BM74" i="1"/>
  <c r="BL74" i="1"/>
  <c r="Y74" i="1"/>
  <c r="X74" i="1"/>
  <c r="O74" i="1"/>
  <c r="BN73" i="1"/>
  <c r="BL73" i="1"/>
  <c r="X73" i="1"/>
  <c r="O73" i="1"/>
  <c r="BO72" i="1"/>
  <c r="BN72" i="1"/>
  <c r="BM72" i="1"/>
  <c r="BL72" i="1"/>
  <c r="Y72" i="1"/>
  <c r="X72" i="1"/>
  <c r="O72" i="1"/>
  <c r="BN71" i="1"/>
  <c r="BL71" i="1"/>
  <c r="X71" i="1"/>
  <c r="O71" i="1"/>
  <c r="BO70" i="1"/>
  <c r="BN70" i="1"/>
  <c r="BM70" i="1"/>
  <c r="BL70" i="1"/>
  <c r="Y70" i="1"/>
  <c r="X70" i="1"/>
  <c r="O70" i="1"/>
  <c r="BN69" i="1"/>
  <c r="BL69" i="1"/>
  <c r="X69" i="1"/>
  <c r="O69" i="1"/>
  <c r="BO68" i="1"/>
  <c r="BN68" i="1"/>
  <c r="BM68" i="1"/>
  <c r="BL68" i="1"/>
  <c r="Y68" i="1"/>
  <c r="X68" i="1"/>
  <c r="O68" i="1"/>
  <c r="BN67" i="1"/>
  <c r="BL67" i="1"/>
  <c r="X67" i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X8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5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5" i="1" s="1"/>
  <c r="W24" i="1"/>
  <c r="W559" i="1" s="1"/>
  <c r="BO23" i="1"/>
  <c r="BN23" i="1"/>
  <c r="BM23" i="1"/>
  <c r="BL23" i="1"/>
  <c r="Y23" i="1"/>
  <c r="X23" i="1"/>
  <c r="O23" i="1"/>
  <c r="BN22" i="1"/>
  <c r="W557" i="1" s="1"/>
  <c r="BL22" i="1"/>
  <c r="W556" i="1" s="1"/>
  <c r="W558" i="1" s="1"/>
  <c r="X22" i="1"/>
  <c r="B56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65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BO69" i="1"/>
  <c r="BM69" i="1"/>
  <c r="Y69" i="1"/>
  <c r="BO73" i="1"/>
  <c r="BM73" i="1"/>
  <c r="Y73" i="1"/>
  <c r="BO77" i="1"/>
  <c r="BM77" i="1"/>
  <c r="Y77" i="1"/>
  <c r="BO85" i="1"/>
  <c r="BM85" i="1"/>
  <c r="Y85" i="1"/>
  <c r="H9" i="1"/>
  <c r="X24" i="1"/>
  <c r="X58" i="1"/>
  <c r="E565" i="1"/>
  <c r="X82" i="1"/>
  <c r="BO67" i="1"/>
  <c r="BM67" i="1"/>
  <c r="Y67" i="1"/>
  <c r="BO71" i="1"/>
  <c r="BM71" i="1"/>
  <c r="Y71" i="1"/>
  <c r="BO75" i="1"/>
  <c r="BM75" i="1"/>
  <c r="Y75" i="1"/>
  <c r="BO79" i="1"/>
  <c r="BM79" i="1"/>
  <c r="Y79" i="1"/>
  <c r="BO87" i="1"/>
  <c r="BM87" i="1"/>
  <c r="Y87" i="1"/>
  <c r="X89" i="1"/>
  <c r="X99" i="1"/>
  <c r="X98" i="1"/>
  <c r="BO91" i="1"/>
  <c r="BM91" i="1"/>
  <c r="Y91" i="1"/>
  <c r="Y93" i="1"/>
  <c r="BM93" i="1"/>
  <c r="Y95" i="1"/>
  <c r="BM95" i="1"/>
  <c r="Y97" i="1"/>
  <c r="BM97" i="1"/>
  <c r="Y102" i="1"/>
  <c r="Y116" i="1" s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20" i="1"/>
  <c r="Y126" i="1" s="1"/>
  <c r="BM120" i="1"/>
  <c r="Y122" i="1"/>
  <c r="BM122" i="1"/>
  <c r="Y124" i="1"/>
  <c r="BM124" i="1"/>
  <c r="X127" i="1"/>
  <c r="F565" i="1"/>
  <c r="Y131" i="1"/>
  <c r="Y135" i="1" s="1"/>
  <c r="BM131" i="1"/>
  <c r="Y133" i="1"/>
  <c r="BM133" i="1"/>
  <c r="X136" i="1"/>
  <c r="G565" i="1"/>
  <c r="Y142" i="1"/>
  <c r="Y144" i="1" s="1"/>
  <c r="BM142" i="1"/>
  <c r="BO142" i="1"/>
  <c r="X145" i="1"/>
  <c r="H565" i="1"/>
  <c r="Y149" i="1"/>
  <c r="Y157" i="1" s="1"/>
  <c r="BM149" i="1"/>
  <c r="Y151" i="1"/>
  <c r="BM151" i="1"/>
  <c r="Y153" i="1"/>
  <c r="BM153" i="1"/>
  <c r="Y155" i="1"/>
  <c r="BM155" i="1"/>
  <c r="X158" i="1"/>
  <c r="I565" i="1"/>
  <c r="Y162" i="1"/>
  <c r="Y163" i="1" s="1"/>
  <c r="BM162" i="1"/>
  <c r="BO162" i="1"/>
  <c r="X163" i="1"/>
  <c r="Y166" i="1"/>
  <c r="Y168" i="1" s="1"/>
  <c r="BM166" i="1"/>
  <c r="BO166" i="1"/>
  <c r="X169" i="1"/>
  <c r="Y171" i="1"/>
  <c r="Y179" i="1" s="1"/>
  <c r="BM171" i="1"/>
  <c r="BO171" i="1"/>
  <c r="Y172" i="1"/>
  <c r="BM172" i="1"/>
  <c r="Y174" i="1"/>
  <c r="BM174" i="1"/>
  <c r="Y176" i="1"/>
  <c r="BM176" i="1"/>
  <c r="Y177" i="1"/>
  <c r="BM177" i="1"/>
  <c r="X180" i="1"/>
  <c r="X201" i="1"/>
  <c r="Y183" i="1"/>
  <c r="Y201" i="1" s="1"/>
  <c r="BM183" i="1"/>
  <c r="Y185" i="1"/>
  <c r="BM185" i="1"/>
  <c r="Y186" i="1"/>
  <c r="BM186" i="1"/>
  <c r="Y188" i="1"/>
  <c r="BM188" i="1"/>
  <c r="Y189" i="1"/>
  <c r="BM189" i="1"/>
  <c r="Y191" i="1"/>
  <c r="BM191" i="1"/>
  <c r="Y193" i="1"/>
  <c r="BM193" i="1"/>
  <c r="Y195" i="1"/>
  <c r="BM195" i="1"/>
  <c r="Y196" i="1"/>
  <c r="BM196" i="1"/>
  <c r="BO213" i="1"/>
  <c r="BM213" i="1"/>
  <c r="Y213" i="1"/>
  <c r="Y219" i="1" s="1"/>
  <c r="BO217" i="1"/>
  <c r="BM217" i="1"/>
  <c r="Y217" i="1"/>
  <c r="X225" i="1"/>
  <c r="X135" i="1"/>
  <c r="X157" i="1"/>
  <c r="BO200" i="1"/>
  <c r="BM200" i="1"/>
  <c r="Y200" i="1"/>
  <c r="X202" i="1"/>
  <c r="X209" i="1"/>
  <c r="BO204" i="1"/>
  <c r="BM204" i="1"/>
  <c r="Y204" i="1"/>
  <c r="Y208" i="1" s="1"/>
  <c r="BO215" i="1"/>
  <c r="BM215" i="1"/>
  <c r="Y215" i="1"/>
  <c r="X219" i="1"/>
  <c r="BO224" i="1"/>
  <c r="BM224" i="1"/>
  <c r="Y224" i="1"/>
  <c r="Y225" i="1" s="1"/>
  <c r="X226" i="1"/>
  <c r="X235" i="1"/>
  <c r="X252" i="1"/>
  <c r="X260" i="1"/>
  <c r="X272" i="1"/>
  <c r="X279" i="1"/>
  <c r="X285" i="1"/>
  <c r="X291" i="1"/>
  <c r="X302" i="1"/>
  <c r="X306" i="1"/>
  <c r="X317" i="1"/>
  <c r="X342" i="1"/>
  <c r="Y345" i="1"/>
  <c r="BM345" i="1"/>
  <c r="Y347" i="1"/>
  <c r="BM347" i="1"/>
  <c r="X348" i="1"/>
  <c r="Y351" i="1"/>
  <c r="BM351" i="1"/>
  <c r="BO351" i="1"/>
  <c r="BM352" i="1"/>
  <c r="X355" i="1"/>
  <c r="X359" i="1"/>
  <c r="Y363" i="1"/>
  <c r="Y367" i="1" s="1"/>
  <c r="BM363" i="1"/>
  <c r="Y365" i="1"/>
  <c r="BM365" i="1"/>
  <c r="X368" i="1"/>
  <c r="Y371" i="1"/>
  <c r="Y372" i="1" s="1"/>
  <c r="BM371" i="1"/>
  <c r="X372" i="1"/>
  <c r="Y375" i="1"/>
  <c r="BM375" i="1"/>
  <c r="BO375" i="1"/>
  <c r="Y377" i="1"/>
  <c r="BM377" i="1"/>
  <c r="X380" i="1"/>
  <c r="S565" i="1"/>
  <c r="Y389" i="1"/>
  <c r="Y390" i="1" s="1"/>
  <c r="BM389" i="1"/>
  <c r="X390" i="1"/>
  <c r="Y393" i="1"/>
  <c r="BM393" i="1"/>
  <c r="Y395" i="1"/>
  <c r="BM395" i="1"/>
  <c r="Y397" i="1"/>
  <c r="BM397" i="1"/>
  <c r="Y399" i="1"/>
  <c r="BM399" i="1"/>
  <c r="Y401" i="1"/>
  <c r="BM401" i="1"/>
  <c r="Y403" i="1"/>
  <c r="BM403" i="1"/>
  <c r="BO404" i="1"/>
  <c r="BM404" i="1"/>
  <c r="Y404" i="1"/>
  <c r="J565" i="1"/>
  <c r="X220" i="1"/>
  <c r="Y229" i="1"/>
  <c r="Y235" i="1" s="1"/>
  <c r="BM229" i="1"/>
  <c r="BO229" i="1"/>
  <c r="Y231" i="1"/>
  <c r="BM231" i="1"/>
  <c r="Y233" i="1"/>
  <c r="BM233" i="1"/>
  <c r="N565" i="1"/>
  <c r="L565" i="1"/>
  <c r="Y240" i="1"/>
  <c r="Y252" i="1" s="1"/>
  <c r="BM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Y258" i="1"/>
  <c r="BM258" i="1"/>
  <c r="Y262" i="1"/>
  <c r="Y271" i="1" s="1"/>
  <c r="BM262" i="1"/>
  <c r="BO262" i="1"/>
  <c r="Y264" i="1"/>
  <c r="BM264" i="1"/>
  <c r="Y266" i="1"/>
  <c r="BM266" i="1"/>
  <c r="Y268" i="1"/>
  <c r="BM268" i="1"/>
  <c r="Y270" i="1"/>
  <c r="BM270" i="1"/>
  <c r="Y275" i="1"/>
  <c r="Y278" i="1" s="1"/>
  <c r="BM275" i="1"/>
  <c r="Y277" i="1"/>
  <c r="BM277" i="1"/>
  <c r="Y283" i="1"/>
  <c r="Y284" i="1" s="1"/>
  <c r="BM283" i="1"/>
  <c r="Y287" i="1"/>
  <c r="BM287" i="1"/>
  <c r="BO287" i="1"/>
  <c r="Y289" i="1"/>
  <c r="BM289" i="1"/>
  <c r="Y294" i="1"/>
  <c r="Y301" i="1" s="1"/>
  <c r="BM294" i="1"/>
  <c r="BO294" i="1"/>
  <c r="Y296" i="1"/>
  <c r="BM296" i="1"/>
  <c r="Y298" i="1"/>
  <c r="BM298" i="1"/>
  <c r="Y300" i="1"/>
  <c r="BM300" i="1"/>
  <c r="X301" i="1"/>
  <c r="Y304" i="1"/>
  <c r="Y306" i="1" s="1"/>
  <c r="BM304" i="1"/>
  <c r="BO304" i="1"/>
  <c r="P565" i="1"/>
  <c r="X312" i="1"/>
  <c r="Y315" i="1"/>
  <c r="Y317" i="1" s="1"/>
  <c r="BM315" i="1"/>
  <c r="Y330" i="1"/>
  <c r="BM330" i="1"/>
  <c r="BO330" i="1"/>
  <c r="Y331" i="1"/>
  <c r="BM331" i="1"/>
  <c r="Y332" i="1"/>
  <c r="BM332" i="1"/>
  <c r="Y336" i="1"/>
  <c r="BM336" i="1"/>
  <c r="Y337" i="1"/>
  <c r="BM337" i="1"/>
  <c r="Y340" i="1"/>
  <c r="BM340" i="1"/>
  <c r="X341" i="1"/>
  <c r="Y344" i="1"/>
  <c r="BM344" i="1"/>
  <c r="BO344" i="1"/>
  <c r="Y346" i="1"/>
  <c r="BM346" i="1"/>
  <c r="Y353" i="1"/>
  <c r="BM353" i="1"/>
  <c r="Y357" i="1"/>
  <c r="Y358" i="1" s="1"/>
  <c r="BM357" i="1"/>
  <c r="BO357" i="1"/>
  <c r="BO362" i="1"/>
  <c r="X367" i="1"/>
  <c r="X391" i="1"/>
  <c r="X406" i="1"/>
  <c r="X407" i="1"/>
  <c r="Y410" i="1"/>
  <c r="Y412" i="1" s="1"/>
  <c r="BM410" i="1"/>
  <c r="X413" i="1"/>
  <c r="Y420" i="1"/>
  <c r="Y422" i="1" s="1"/>
  <c r="BM420" i="1"/>
  <c r="X423" i="1"/>
  <c r="T565" i="1"/>
  <c r="Y427" i="1"/>
  <c r="Y428" i="1" s="1"/>
  <c r="BM427" i="1"/>
  <c r="BO427" i="1"/>
  <c r="X428" i="1"/>
  <c r="Y431" i="1"/>
  <c r="Y437" i="1" s="1"/>
  <c r="BM431" i="1"/>
  <c r="BO431" i="1"/>
  <c r="Y433" i="1"/>
  <c r="BM433" i="1"/>
  <c r="Y435" i="1"/>
  <c r="BM435" i="1"/>
  <c r="X438" i="1"/>
  <c r="Y441" i="1"/>
  <c r="Y442" i="1" s="1"/>
  <c r="BM441" i="1"/>
  <c r="BO441" i="1"/>
  <c r="Y445" i="1"/>
  <c r="Y446" i="1" s="1"/>
  <c r="BM445" i="1"/>
  <c r="BO445" i="1"/>
  <c r="X446" i="1"/>
  <c r="Y449" i="1"/>
  <c r="Y450" i="1" s="1"/>
  <c r="BM449" i="1"/>
  <c r="BO449" i="1"/>
  <c r="X450" i="1"/>
  <c r="Y454" i="1"/>
  <c r="BM454" i="1"/>
  <c r="BO454" i="1"/>
  <c r="Y456" i="1"/>
  <c r="BM456" i="1"/>
  <c r="X457" i="1"/>
  <c r="Y461" i="1"/>
  <c r="Y462" i="1" s="1"/>
  <c r="BM461" i="1"/>
  <c r="BO461" i="1"/>
  <c r="X462" i="1"/>
  <c r="W565" i="1"/>
  <c r="Y472" i="1"/>
  <c r="Y483" i="1" s="1"/>
  <c r="BM472" i="1"/>
  <c r="Y474" i="1"/>
  <c r="BM474" i="1"/>
  <c r="Y476" i="1"/>
  <c r="BM476" i="1"/>
  <c r="Y478" i="1"/>
  <c r="BM478" i="1"/>
  <c r="Y480" i="1"/>
  <c r="BM480" i="1"/>
  <c r="Y482" i="1"/>
  <c r="BM482" i="1"/>
  <c r="X483" i="1"/>
  <c r="Y486" i="1"/>
  <c r="Y488" i="1" s="1"/>
  <c r="BM486" i="1"/>
  <c r="BO486" i="1"/>
  <c r="X489" i="1"/>
  <c r="X498" i="1"/>
  <c r="BO491" i="1"/>
  <c r="BO495" i="1"/>
  <c r="BM495" i="1"/>
  <c r="Y495" i="1"/>
  <c r="X565" i="1"/>
  <c r="X521" i="1"/>
  <c r="BO512" i="1"/>
  <c r="BM512" i="1"/>
  <c r="Y512" i="1"/>
  <c r="X522" i="1"/>
  <c r="BO514" i="1"/>
  <c r="BM514" i="1"/>
  <c r="Y514" i="1"/>
  <c r="BO516" i="1"/>
  <c r="BM516" i="1"/>
  <c r="Y516" i="1"/>
  <c r="X458" i="1"/>
  <c r="X463" i="1"/>
  <c r="X484" i="1"/>
  <c r="BO493" i="1"/>
  <c r="BM493" i="1"/>
  <c r="Y493" i="1"/>
  <c r="Y497" i="1" s="1"/>
  <c r="X497" i="1"/>
  <c r="Y503" i="1"/>
  <c r="BO501" i="1"/>
  <c r="BM501" i="1"/>
  <c r="Y501" i="1"/>
  <c r="BO513" i="1"/>
  <c r="BM513" i="1"/>
  <c r="Y513" i="1"/>
  <c r="BO515" i="1"/>
  <c r="BM515" i="1"/>
  <c r="Y515" i="1"/>
  <c r="X538" i="1"/>
  <c r="X547" i="1"/>
  <c r="Y517" i="1"/>
  <c r="BM517" i="1"/>
  <c r="Y518" i="1"/>
  <c r="BM518" i="1"/>
  <c r="Y519" i="1"/>
  <c r="BM519" i="1"/>
  <c r="Y520" i="1"/>
  <c r="BM520" i="1"/>
  <c r="Y532" i="1"/>
  <c r="Y538" i="1" s="1"/>
  <c r="BM532" i="1"/>
  <c r="BO532" i="1"/>
  <c r="Y541" i="1"/>
  <c r="BM541" i="1"/>
  <c r="BO541" i="1"/>
  <c r="Y542" i="1"/>
  <c r="BM542" i="1"/>
  <c r="Y543" i="1"/>
  <c r="BM543" i="1"/>
  <c r="Y544" i="1"/>
  <c r="BM544" i="1"/>
  <c r="Y545" i="1"/>
  <c r="BM545" i="1"/>
  <c r="Y521" i="1" l="1"/>
  <c r="Y546" i="1"/>
  <c r="Y457" i="1"/>
  <c r="Y348" i="1"/>
  <c r="Y341" i="1"/>
  <c r="Y290" i="1"/>
  <c r="Y406" i="1"/>
  <c r="Y379" i="1"/>
  <c r="Y354" i="1"/>
  <c r="Y88" i="1"/>
  <c r="Y81" i="1"/>
  <c r="Y560" i="1" s="1"/>
  <c r="Y57" i="1"/>
  <c r="X557" i="1"/>
  <c r="Y98" i="1"/>
  <c r="X559" i="1"/>
  <c r="X555" i="1"/>
  <c r="X556" i="1"/>
  <c r="X558" i="1" l="1"/>
</calcChain>
</file>

<file path=xl/sharedStrings.xml><?xml version="1.0" encoding="utf-8"?>
<sst xmlns="http://schemas.openxmlformats.org/spreadsheetml/2006/main" count="2433" uniqueCount="808">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</sst>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5"/>
  <sheetViews>
    <sheetView showGridLines="0" tabSelected="1" topLeftCell="A538" zoomScaleNormal="100" zoomScaleSheetLayoutView="100" workbookViewId="0">
      <selection activeCell="AA560" sqref="AA560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4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0" t="s">
        <v>8</v>
      </c>
      <c r="B5" s="541"/>
      <c r="C5" s="542"/>
      <c r="D5" s="435"/>
      <c r="E5" s="437"/>
      <c r="F5" s="731" t="s">
        <v>9</v>
      </c>
      <c r="G5" s="542"/>
      <c r="H5" s="435"/>
      <c r="I5" s="436"/>
      <c r="J5" s="436"/>
      <c r="K5" s="436"/>
      <c r="L5" s="437"/>
      <c r="M5" s="58"/>
      <c r="O5" s="24" t="s">
        <v>10</v>
      </c>
      <c r="P5" s="771">
        <v>45455</v>
      </c>
      <c r="Q5" s="560"/>
      <c r="S5" s="629" t="s">
        <v>11</v>
      </c>
      <c r="T5" s="451"/>
      <c r="U5" s="630" t="s">
        <v>12</v>
      </c>
      <c r="V5" s="560"/>
      <c r="AA5" s="51"/>
      <c r="AB5" s="51"/>
      <c r="AC5" s="51"/>
    </row>
    <row r="6" spans="1:30" s="380" customFormat="1" ht="24" customHeight="1" x14ac:dyDescent="0.2">
      <c r="A6" s="540" t="s">
        <v>13</v>
      </c>
      <c r="B6" s="541"/>
      <c r="C6" s="542"/>
      <c r="D6" s="701" t="s">
        <v>14</v>
      </c>
      <c r="E6" s="702"/>
      <c r="F6" s="702"/>
      <c r="G6" s="702"/>
      <c r="H6" s="702"/>
      <c r="I6" s="702"/>
      <c r="J6" s="702"/>
      <c r="K6" s="702"/>
      <c r="L6" s="560"/>
      <c r="M6" s="59"/>
      <c r="O6" s="24" t="s">
        <v>15</v>
      </c>
      <c r="P6" s="414" t="str">
        <f>IF(P5=0," ",CHOOSE(WEEKDAY(P5,2),"Понедельник","Вторник","Среда","Четверг","Пятница","Суббота","Воскресенье"))</f>
        <v>Среда</v>
      </c>
      <c r="Q6" s="392"/>
      <c r="S6" s="450" t="s">
        <v>16</v>
      </c>
      <c r="T6" s="451"/>
      <c r="U6" s="695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8"/>
      <c r="M7" s="60"/>
      <c r="O7" s="24"/>
      <c r="P7" s="42"/>
      <c r="Q7" s="42"/>
      <c r="S7" s="399"/>
      <c r="T7" s="451"/>
      <c r="U7" s="696"/>
      <c r="V7" s="697"/>
      <c r="AA7" s="51"/>
      <c r="AB7" s="51"/>
      <c r="AC7" s="51"/>
    </row>
    <row r="8" spans="1:30" s="380" customFormat="1" ht="25.5" customHeight="1" x14ac:dyDescent="0.2">
      <c r="A8" s="777" t="s">
        <v>18</v>
      </c>
      <c r="B8" s="421"/>
      <c r="C8" s="422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87">
        <v>0.33333333333333331</v>
      </c>
      <c r="Q8" s="588"/>
      <c r="S8" s="399"/>
      <c r="T8" s="451"/>
      <c r="U8" s="696"/>
      <c r="V8" s="697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0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8" t="str">
        <f>IF(AND($A$9="Тип доверенности/получателя при получении в адресе перегруза:",$D$9="Разовая доверенность"),"Введите ФИО","")</f>
        <v/>
      </c>
      <c r="I9" s="409"/>
      <c r="J9" s="4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9"/>
      <c r="L9" s="409"/>
      <c r="M9" s="378"/>
      <c r="O9" s="26" t="s">
        <v>20</v>
      </c>
      <c r="P9" s="550"/>
      <c r="Q9" s="551"/>
      <c r="S9" s="399"/>
      <c r="T9" s="451"/>
      <c r="U9" s="698"/>
      <c r="V9" s="699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0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9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2"/>
      <c r="Q10" s="643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26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41"/>
      <c r="C12" s="541"/>
      <c r="D12" s="541"/>
      <c r="E12" s="541"/>
      <c r="F12" s="541"/>
      <c r="G12" s="541"/>
      <c r="H12" s="541"/>
      <c r="I12" s="541"/>
      <c r="J12" s="541"/>
      <c r="K12" s="541"/>
      <c r="L12" s="542"/>
      <c r="M12" s="62"/>
      <c r="O12" s="24" t="s">
        <v>29</v>
      </c>
      <c r="P12" s="587"/>
      <c r="Q12" s="588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41"/>
      <c r="C13" s="541"/>
      <c r="D13" s="541"/>
      <c r="E13" s="541"/>
      <c r="F13" s="541"/>
      <c r="G13" s="541"/>
      <c r="H13" s="541"/>
      <c r="I13" s="541"/>
      <c r="J13" s="541"/>
      <c r="K13" s="541"/>
      <c r="L13" s="542"/>
      <c r="M13" s="62"/>
      <c r="N13" s="26"/>
      <c r="O13" s="26" t="s">
        <v>31</v>
      </c>
      <c r="P13" s="626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41"/>
      <c r="C14" s="541"/>
      <c r="D14" s="541"/>
      <c r="E14" s="541"/>
      <c r="F14" s="541"/>
      <c r="G14" s="541"/>
      <c r="H14" s="541"/>
      <c r="I14" s="541"/>
      <c r="J14" s="541"/>
      <c r="K14" s="541"/>
      <c r="L14" s="542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3" t="s">
        <v>33</v>
      </c>
      <c r="B15" s="541"/>
      <c r="C15" s="541"/>
      <c r="D15" s="541"/>
      <c r="E15" s="541"/>
      <c r="F15" s="541"/>
      <c r="G15" s="541"/>
      <c r="H15" s="541"/>
      <c r="I15" s="541"/>
      <c r="J15" s="541"/>
      <c r="K15" s="541"/>
      <c r="L15" s="542"/>
      <c r="M15" s="63"/>
      <c r="O15" s="535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6"/>
      <c r="P16" s="536"/>
      <c r="Q16" s="536"/>
      <c r="R16" s="536"/>
      <c r="S16" s="53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1" t="s">
        <v>35</v>
      </c>
      <c r="B17" s="441" t="s">
        <v>36</v>
      </c>
      <c r="C17" s="564" t="s">
        <v>37</v>
      </c>
      <c r="D17" s="441" t="s">
        <v>38</v>
      </c>
      <c r="E17" s="476"/>
      <c r="F17" s="441" t="s">
        <v>39</v>
      </c>
      <c r="G17" s="441" t="s">
        <v>40</v>
      </c>
      <c r="H17" s="441" t="s">
        <v>41</v>
      </c>
      <c r="I17" s="441" t="s">
        <v>42</v>
      </c>
      <c r="J17" s="441" t="s">
        <v>43</v>
      </c>
      <c r="K17" s="441" t="s">
        <v>44</v>
      </c>
      <c r="L17" s="441" t="s">
        <v>45</v>
      </c>
      <c r="M17" s="441" t="s">
        <v>46</v>
      </c>
      <c r="N17" s="441" t="s">
        <v>47</v>
      </c>
      <c r="O17" s="441" t="s">
        <v>48</v>
      </c>
      <c r="P17" s="475"/>
      <c r="Q17" s="475"/>
      <c r="R17" s="475"/>
      <c r="S17" s="476"/>
      <c r="T17" s="761" t="s">
        <v>49</v>
      </c>
      <c r="U17" s="542"/>
      <c r="V17" s="441" t="s">
        <v>50</v>
      </c>
      <c r="W17" s="441" t="s">
        <v>51</v>
      </c>
      <c r="X17" s="794" t="s">
        <v>52</v>
      </c>
      <c r="Y17" s="441" t="s">
        <v>53</v>
      </c>
      <c r="Z17" s="487" t="s">
        <v>54</v>
      </c>
      <c r="AA17" s="487" t="s">
        <v>55</v>
      </c>
      <c r="AB17" s="487" t="s">
        <v>56</v>
      </c>
      <c r="AC17" s="488"/>
      <c r="AD17" s="489"/>
      <c r="AE17" s="500"/>
      <c r="BB17" s="760" t="s">
        <v>57</v>
      </c>
    </row>
    <row r="18" spans="1:67" ht="14.25" customHeight="1" x14ac:dyDescent="0.2">
      <c r="A18" s="442"/>
      <c r="B18" s="442"/>
      <c r="C18" s="442"/>
      <c r="D18" s="477"/>
      <c r="E18" s="479"/>
      <c r="F18" s="442"/>
      <c r="G18" s="442"/>
      <c r="H18" s="442"/>
      <c r="I18" s="442"/>
      <c r="J18" s="442"/>
      <c r="K18" s="442"/>
      <c r="L18" s="442"/>
      <c r="M18" s="442"/>
      <c r="N18" s="442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2"/>
      <c r="W18" s="442"/>
      <c r="X18" s="795"/>
      <c r="Y18" s="442"/>
      <c r="Z18" s="658"/>
      <c r="AA18" s="658"/>
      <c r="AB18" s="490"/>
      <c r="AC18" s="491"/>
      <c r="AD18" s="492"/>
      <c r="AE18" s="501"/>
      <c r="BB18" s="399"/>
    </row>
    <row r="19" spans="1:67" ht="27.75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customHeight="1" x14ac:dyDescent="0.25">
      <c r="A20" s="42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20" t="s">
        <v>70</v>
      </c>
      <c r="P24" s="421"/>
      <c r="Q24" s="421"/>
      <c r="R24" s="421"/>
      <c r="S24" s="421"/>
      <c r="T24" s="421"/>
      <c r="U24" s="422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20" t="s">
        <v>70</v>
      </c>
      <c r="P25" s="421"/>
      <c r="Q25" s="421"/>
      <c r="R25" s="421"/>
      <c r="S25" s="421"/>
      <c r="T25" s="421"/>
      <c r="U25" s="422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1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20" t="s">
        <v>70</v>
      </c>
      <c r="P34" s="421"/>
      <c r="Q34" s="421"/>
      <c r="R34" s="421"/>
      <c r="S34" s="421"/>
      <c r="T34" s="421"/>
      <c r="U34" s="422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20" t="s">
        <v>70</v>
      </c>
      <c r="P35" s="421"/>
      <c r="Q35" s="421"/>
      <c r="R35" s="421"/>
      <c r="S35" s="421"/>
      <c r="T35" s="421"/>
      <c r="U35" s="422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20" t="s">
        <v>70</v>
      </c>
      <c r="P38" s="421"/>
      <c r="Q38" s="421"/>
      <c r="R38" s="421"/>
      <c r="S38" s="421"/>
      <c r="T38" s="421"/>
      <c r="U38" s="422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20" t="s">
        <v>70</v>
      </c>
      <c r="P39" s="421"/>
      <c r="Q39" s="421"/>
      <c r="R39" s="421"/>
      <c r="S39" s="421"/>
      <c r="T39" s="421"/>
      <c r="U39" s="422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20" t="s">
        <v>70</v>
      </c>
      <c r="P42" s="421"/>
      <c r="Q42" s="421"/>
      <c r="R42" s="421"/>
      <c r="S42" s="421"/>
      <c r="T42" s="421"/>
      <c r="U42" s="422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20" t="s">
        <v>70</v>
      </c>
      <c r="P43" s="421"/>
      <c r="Q43" s="421"/>
      <c r="R43" s="421"/>
      <c r="S43" s="421"/>
      <c r="T43" s="421"/>
      <c r="U43" s="422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customHeight="1" x14ac:dyDescent="0.25">
      <c r="A45" s="42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63</v>
      </c>
      <c r="X47" s="388">
        <f>IFERROR(IF(W47="",0,CEILING((W47/$H47),1)*$H47),"")</f>
        <v>64.800000000000011</v>
      </c>
      <c r="Y47" s="36">
        <f>IFERROR(IF(X47=0,"",ROUNDUP(X47/H47,0)*0.02175),"")</f>
        <v>0.1305</v>
      </c>
      <c r="Z47" s="56"/>
      <c r="AA47" s="57"/>
      <c r="AE47" s="64"/>
      <c r="BB47" s="76" t="s">
        <v>1</v>
      </c>
      <c r="BL47" s="64">
        <f>IFERROR(W47*I47/H47,"0")</f>
        <v>65.8</v>
      </c>
      <c r="BM47" s="64">
        <f>IFERROR(X47*I47/H47,"0")</f>
        <v>67.680000000000007</v>
      </c>
      <c r="BN47" s="64">
        <f>IFERROR(1/J47*(W47/H47),"0")</f>
        <v>0.10416666666666666</v>
      </c>
      <c r="BO47" s="64">
        <f>IFERROR(1/J47*(X47/H47),"0")</f>
        <v>0.10714285714285715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20" t="s">
        <v>70</v>
      </c>
      <c r="P49" s="421"/>
      <c r="Q49" s="421"/>
      <c r="R49" s="421"/>
      <c r="S49" s="421"/>
      <c r="T49" s="421"/>
      <c r="U49" s="422"/>
      <c r="V49" s="37" t="s">
        <v>71</v>
      </c>
      <c r="W49" s="389">
        <f>IFERROR(W47/H47,"0")+IFERROR(W48/H48,"0")</f>
        <v>5.833333333333333</v>
      </c>
      <c r="X49" s="389">
        <f>IFERROR(X47/H47,"0")+IFERROR(X48/H48,"0")</f>
        <v>6.0000000000000009</v>
      </c>
      <c r="Y49" s="389">
        <f>IFERROR(IF(Y47="",0,Y47),"0")+IFERROR(IF(Y48="",0,Y48),"0")</f>
        <v>0.1305</v>
      </c>
      <c r="Z49" s="390"/>
      <c r="AA49" s="390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20" t="s">
        <v>70</v>
      </c>
      <c r="P50" s="421"/>
      <c r="Q50" s="421"/>
      <c r="R50" s="421"/>
      <c r="S50" s="421"/>
      <c r="T50" s="421"/>
      <c r="U50" s="422"/>
      <c r="V50" s="37" t="s">
        <v>66</v>
      </c>
      <c r="W50" s="389">
        <f>IFERROR(SUM(W47:W48),"0")</f>
        <v>63</v>
      </c>
      <c r="X50" s="389">
        <f>IFERROR(SUM(X47:X48),"0")</f>
        <v>64.800000000000011</v>
      </c>
      <c r="Y50" s="37"/>
      <c r="Z50" s="390"/>
      <c r="AA50" s="390"/>
    </row>
    <row r="51" spans="1:67" ht="16.5" customHeight="1" x14ac:dyDescent="0.25">
      <c r="A51" s="42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248</v>
      </c>
      <c r="X53" s="388">
        <f>IFERROR(IF(W53="",0,CEILING((W53/$H53),1)*$H53),"")</f>
        <v>248.4</v>
      </c>
      <c r="Y53" s="36">
        <f>IFERROR(IF(X53=0,"",ROUNDUP(X53/H53,0)*0.02175),"")</f>
        <v>0.50024999999999997</v>
      </c>
      <c r="Z53" s="56"/>
      <c r="AA53" s="57"/>
      <c r="AE53" s="64"/>
      <c r="BB53" s="78" t="s">
        <v>1</v>
      </c>
      <c r="BL53" s="64">
        <f>IFERROR(W53*I53/H53,"0")</f>
        <v>259.02222222222218</v>
      </c>
      <c r="BM53" s="64">
        <f>IFERROR(X53*I53/H53,"0")</f>
        <v>259.43999999999994</v>
      </c>
      <c r="BN53" s="64">
        <f>IFERROR(1/J53*(W53/H53),"0")</f>
        <v>0.41005291005291</v>
      </c>
      <c r="BO53" s="64">
        <f>IFERROR(1/J53*(X53/H53),"0")</f>
        <v>0.4107142857142857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4</v>
      </c>
      <c r="X56" s="388">
        <f>IFERROR(IF(W56="",0,CEILING((W56/$H56),1)*$H56),"")</f>
        <v>4</v>
      </c>
      <c r="Y56" s="36">
        <f>IFERROR(IF(X56=0,"",ROUNDUP(X56/H56,0)*0.00937),"")</f>
        <v>9.3699999999999999E-3</v>
      </c>
      <c r="Z56" s="56"/>
      <c r="AA56" s="57"/>
      <c r="AE56" s="64"/>
      <c r="BB56" s="81" t="s">
        <v>1</v>
      </c>
      <c r="BL56" s="64">
        <f>IFERROR(W56*I56/H56,"0")</f>
        <v>4.24</v>
      </c>
      <c r="BM56" s="64">
        <f>IFERROR(X56*I56/H56,"0")</f>
        <v>4.24</v>
      </c>
      <c r="BN56" s="64">
        <f>IFERROR(1/J56*(W56/H56),"0")</f>
        <v>8.3333333333333332E-3</v>
      </c>
      <c r="BO56" s="64">
        <f>IFERROR(1/J56*(X56/H56),"0")</f>
        <v>8.3333333333333332E-3</v>
      </c>
    </row>
    <row r="57" spans="1:67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20" t="s">
        <v>70</v>
      </c>
      <c r="P57" s="421"/>
      <c r="Q57" s="421"/>
      <c r="R57" s="421"/>
      <c r="S57" s="421"/>
      <c r="T57" s="421"/>
      <c r="U57" s="422"/>
      <c r="V57" s="37" t="s">
        <v>71</v>
      </c>
      <c r="W57" s="389">
        <f>IFERROR(W53/H53,"0")+IFERROR(W54/H54,"0")+IFERROR(W55/H55,"0")+IFERROR(W56/H56,"0")</f>
        <v>23.962962962962962</v>
      </c>
      <c r="X57" s="389">
        <f>IFERROR(X53/H53,"0")+IFERROR(X54/H54,"0")+IFERROR(X55/H55,"0")+IFERROR(X56/H56,"0")</f>
        <v>24</v>
      </c>
      <c r="Y57" s="389">
        <f>IFERROR(IF(Y53="",0,Y53),"0")+IFERROR(IF(Y54="",0,Y54),"0")+IFERROR(IF(Y55="",0,Y55),"0")+IFERROR(IF(Y56="",0,Y56),"0")</f>
        <v>0.50961999999999996</v>
      </c>
      <c r="Z57" s="390"/>
      <c r="AA57" s="390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20" t="s">
        <v>70</v>
      </c>
      <c r="P58" s="421"/>
      <c r="Q58" s="421"/>
      <c r="R58" s="421"/>
      <c r="S58" s="421"/>
      <c r="T58" s="421"/>
      <c r="U58" s="422"/>
      <c r="V58" s="37" t="s">
        <v>66</v>
      </c>
      <c r="W58" s="389">
        <f>IFERROR(SUM(W53:W56),"0")</f>
        <v>252</v>
      </c>
      <c r="X58" s="389">
        <f>IFERROR(SUM(X53:X56),"0")</f>
        <v>252.4</v>
      </c>
      <c r="Y58" s="37"/>
      <c r="Z58" s="390"/>
      <c r="AA58" s="390"/>
    </row>
    <row r="59" spans="1:67" ht="16.5" customHeight="1" x14ac:dyDescent="0.25">
      <c r="A59" s="42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86</v>
      </c>
      <c r="X63" s="388">
        <f t="shared" si="6"/>
        <v>89.6</v>
      </c>
      <c r="Y63" s="36">
        <f t="shared" si="7"/>
        <v>0.17399999999999999</v>
      </c>
      <c r="Z63" s="56"/>
      <c r="AA63" s="57"/>
      <c r="AE63" s="64"/>
      <c r="BB63" s="84" t="s">
        <v>1</v>
      </c>
      <c r="BL63" s="64">
        <f t="shared" si="8"/>
        <v>89.685714285714297</v>
      </c>
      <c r="BM63" s="64">
        <f t="shared" si="9"/>
        <v>93.440000000000012</v>
      </c>
      <c r="BN63" s="64">
        <f t="shared" si="10"/>
        <v>0.1371173469387755</v>
      </c>
      <c r="BO63" s="64">
        <f t="shared" si="11"/>
        <v>0.14285714285714285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66</v>
      </c>
      <c r="X64" s="388">
        <f t="shared" si="6"/>
        <v>67.199999999999989</v>
      </c>
      <c r="Y64" s="36">
        <f t="shared" si="7"/>
        <v>0.1305</v>
      </c>
      <c r="Z64" s="56"/>
      <c r="AA64" s="57"/>
      <c r="AE64" s="64"/>
      <c r="BB64" s="85" t="s">
        <v>1</v>
      </c>
      <c r="BL64" s="64">
        <f t="shared" si="8"/>
        <v>68.828571428571436</v>
      </c>
      <c r="BM64" s="64">
        <f t="shared" si="9"/>
        <v>70.079999999999984</v>
      </c>
      <c r="BN64" s="64">
        <f t="shared" si="10"/>
        <v>0.10522959183673469</v>
      </c>
      <c r="BO64" s="64">
        <f t="shared" si="11"/>
        <v>0.10714285714285712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234</v>
      </c>
      <c r="X65" s="388">
        <f t="shared" si="6"/>
        <v>237.60000000000002</v>
      </c>
      <c r="Y65" s="36">
        <f t="shared" si="7"/>
        <v>0.47849999999999998</v>
      </c>
      <c r="Z65" s="56"/>
      <c r="AA65" s="57"/>
      <c r="AE65" s="64"/>
      <c r="BB65" s="86" t="s">
        <v>1</v>
      </c>
      <c r="BL65" s="64">
        <f t="shared" si="8"/>
        <v>244.39999999999998</v>
      </c>
      <c r="BM65" s="64">
        <f t="shared" si="9"/>
        <v>248.16</v>
      </c>
      <c r="BN65" s="64">
        <f t="shared" si="10"/>
        <v>0.38690476190476186</v>
      </c>
      <c r="BO65" s="64">
        <f t="shared" si="11"/>
        <v>0.39285714285714285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184</v>
      </c>
      <c r="X67" s="388">
        <f t="shared" si="6"/>
        <v>190.39999999999998</v>
      </c>
      <c r="Y67" s="36">
        <f t="shared" si="7"/>
        <v>0.36974999999999997</v>
      </c>
      <c r="Z67" s="56"/>
      <c r="AA67" s="57"/>
      <c r="AE67" s="64"/>
      <c r="BB67" s="88" t="s">
        <v>1</v>
      </c>
      <c r="BL67" s="64">
        <f t="shared" si="8"/>
        <v>191.8857142857143</v>
      </c>
      <c r="BM67" s="64">
        <f t="shared" si="9"/>
        <v>198.56</v>
      </c>
      <c r="BN67" s="64">
        <f t="shared" si="10"/>
        <v>0.29336734693877553</v>
      </c>
      <c r="BO67" s="64">
        <f t="shared" si="11"/>
        <v>0.30357142857142855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18</v>
      </c>
      <c r="X74" s="388">
        <f t="shared" si="6"/>
        <v>18</v>
      </c>
      <c r="Y74" s="36">
        <f t="shared" si="12"/>
        <v>3.7479999999999999E-2</v>
      </c>
      <c r="Z74" s="56"/>
      <c r="AA74" s="57"/>
      <c r="AE74" s="64"/>
      <c r="BB74" s="95" t="s">
        <v>1</v>
      </c>
      <c r="BL74" s="64">
        <f t="shared" si="8"/>
        <v>18.84</v>
      </c>
      <c r="BM74" s="64">
        <f t="shared" si="9"/>
        <v>18.84</v>
      </c>
      <c r="BN74" s="64">
        <f t="shared" si="10"/>
        <v>3.3333333333333333E-2</v>
      </c>
      <c r="BO74" s="64">
        <f t="shared" si="11"/>
        <v>3.3333333333333333E-2</v>
      </c>
    </row>
    <row r="75" spans="1:67" ht="27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20" t="s">
        <v>70</v>
      </c>
      <c r="P81" s="421"/>
      <c r="Q81" s="421"/>
      <c r="R81" s="421"/>
      <c r="S81" s="421"/>
      <c r="T81" s="421"/>
      <c r="U81" s="422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55.666666666666671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57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1.1902299999999999</v>
      </c>
      <c r="Z81" s="390"/>
      <c r="AA81" s="390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20" t="s">
        <v>70</v>
      </c>
      <c r="P82" s="421"/>
      <c r="Q82" s="421"/>
      <c r="R82" s="421"/>
      <c r="S82" s="421"/>
      <c r="T82" s="421"/>
      <c r="U82" s="422"/>
      <c r="V82" s="37" t="s">
        <v>66</v>
      </c>
      <c r="W82" s="389">
        <f>IFERROR(SUM(W61:W80),"0")</f>
        <v>588</v>
      </c>
      <c r="X82" s="389">
        <f>IFERROR(SUM(X61:X80),"0")</f>
        <v>602.79999999999995</v>
      </c>
      <c r="Y82" s="37"/>
      <c r="Z82" s="390"/>
      <c r="AA82" s="390"/>
    </row>
    <row r="83" spans="1:67" ht="14.25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20" t="s">
        <v>70</v>
      </c>
      <c r="P88" s="421"/>
      <c r="Q88" s="421"/>
      <c r="R88" s="421"/>
      <c r="S88" s="421"/>
      <c r="T88" s="421"/>
      <c r="U88" s="422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20" t="s">
        <v>70</v>
      </c>
      <c r="P89" s="421"/>
      <c r="Q89" s="421"/>
      <c r="R89" s="421"/>
      <c r="S89" s="421"/>
      <c r="T89" s="421"/>
      <c r="U89" s="422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5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20" t="s">
        <v>70</v>
      </c>
      <c r="P98" s="421"/>
      <c r="Q98" s="421"/>
      <c r="R98" s="421"/>
      <c r="S98" s="421"/>
      <c r="T98" s="421"/>
      <c r="U98" s="422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20" t="s">
        <v>70</v>
      </c>
      <c r="P99" s="421"/>
      <c r="Q99" s="421"/>
      <c r="R99" s="421"/>
      <c r="S99" s="421"/>
      <c r="T99" s="421"/>
      <c r="U99" s="422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3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6</v>
      </c>
      <c r="X101" s="388">
        <f t="shared" ref="X101:X115" si="18">IFERROR(IF(W101="",0,CEILING((W101/$H101),1)*$H101),"")</f>
        <v>6</v>
      </c>
      <c r="Y101" s="36">
        <f>IFERROR(IF(X101=0,"",ROUNDUP(X101/H101,0)*0.00502),"")</f>
        <v>2.5100000000000001E-2</v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6.5000000000000009</v>
      </c>
      <c r="BM101" s="64">
        <f t="shared" ref="BM101:BM115" si="20">IFERROR(X101*I101/H101,"0")</f>
        <v>6.5000000000000009</v>
      </c>
      <c r="BN101" s="64">
        <f t="shared" ref="BN101:BN115" si="21">IFERROR(1/J101*(W101/H101),"0")</f>
        <v>2.1367521367521368E-2</v>
      </c>
      <c r="BO101" s="64">
        <f t="shared" ref="BO101:BO115" si="22">IFERROR(1/J101*(X101/H101),"0")</f>
        <v>2.1367521367521368E-2</v>
      </c>
    </row>
    <row r="102" spans="1:67" ht="27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180</v>
      </c>
      <c r="X108" s="388">
        <f t="shared" si="18"/>
        <v>180.9</v>
      </c>
      <c r="Y108" s="36">
        <f>IFERROR(IF(X108=0,"",ROUNDUP(X108/H108,0)*0.00753),"")</f>
        <v>0.50451000000000001</v>
      </c>
      <c r="Z108" s="56"/>
      <c r="AA108" s="57"/>
      <c r="AE108" s="64"/>
      <c r="BB108" s="120" t="s">
        <v>1</v>
      </c>
      <c r="BL108" s="64">
        <f t="shared" si="19"/>
        <v>198.13333333333333</v>
      </c>
      <c r="BM108" s="64">
        <f t="shared" si="20"/>
        <v>199.124</v>
      </c>
      <c r="BN108" s="64">
        <f t="shared" si="21"/>
        <v>0.42735042735042728</v>
      </c>
      <c r="BO108" s="64">
        <f t="shared" si="22"/>
        <v>0.42948717948717946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3</v>
      </c>
      <c r="X111" s="388">
        <f t="shared" si="18"/>
        <v>3.6</v>
      </c>
      <c r="Y111" s="36">
        <f t="shared" si="23"/>
        <v>1.506E-2</v>
      </c>
      <c r="Z111" s="56"/>
      <c r="AA111" s="57"/>
      <c r="AE111" s="64"/>
      <c r="BB111" s="123" t="s">
        <v>1</v>
      </c>
      <c r="BL111" s="64">
        <f t="shared" si="19"/>
        <v>3.333333333333333</v>
      </c>
      <c r="BM111" s="64">
        <f t="shared" si="20"/>
        <v>4</v>
      </c>
      <c r="BN111" s="64">
        <f t="shared" si="21"/>
        <v>1.0683760683760682E-2</v>
      </c>
      <c r="BO111" s="64">
        <f t="shared" si="22"/>
        <v>1.282051282051282E-2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3</v>
      </c>
      <c r="X114" s="388">
        <f t="shared" si="18"/>
        <v>3.6</v>
      </c>
      <c r="Y114" s="36">
        <f t="shared" si="23"/>
        <v>1.506E-2</v>
      </c>
      <c r="Z114" s="56"/>
      <c r="AA114" s="57"/>
      <c r="AE114" s="64"/>
      <c r="BB114" s="126" t="s">
        <v>1</v>
      </c>
      <c r="BL114" s="64">
        <f t="shared" si="19"/>
        <v>3.4433333333333329</v>
      </c>
      <c r="BM114" s="64">
        <f t="shared" si="20"/>
        <v>4.1319999999999997</v>
      </c>
      <c r="BN114" s="64">
        <f t="shared" si="21"/>
        <v>1.0683760683760682E-2</v>
      </c>
      <c r="BO114" s="64">
        <f t="shared" si="22"/>
        <v>1.282051282051282E-2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20" t="s">
        <v>70</v>
      </c>
      <c r="P116" s="421"/>
      <c r="Q116" s="421"/>
      <c r="R116" s="421"/>
      <c r="S116" s="421"/>
      <c r="T116" s="421"/>
      <c r="U116" s="422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75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76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0.55972999999999995</v>
      </c>
      <c r="Z116" s="390"/>
      <c r="AA116" s="390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20" t="s">
        <v>70</v>
      </c>
      <c r="P117" s="421"/>
      <c r="Q117" s="421"/>
      <c r="R117" s="421"/>
      <c r="S117" s="421"/>
      <c r="T117" s="421"/>
      <c r="U117" s="422"/>
      <c r="V117" s="37" t="s">
        <v>66</v>
      </c>
      <c r="W117" s="389">
        <f>IFERROR(SUM(W101:W115),"0")</f>
        <v>192</v>
      </c>
      <c r="X117" s="389">
        <f>IFERROR(SUM(X101:X115),"0")</f>
        <v>194.1</v>
      </c>
      <c r="Y117" s="37"/>
      <c r="Z117" s="390"/>
      <c r="AA117" s="390"/>
    </row>
    <row r="118" spans="1:67" ht="14.25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112</v>
      </c>
      <c r="X119" s="388">
        <f t="shared" ref="X119:X125" si="24">IFERROR(IF(W119="",0,CEILING((W119/$H119),1)*$H119),"")</f>
        <v>112.88</v>
      </c>
      <c r="Y119" s="36">
        <f>IFERROR(IF(X119=0,"",ROUNDUP(X119/H119,0)*0.00937),"")</f>
        <v>0.31857999999999997</v>
      </c>
      <c r="Z119" s="56"/>
      <c r="AA119" s="57"/>
      <c r="AE119" s="64"/>
      <c r="BB119" s="128" t="s">
        <v>1</v>
      </c>
      <c r="BL119" s="64">
        <f t="shared" ref="BL119:BL125" si="25">IFERROR(W119*I119/H119,"0")</f>
        <v>120.83855421686746</v>
      </c>
      <c r="BM119" s="64">
        <f t="shared" ref="BM119:BM125" si="26">IFERROR(X119*I119/H119,"0")</f>
        <v>121.788</v>
      </c>
      <c r="BN119" s="64">
        <f t="shared" ref="BN119:BN125" si="27">IFERROR(1/J119*(W119/H119),"0")</f>
        <v>0.28112449799196787</v>
      </c>
      <c r="BO119" s="64">
        <f t="shared" ref="BO119:BO125" si="28">IFERROR(1/J119*(X119/H119),"0")</f>
        <v>0.28333333333333333</v>
      </c>
    </row>
    <row r="120" spans="1:67" ht="27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49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50</v>
      </c>
      <c r="X122" s="388">
        <f t="shared" si="24"/>
        <v>50.400000000000006</v>
      </c>
      <c r="Y122" s="36">
        <f>IFERROR(IF(X122=0,"",ROUNDUP(X122/H122,0)*0.02175),"")</f>
        <v>0.1305</v>
      </c>
      <c r="Z122" s="56"/>
      <c r="AA122" s="57"/>
      <c r="AE122" s="64"/>
      <c r="BB122" s="131" t="s">
        <v>1</v>
      </c>
      <c r="BL122" s="64">
        <f t="shared" si="25"/>
        <v>53.357142857142861</v>
      </c>
      <c r="BM122" s="64">
        <f t="shared" si="26"/>
        <v>53.784000000000006</v>
      </c>
      <c r="BN122" s="64">
        <f t="shared" si="27"/>
        <v>0.10629251700680271</v>
      </c>
      <c r="BO122" s="64">
        <f t="shared" si="28"/>
        <v>0.10714285714285714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20" t="s">
        <v>70</v>
      </c>
      <c r="P126" s="421"/>
      <c r="Q126" s="421"/>
      <c r="R126" s="421"/>
      <c r="S126" s="421"/>
      <c r="T126" s="421"/>
      <c r="U126" s="422"/>
      <c r="V126" s="37" t="s">
        <v>71</v>
      </c>
      <c r="W126" s="389">
        <f>IFERROR(W119/H119,"0")+IFERROR(W120/H120,"0")+IFERROR(W121/H121,"0")+IFERROR(W122/H122,"0")+IFERROR(W123/H123,"0")+IFERROR(W124/H124,"0")+IFERROR(W125/H125,"0")</f>
        <v>39.687320711417101</v>
      </c>
      <c r="X126" s="389">
        <f>IFERROR(X119/H119,"0")+IFERROR(X120/H120,"0")+IFERROR(X121/H121,"0")+IFERROR(X122/H122,"0")+IFERROR(X123/H123,"0")+IFERROR(X124/H124,"0")+IFERROR(X125/H125,"0")</f>
        <v>40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0.44907999999999998</v>
      </c>
      <c r="Z126" s="390"/>
      <c r="AA126" s="390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20" t="s">
        <v>70</v>
      </c>
      <c r="P127" s="421"/>
      <c r="Q127" s="421"/>
      <c r="R127" s="421"/>
      <c r="S127" s="421"/>
      <c r="T127" s="421"/>
      <c r="U127" s="422"/>
      <c r="V127" s="37" t="s">
        <v>66</v>
      </c>
      <c r="W127" s="389">
        <f>IFERROR(SUM(W119:W125),"0")</f>
        <v>162</v>
      </c>
      <c r="X127" s="389">
        <f>IFERROR(SUM(X119:X125),"0")</f>
        <v>163.28</v>
      </c>
      <c r="Y127" s="37"/>
      <c r="Z127" s="390"/>
      <c r="AA127" s="390"/>
    </row>
    <row r="128" spans="1:67" ht="16.5" customHeight="1" x14ac:dyDescent="0.25">
      <c r="A128" s="42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405</v>
      </c>
      <c r="X133" s="388">
        <f>IFERROR(IF(W133="",0,CEILING((W133/$H133),1)*$H133),"")</f>
        <v>405</v>
      </c>
      <c r="Y133" s="36">
        <f>IFERROR(IF(X133=0,"",ROUNDUP(X133/H133,0)*0.00753),"")</f>
        <v>1.1294999999999999</v>
      </c>
      <c r="Z133" s="56"/>
      <c r="AA133" s="57"/>
      <c r="AE133" s="64"/>
      <c r="BB133" s="138" t="s">
        <v>1</v>
      </c>
      <c r="BL133" s="64">
        <f>IFERROR(W133*I133/H133,"0")</f>
        <v>445.8</v>
      </c>
      <c r="BM133" s="64">
        <f>IFERROR(X133*I133/H133,"0")</f>
        <v>445.8</v>
      </c>
      <c r="BN133" s="64">
        <f>IFERROR(1/J133*(W133/H133),"0")</f>
        <v>0.96153846153846145</v>
      </c>
      <c r="BO133" s="64">
        <f>IFERROR(1/J133*(X133/H133),"0")</f>
        <v>0.96153846153846145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20" t="s">
        <v>70</v>
      </c>
      <c r="P135" s="421"/>
      <c r="Q135" s="421"/>
      <c r="R135" s="421"/>
      <c r="S135" s="421"/>
      <c r="T135" s="421"/>
      <c r="U135" s="422"/>
      <c r="V135" s="37" t="s">
        <v>71</v>
      </c>
      <c r="W135" s="389">
        <f>IFERROR(W130/H130,"0")+IFERROR(W131/H131,"0")+IFERROR(W132/H132,"0")+IFERROR(W133/H133,"0")+IFERROR(W134/H134,"0")</f>
        <v>150</v>
      </c>
      <c r="X135" s="389">
        <f>IFERROR(X130/H130,"0")+IFERROR(X131/H131,"0")+IFERROR(X132/H132,"0")+IFERROR(X133/H133,"0")+IFERROR(X134/H134,"0")</f>
        <v>150</v>
      </c>
      <c r="Y135" s="389">
        <f>IFERROR(IF(Y130="",0,Y130),"0")+IFERROR(IF(Y131="",0,Y131),"0")+IFERROR(IF(Y132="",0,Y132),"0")+IFERROR(IF(Y133="",0,Y133),"0")+IFERROR(IF(Y134="",0,Y134),"0")</f>
        <v>1.1294999999999999</v>
      </c>
      <c r="Z135" s="390"/>
      <c r="AA135" s="390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20" t="s">
        <v>70</v>
      </c>
      <c r="P136" s="421"/>
      <c r="Q136" s="421"/>
      <c r="R136" s="421"/>
      <c r="S136" s="421"/>
      <c r="T136" s="421"/>
      <c r="U136" s="422"/>
      <c r="V136" s="37" t="s">
        <v>66</v>
      </c>
      <c r="W136" s="389">
        <f>IFERROR(SUM(W130:W134),"0")</f>
        <v>405</v>
      </c>
      <c r="X136" s="389">
        <f>IFERROR(SUM(X130:X134),"0")</f>
        <v>405</v>
      </c>
      <c r="Y136" s="37"/>
      <c r="Z136" s="390"/>
      <c r="AA136" s="390"/>
    </row>
    <row r="137" spans="1:67" ht="27.75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customHeight="1" x14ac:dyDescent="0.25">
      <c r="A138" s="42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4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20" t="s">
        <v>70</v>
      </c>
      <c r="P144" s="421"/>
      <c r="Q144" s="421"/>
      <c r="R144" s="421"/>
      <c r="S144" s="421"/>
      <c r="T144" s="421"/>
      <c r="U144" s="422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20" t="s">
        <v>70</v>
      </c>
      <c r="P145" s="421"/>
      <c r="Q145" s="421"/>
      <c r="R145" s="421"/>
      <c r="S145" s="421"/>
      <c r="T145" s="421"/>
      <c r="U145" s="422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customHeight="1" x14ac:dyDescent="0.25">
      <c r="A146" s="424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31</v>
      </c>
      <c r="X148" s="388">
        <f t="shared" ref="X148:X156" si="29">IFERROR(IF(W148="",0,CEILING((W148/$H148),1)*$H148),"")</f>
        <v>33.6</v>
      </c>
      <c r="Y148" s="36">
        <f>IFERROR(IF(X148=0,"",ROUNDUP(X148/H148,0)*0.00753),"")</f>
        <v>6.0240000000000002E-2</v>
      </c>
      <c r="Z148" s="56"/>
      <c r="AA148" s="57"/>
      <c r="AE148" s="64"/>
      <c r="BB148" s="144" t="s">
        <v>1</v>
      </c>
      <c r="BL148" s="64">
        <f t="shared" ref="BL148:BL156" si="30">IFERROR(W148*I148/H148,"0")</f>
        <v>32.919047619047618</v>
      </c>
      <c r="BM148" s="64">
        <f t="shared" ref="BM148:BM156" si="31">IFERROR(X148*I148/H148,"0")</f>
        <v>35.68</v>
      </c>
      <c r="BN148" s="64">
        <f t="shared" ref="BN148:BN156" si="32">IFERROR(1/J148*(W148/H148),"0")</f>
        <v>4.7313797313797312E-2</v>
      </c>
      <c r="BO148" s="64">
        <f t="shared" ref="BO148:BO156" si="33">IFERROR(1/J148*(X148/H148),"0")</f>
        <v>5.128205128205128E-2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12</v>
      </c>
      <c r="X150" s="388">
        <f t="shared" si="29"/>
        <v>12.600000000000001</v>
      </c>
      <c r="Y150" s="36">
        <f>IFERROR(IF(X150=0,"",ROUNDUP(X150/H150,0)*0.00753),"")</f>
        <v>2.2589999999999999E-2</v>
      </c>
      <c r="Z150" s="56"/>
      <c r="AA150" s="57"/>
      <c r="AE150" s="64"/>
      <c r="BB150" s="146" t="s">
        <v>1</v>
      </c>
      <c r="BL150" s="64">
        <f t="shared" si="30"/>
        <v>12.571428571428571</v>
      </c>
      <c r="BM150" s="64">
        <f t="shared" si="31"/>
        <v>13.200000000000003</v>
      </c>
      <c r="BN150" s="64">
        <f t="shared" si="32"/>
        <v>1.8315018315018316E-2</v>
      </c>
      <c r="BO150" s="64">
        <f t="shared" si="33"/>
        <v>1.9230769230769232E-2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29</v>
      </c>
      <c r="X151" s="388">
        <f t="shared" si="29"/>
        <v>29.400000000000002</v>
      </c>
      <c r="Y151" s="36">
        <f>IFERROR(IF(X151=0,"",ROUNDUP(X151/H151,0)*0.00502),"")</f>
        <v>7.0280000000000009E-2</v>
      </c>
      <c r="Z151" s="56"/>
      <c r="AA151" s="57"/>
      <c r="AE151" s="64"/>
      <c r="BB151" s="147" t="s">
        <v>1</v>
      </c>
      <c r="BL151" s="64">
        <f t="shared" si="30"/>
        <v>30.795238095238094</v>
      </c>
      <c r="BM151" s="64">
        <f t="shared" si="31"/>
        <v>31.22</v>
      </c>
      <c r="BN151" s="64">
        <f t="shared" si="32"/>
        <v>5.9015059015059018E-2</v>
      </c>
      <c r="BO151" s="64">
        <f t="shared" si="33"/>
        <v>5.9829059829059839E-2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48</v>
      </c>
      <c r="X154" s="388">
        <f t="shared" si="29"/>
        <v>48.300000000000004</v>
      </c>
      <c r="Y154" s="36">
        <f>IFERROR(IF(X154=0,"",ROUNDUP(X154/H154,0)*0.00502),"")</f>
        <v>0.11546000000000001</v>
      </c>
      <c r="Z154" s="56"/>
      <c r="AA154" s="57"/>
      <c r="AE154" s="64"/>
      <c r="BB154" s="150" t="s">
        <v>1</v>
      </c>
      <c r="BL154" s="64">
        <f t="shared" si="30"/>
        <v>50.285714285714285</v>
      </c>
      <c r="BM154" s="64">
        <f t="shared" si="31"/>
        <v>50.600000000000009</v>
      </c>
      <c r="BN154" s="64">
        <f t="shared" si="32"/>
        <v>9.7680097680097694E-2</v>
      </c>
      <c r="BO154" s="64">
        <f t="shared" si="33"/>
        <v>9.8290598290598302E-2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20" t="s">
        <v>70</v>
      </c>
      <c r="P157" s="421"/>
      <c r="Q157" s="421"/>
      <c r="R157" s="421"/>
      <c r="S157" s="421"/>
      <c r="T157" s="421"/>
      <c r="U157" s="422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46.904761904761898</v>
      </c>
      <c r="X157" s="389">
        <f>IFERROR(X148/H148,"0")+IFERROR(X149/H149,"0")+IFERROR(X150/H150,"0")+IFERROR(X151/H151,"0")+IFERROR(X152/H152,"0")+IFERROR(X153/H153,"0")+IFERROR(X154/H154,"0")+IFERROR(X155/H155,"0")+IFERROR(X156/H156,"0")</f>
        <v>48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0.26857000000000003</v>
      </c>
      <c r="Z157" s="390"/>
      <c r="AA157" s="390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20" t="s">
        <v>70</v>
      </c>
      <c r="P158" s="421"/>
      <c r="Q158" s="421"/>
      <c r="R158" s="421"/>
      <c r="S158" s="421"/>
      <c r="T158" s="421"/>
      <c r="U158" s="422"/>
      <c r="V158" s="37" t="s">
        <v>66</v>
      </c>
      <c r="W158" s="389">
        <f>IFERROR(SUM(W148:W156),"0")</f>
        <v>120</v>
      </c>
      <c r="X158" s="389">
        <f>IFERROR(SUM(X148:X156),"0")</f>
        <v>123.9</v>
      </c>
      <c r="Y158" s="37"/>
      <c r="Z158" s="390"/>
      <c r="AA158" s="390"/>
    </row>
    <row r="159" spans="1:67" ht="16.5" customHeight="1" x14ac:dyDescent="0.25">
      <c r="A159" s="424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20" t="s">
        <v>70</v>
      </c>
      <c r="P163" s="421"/>
      <c r="Q163" s="421"/>
      <c r="R163" s="421"/>
      <c r="S163" s="421"/>
      <c r="T163" s="421"/>
      <c r="U163" s="422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20" t="s">
        <v>70</v>
      </c>
      <c r="P164" s="421"/>
      <c r="Q164" s="421"/>
      <c r="R164" s="421"/>
      <c r="S164" s="421"/>
      <c r="T164" s="421"/>
      <c r="U164" s="422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20" t="s">
        <v>70</v>
      </c>
      <c r="P168" s="421"/>
      <c r="Q168" s="421"/>
      <c r="R168" s="421"/>
      <c r="S168" s="421"/>
      <c r="T168" s="421"/>
      <c r="U168" s="422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20" t="s">
        <v>70</v>
      </c>
      <c r="P169" s="421"/>
      <c r="Q169" s="421"/>
      <c r="R169" s="421"/>
      <c r="S169" s="421"/>
      <c r="T169" s="421"/>
      <c r="U169" s="422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2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63</v>
      </c>
      <c r="X173" s="388">
        <f t="shared" si="34"/>
        <v>64.800000000000011</v>
      </c>
      <c r="Y173" s="36">
        <f>IFERROR(IF(X173=0,"",ROUNDUP(X173/H173,0)*0.00937),"")</f>
        <v>0.11244</v>
      </c>
      <c r="Z173" s="56"/>
      <c r="AA173" s="57"/>
      <c r="AE173" s="64"/>
      <c r="BB173" s="159" t="s">
        <v>1</v>
      </c>
      <c r="BL173" s="64">
        <f t="shared" si="35"/>
        <v>65.45</v>
      </c>
      <c r="BM173" s="64">
        <f t="shared" si="36"/>
        <v>67.320000000000007</v>
      </c>
      <c r="BN173" s="64">
        <f t="shared" si="37"/>
        <v>9.722222222222221E-2</v>
      </c>
      <c r="BO173" s="64">
        <f t="shared" si="38"/>
        <v>0.10000000000000002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41</v>
      </c>
      <c r="X174" s="388">
        <f t="shared" si="34"/>
        <v>43.2</v>
      </c>
      <c r="Y174" s="36">
        <f>IFERROR(IF(X174=0,"",ROUNDUP(X174/H174,0)*0.00937),"")</f>
        <v>7.4959999999999999E-2</v>
      </c>
      <c r="Z174" s="56"/>
      <c r="AA174" s="57"/>
      <c r="AE174" s="64"/>
      <c r="BB174" s="160" t="s">
        <v>1</v>
      </c>
      <c r="BL174" s="64">
        <f t="shared" si="35"/>
        <v>42.594444444444449</v>
      </c>
      <c r="BM174" s="64">
        <f t="shared" si="36"/>
        <v>44.88</v>
      </c>
      <c r="BN174" s="64">
        <f t="shared" si="37"/>
        <v>6.3271604938271594E-2</v>
      </c>
      <c r="BO174" s="64">
        <f t="shared" si="38"/>
        <v>6.6666666666666666E-2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2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20" t="s">
        <v>70</v>
      </c>
      <c r="P179" s="421"/>
      <c r="Q179" s="421"/>
      <c r="R179" s="421"/>
      <c r="S179" s="421"/>
      <c r="T179" s="421"/>
      <c r="U179" s="422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19.25925925925926</v>
      </c>
      <c r="X179" s="389">
        <f>IFERROR(X171/H171,"0")+IFERROR(X172/H172,"0")+IFERROR(X173/H173,"0")+IFERROR(X174/H174,"0")+IFERROR(X175/H175,"0")+IFERROR(X176/H176,"0")+IFERROR(X177/H177,"0")+IFERROR(X178/H178,"0")</f>
        <v>20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0.18740000000000001</v>
      </c>
      <c r="Z179" s="390"/>
      <c r="AA179" s="390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20" t="s">
        <v>70</v>
      </c>
      <c r="P180" s="421"/>
      <c r="Q180" s="421"/>
      <c r="R180" s="421"/>
      <c r="S180" s="421"/>
      <c r="T180" s="421"/>
      <c r="U180" s="422"/>
      <c r="V180" s="37" t="s">
        <v>66</v>
      </c>
      <c r="W180" s="389">
        <f>IFERROR(SUM(W171:W178),"0")</f>
        <v>104</v>
      </c>
      <c r="X180" s="389">
        <f>IFERROR(SUM(X171:X178),"0")</f>
        <v>108.00000000000001</v>
      </c>
      <c r="Y180" s="37"/>
      <c r="Z180" s="390"/>
      <c r="AA180" s="390"/>
    </row>
    <row r="181" spans="1:67" ht="14.25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3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6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78</v>
      </c>
      <c r="X188" s="388">
        <f t="shared" si="39"/>
        <v>78.3</v>
      </c>
      <c r="Y188" s="36">
        <f>IFERROR(IF(X188=0,"",ROUNDUP(X188/H188,0)*0.02175),"")</f>
        <v>0.19574999999999998</v>
      </c>
      <c r="Z188" s="56"/>
      <c r="AA188" s="57"/>
      <c r="AE188" s="64"/>
      <c r="BB188" s="171" t="s">
        <v>1</v>
      </c>
      <c r="BL188" s="64">
        <f t="shared" si="40"/>
        <v>83.056551724137933</v>
      </c>
      <c r="BM188" s="64">
        <f t="shared" si="41"/>
        <v>83.376000000000005</v>
      </c>
      <c r="BN188" s="64">
        <f t="shared" si="42"/>
        <v>0.16009852216748768</v>
      </c>
      <c r="BO188" s="64">
        <f t="shared" si="43"/>
        <v>0.1607142857142857</v>
      </c>
    </row>
    <row r="189" spans="1:67" ht="16.5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2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117</v>
      </c>
      <c r="X190" s="388">
        <f t="shared" si="39"/>
        <v>117.6</v>
      </c>
      <c r="Y190" s="36">
        <f>IFERROR(IF(X190=0,"",ROUNDUP(X190/H190,0)*0.00753),"")</f>
        <v>0.36897000000000002</v>
      </c>
      <c r="Z190" s="56"/>
      <c r="AA190" s="57"/>
      <c r="AE190" s="64"/>
      <c r="BB190" s="173" t="s">
        <v>1</v>
      </c>
      <c r="BL190" s="64">
        <f t="shared" si="40"/>
        <v>130.26000000000002</v>
      </c>
      <c r="BM190" s="64">
        <f t="shared" si="41"/>
        <v>130.928</v>
      </c>
      <c r="BN190" s="64">
        <f t="shared" si="42"/>
        <v>0.3125</v>
      </c>
      <c r="BO190" s="64">
        <f t="shared" si="43"/>
        <v>0.3141025641025641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272</v>
      </c>
      <c r="X192" s="388">
        <f t="shared" si="39"/>
        <v>273.59999999999997</v>
      </c>
      <c r="Y192" s="36">
        <f>IFERROR(IF(X192=0,"",ROUNDUP(X192/H192,0)*0.00753),"")</f>
        <v>0.85842000000000007</v>
      </c>
      <c r="Z192" s="56"/>
      <c r="AA192" s="57"/>
      <c r="AE192" s="64"/>
      <c r="BB192" s="175" t="s">
        <v>1</v>
      </c>
      <c r="BL192" s="64">
        <f t="shared" si="40"/>
        <v>294.66666666666669</v>
      </c>
      <c r="BM192" s="64">
        <f t="shared" si="41"/>
        <v>296.39999999999998</v>
      </c>
      <c r="BN192" s="64">
        <f t="shared" si="42"/>
        <v>0.72649572649572658</v>
      </c>
      <c r="BO192" s="64">
        <f t="shared" si="43"/>
        <v>0.73076923076923062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170</v>
      </c>
      <c r="X194" s="388">
        <f t="shared" si="39"/>
        <v>170.4</v>
      </c>
      <c r="Y194" s="36">
        <f t="shared" ref="Y194:Y200" si="44">IFERROR(IF(X194=0,"",ROUNDUP(X194/H194,0)*0.00753),"")</f>
        <v>0.53463000000000005</v>
      </c>
      <c r="Z194" s="56"/>
      <c r="AA194" s="57"/>
      <c r="AE194" s="64"/>
      <c r="BB194" s="177" t="s">
        <v>1</v>
      </c>
      <c r="BL194" s="64">
        <f t="shared" si="40"/>
        <v>190.54166666666669</v>
      </c>
      <c r="BM194" s="64">
        <f t="shared" si="41"/>
        <v>190.99</v>
      </c>
      <c r="BN194" s="64">
        <f t="shared" si="42"/>
        <v>0.45405982905982911</v>
      </c>
      <c r="BO194" s="64">
        <f t="shared" si="43"/>
        <v>0.45512820512820512</v>
      </c>
    </row>
    <row r="195" spans="1:67" ht="27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263</v>
      </c>
      <c r="X195" s="388">
        <f t="shared" si="39"/>
        <v>264</v>
      </c>
      <c r="Y195" s="36">
        <f t="shared" si="44"/>
        <v>0.82830000000000004</v>
      </c>
      <c r="Z195" s="56"/>
      <c r="AA195" s="57"/>
      <c r="AE195" s="64"/>
      <c r="BB195" s="178" t="s">
        <v>1</v>
      </c>
      <c r="BL195" s="64">
        <f t="shared" si="40"/>
        <v>292.80666666666667</v>
      </c>
      <c r="BM195" s="64">
        <f t="shared" si="41"/>
        <v>293.92</v>
      </c>
      <c r="BN195" s="64">
        <f t="shared" si="42"/>
        <v>0.70245726495726502</v>
      </c>
      <c r="BO195" s="64">
        <f t="shared" si="43"/>
        <v>0.70512820512820507</v>
      </c>
    </row>
    <row r="196" spans="1:67" ht="27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206</v>
      </c>
      <c r="X197" s="388">
        <f t="shared" si="39"/>
        <v>206.4</v>
      </c>
      <c r="Y197" s="36">
        <f t="shared" si="44"/>
        <v>0.64758000000000004</v>
      </c>
      <c r="Z197" s="56"/>
      <c r="AA197" s="57"/>
      <c r="AE197" s="64"/>
      <c r="BB197" s="180" t="s">
        <v>1</v>
      </c>
      <c r="BL197" s="64">
        <f t="shared" si="40"/>
        <v>229.34666666666669</v>
      </c>
      <c r="BM197" s="64">
        <f t="shared" si="41"/>
        <v>229.79200000000003</v>
      </c>
      <c r="BN197" s="64">
        <f t="shared" si="42"/>
        <v>0.55021367521367526</v>
      </c>
      <c r="BO197" s="64">
        <f t="shared" si="43"/>
        <v>0.55128205128205121</v>
      </c>
    </row>
    <row r="198" spans="1:67" ht="27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9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47</v>
      </c>
      <c r="X199" s="388">
        <f t="shared" si="39"/>
        <v>48</v>
      </c>
      <c r="Y199" s="36">
        <f t="shared" si="44"/>
        <v>0.15060000000000001</v>
      </c>
      <c r="Z199" s="56"/>
      <c r="AA199" s="57"/>
      <c r="AE199" s="64"/>
      <c r="BB199" s="182" t="s">
        <v>1</v>
      </c>
      <c r="BL199" s="64">
        <f t="shared" si="40"/>
        <v>52.326666666666668</v>
      </c>
      <c r="BM199" s="64">
        <f t="shared" si="41"/>
        <v>53.440000000000005</v>
      </c>
      <c r="BN199" s="64">
        <f t="shared" si="42"/>
        <v>0.12553418803418803</v>
      </c>
      <c r="BO199" s="64">
        <f t="shared" si="43"/>
        <v>0.12820512820512819</v>
      </c>
    </row>
    <row r="200" spans="1:67" ht="27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1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164</v>
      </c>
      <c r="X200" s="388">
        <f t="shared" si="39"/>
        <v>165.6</v>
      </c>
      <c r="Y200" s="36">
        <f t="shared" si="44"/>
        <v>0.51956999999999998</v>
      </c>
      <c r="Z200" s="56"/>
      <c r="AA200" s="57"/>
      <c r="AE200" s="64"/>
      <c r="BB200" s="183" t="s">
        <v>1</v>
      </c>
      <c r="BL200" s="64">
        <f t="shared" si="40"/>
        <v>182.99666666666667</v>
      </c>
      <c r="BM200" s="64">
        <f t="shared" si="41"/>
        <v>184.78199999999998</v>
      </c>
      <c r="BN200" s="64">
        <f t="shared" si="42"/>
        <v>0.43803418803418809</v>
      </c>
      <c r="BO200" s="64">
        <f t="shared" si="43"/>
        <v>0.44230769230769229</v>
      </c>
    </row>
    <row r="201" spans="1:67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20" t="s">
        <v>70</v>
      </c>
      <c r="P201" s="421"/>
      <c r="Q201" s="421"/>
      <c r="R201" s="421"/>
      <c r="S201" s="421"/>
      <c r="T201" s="421"/>
      <c r="U201" s="422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525.2155172413793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528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4.1038199999999998</v>
      </c>
      <c r="Z201" s="390"/>
      <c r="AA201" s="390"/>
    </row>
    <row r="202" spans="1:67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20" t="s">
        <v>70</v>
      </c>
      <c r="P202" s="421"/>
      <c r="Q202" s="421"/>
      <c r="R202" s="421"/>
      <c r="S202" s="421"/>
      <c r="T202" s="421"/>
      <c r="U202" s="422"/>
      <c r="V202" s="37" t="s">
        <v>66</v>
      </c>
      <c r="W202" s="389">
        <f>IFERROR(SUM(W182:W200),"0")</f>
        <v>1317</v>
      </c>
      <c r="X202" s="389">
        <f>IFERROR(SUM(X182:X200),"0")</f>
        <v>1323.8999999999999</v>
      </c>
      <c r="Y202" s="37"/>
      <c r="Z202" s="390"/>
      <c r="AA202" s="390"/>
    </row>
    <row r="203" spans="1:67" ht="14.25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6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4</v>
      </c>
      <c r="X206" s="388">
        <f>IFERROR(IF(W206="",0,CEILING((W206/$H206),1)*$H206),"")</f>
        <v>4.8</v>
      </c>
      <c r="Y206" s="36">
        <f>IFERROR(IF(X206=0,"",ROUNDUP(X206/H206,0)*0.00753),"")</f>
        <v>1.506E-2</v>
      </c>
      <c r="Z206" s="56"/>
      <c r="AA206" s="57"/>
      <c r="AE206" s="64"/>
      <c r="BB206" s="186" t="s">
        <v>1</v>
      </c>
      <c r="BL206" s="64">
        <f>IFERROR(W206*I206/H206,"0")</f>
        <v>4.453333333333334</v>
      </c>
      <c r="BM206" s="64">
        <f>IFERROR(X206*I206/H206,"0")</f>
        <v>5.3440000000000003</v>
      </c>
      <c r="BN206" s="64">
        <f>IFERROR(1/J206*(W206/H206),"0")</f>
        <v>1.0683760683760684E-2</v>
      </c>
      <c r="BO206" s="64">
        <f>IFERROR(1/J206*(X206/H206),"0")</f>
        <v>1.282051282051282E-2</v>
      </c>
    </row>
    <row r="207" spans="1:67" ht="16.5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20" t="s">
        <v>70</v>
      </c>
      <c r="P208" s="421"/>
      <c r="Q208" s="421"/>
      <c r="R208" s="421"/>
      <c r="S208" s="421"/>
      <c r="T208" s="421"/>
      <c r="U208" s="422"/>
      <c r="V208" s="37" t="s">
        <v>71</v>
      </c>
      <c r="W208" s="389">
        <f>IFERROR(W204/H204,"0")+IFERROR(W205/H205,"0")+IFERROR(W206/H206,"0")+IFERROR(W207/H207,"0")</f>
        <v>1.6666666666666667</v>
      </c>
      <c r="X208" s="389">
        <f>IFERROR(X204/H204,"0")+IFERROR(X205/H205,"0")+IFERROR(X206/H206,"0")+IFERROR(X207/H207,"0")</f>
        <v>2</v>
      </c>
      <c r="Y208" s="389">
        <f>IFERROR(IF(Y204="",0,Y204),"0")+IFERROR(IF(Y205="",0,Y205),"0")+IFERROR(IF(Y206="",0,Y206),"0")+IFERROR(IF(Y207="",0,Y207),"0")</f>
        <v>1.506E-2</v>
      </c>
      <c r="Z208" s="390"/>
      <c r="AA208" s="390"/>
    </row>
    <row r="209" spans="1:67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20" t="s">
        <v>70</v>
      </c>
      <c r="P209" s="421"/>
      <c r="Q209" s="421"/>
      <c r="R209" s="421"/>
      <c r="S209" s="421"/>
      <c r="T209" s="421"/>
      <c r="U209" s="422"/>
      <c r="V209" s="37" t="s">
        <v>66</v>
      </c>
      <c r="W209" s="389">
        <f>IFERROR(SUM(W204:W207),"0")</f>
        <v>4</v>
      </c>
      <c r="X209" s="389">
        <f>IFERROR(SUM(X204:X207),"0")</f>
        <v>4.8</v>
      </c>
      <c r="Y209" s="37"/>
      <c r="Z209" s="390"/>
      <c r="AA209" s="390"/>
    </row>
    <row r="210" spans="1:67" ht="16.5" customHeight="1" x14ac:dyDescent="0.25">
      <c r="A210" s="424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58</v>
      </c>
      <c r="X214" s="388">
        <f t="shared" si="45"/>
        <v>58</v>
      </c>
      <c r="Y214" s="36">
        <f>IFERROR(IF(X214=0,"",ROUNDUP(X214/H214,0)*0.02175),"")</f>
        <v>0.10874999999999999</v>
      </c>
      <c r="Z214" s="56"/>
      <c r="AA214" s="57"/>
      <c r="AE214" s="64"/>
      <c r="BB214" s="190" t="s">
        <v>1</v>
      </c>
      <c r="BL214" s="64">
        <f t="shared" si="46"/>
        <v>60.4</v>
      </c>
      <c r="BM214" s="64">
        <f t="shared" si="47"/>
        <v>60.4</v>
      </c>
      <c r="BN214" s="64">
        <f t="shared" si="48"/>
        <v>8.9285714285714274E-2</v>
      </c>
      <c r="BO214" s="64">
        <f t="shared" si="49"/>
        <v>8.9285714285714274E-2</v>
      </c>
    </row>
    <row r="215" spans="1:67" ht="27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18</v>
      </c>
      <c r="X217" s="388">
        <f t="shared" si="45"/>
        <v>20</v>
      </c>
      <c r="Y217" s="36">
        <f>IFERROR(IF(X217=0,"",ROUNDUP(X217/H217,0)*0.00937),"")</f>
        <v>4.6850000000000003E-2</v>
      </c>
      <c r="Z217" s="56"/>
      <c r="AA217" s="57"/>
      <c r="AE217" s="64"/>
      <c r="BB217" s="193" t="s">
        <v>1</v>
      </c>
      <c r="BL217" s="64">
        <f t="shared" si="46"/>
        <v>19.080000000000002</v>
      </c>
      <c r="BM217" s="64">
        <f t="shared" si="47"/>
        <v>21.200000000000003</v>
      </c>
      <c r="BN217" s="64">
        <f t="shared" si="48"/>
        <v>3.7499999999999999E-2</v>
      </c>
      <c r="BO217" s="64">
        <f t="shared" si="49"/>
        <v>4.1666666666666664E-2</v>
      </c>
    </row>
    <row r="218" spans="1:67" ht="27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20" t="s">
        <v>70</v>
      </c>
      <c r="P219" s="421"/>
      <c r="Q219" s="421"/>
      <c r="R219" s="421"/>
      <c r="S219" s="421"/>
      <c r="T219" s="421"/>
      <c r="U219" s="422"/>
      <c r="V219" s="37" t="s">
        <v>71</v>
      </c>
      <c r="W219" s="389">
        <f>IFERROR(W212/H212,"0")+IFERROR(W213/H213,"0")+IFERROR(W214/H214,"0")+IFERROR(W215/H215,"0")+IFERROR(W216/H216,"0")+IFERROR(W217/H217,"0")+IFERROR(W218/H218,"0")</f>
        <v>9.5</v>
      </c>
      <c r="X219" s="389">
        <f>IFERROR(X212/H212,"0")+IFERROR(X213/H213,"0")+IFERROR(X214/H214,"0")+IFERROR(X215/H215,"0")+IFERROR(X216/H216,"0")+IFERROR(X217/H217,"0")+IFERROR(X218/H218,"0")</f>
        <v>10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0.15559999999999999</v>
      </c>
      <c r="Z219" s="390"/>
      <c r="AA219" s="390"/>
    </row>
    <row r="220" spans="1:67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20" t="s">
        <v>70</v>
      </c>
      <c r="P220" s="421"/>
      <c r="Q220" s="421"/>
      <c r="R220" s="421"/>
      <c r="S220" s="421"/>
      <c r="T220" s="421"/>
      <c r="U220" s="422"/>
      <c r="V220" s="37" t="s">
        <v>66</v>
      </c>
      <c r="W220" s="389">
        <f>IFERROR(SUM(W212:W218),"0")</f>
        <v>76</v>
      </c>
      <c r="X220" s="389">
        <f>IFERROR(SUM(X212:X218),"0")</f>
        <v>78</v>
      </c>
      <c r="Y220" s="37"/>
      <c r="Z220" s="390"/>
      <c r="AA220" s="390"/>
    </row>
    <row r="221" spans="1:67" ht="14.25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5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20" t="s">
        <v>70</v>
      </c>
      <c r="P225" s="421"/>
      <c r="Q225" s="421"/>
      <c r="R225" s="421"/>
      <c r="S225" s="421"/>
      <c r="T225" s="421"/>
      <c r="U225" s="422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20" t="s">
        <v>70</v>
      </c>
      <c r="P226" s="421"/>
      <c r="Q226" s="421"/>
      <c r="R226" s="421"/>
      <c r="S226" s="421"/>
      <c r="T226" s="421"/>
      <c r="U226" s="422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customHeight="1" x14ac:dyDescent="0.25">
      <c r="A227" s="424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25</v>
      </c>
      <c r="X229" s="388">
        <f t="shared" ref="X229:X234" si="50">IFERROR(IF(W229="",0,CEILING((W229/$H229),1)*$H229),"")</f>
        <v>34.799999999999997</v>
      </c>
      <c r="Y229" s="36">
        <f>IFERROR(IF(X229=0,"",ROUNDUP(X229/H229,0)*0.02175),"")</f>
        <v>6.5250000000000002E-2</v>
      </c>
      <c r="Z229" s="56"/>
      <c r="AA229" s="57"/>
      <c r="AE229" s="64"/>
      <c r="BB229" s="198" t="s">
        <v>1</v>
      </c>
      <c r="BL229" s="64">
        <f t="shared" ref="BL229:BL234" si="51">IFERROR(W229*I229/H229,"0")</f>
        <v>26.03448275862069</v>
      </c>
      <c r="BM229" s="64">
        <f t="shared" ref="BM229:BM234" si="52">IFERROR(X229*I229/H229,"0")</f>
        <v>36.239999999999995</v>
      </c>
      <c r="BN229" s="64">
        <f t="shared" ref="BN229:BN234" si="53">IFERROR(1/J229*(W229/H229),"0")</f>
        <v>3.8485221674876849E-2</v>
      </c>
      <c r="BO229" s="64">
        <f t="shared" ref="BO229:BO234" si="54">IFERROR(1/J229*(X229/H229),"0")</f>
        <v>5.3571428571428568E-2</v>
      </c>
    </row>
    <row r="230" spans="1:67" ht="27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17</v>
      </c>
      <c r="X232" s="388">
        <f t="shared" si="50"/>
        <v>20</v>
      </c>
      <c r="Y232" s="36">
        <f>IFERROR(IF(X232=0,"",ROUNDUP(X232/H232,0)*0.00937),"")</f>
        <v>4.6850000000000003E-2</v>
      </c>
      <c r="Z232" s="56"/>
      <c r="AA232" s="57"/>
      <c r="AE232" s="64"/>
      <c r="BB232" s="201" t="s">
        <v>1</v>
      </c>
      <c r="BL232" s="64">
        <f t="shared" si="51"/>
        <v>18.02</v>
      </c>
      <c r="BM232" s="64">
        <f t="shared" si="52"/>
        <v>21.200000000000003</v>
      </c>
      <c r="BN232" s="64">
        <f t="shared" si="53"/>
        <v>3.5416666666666666E-2</v>
      </c>
      <c r="BO232" s="64">
        <f t="shared" si="54"/>
        <v>4.1666666666666664E-2</v>
      </c>
    </row>
    <row r="233" spans="1:67" ht="27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20" t="s">
        <v>70</v>
      </c>
      <c r="P235" s="421"/>
      <c r="Q235" s="421"/>
      <c r="R235" s="421"/>
      <c r="S235" s="421"/>
      <c r="T235" s="421"/>
      <c r="U235" s="422"/>
      <c r="V235" s="37" t="s">
        <v>71</v>
      </c>
      <c r="W235" s="389">
        <f>IFERROR(W229/H229,"0")+IFERROR(W230/H230,"0")+IFERROR(W231/H231,"0")+IFERROR(W232/H232,"0")+IFERROR(W233/H233,"0")+IFERROR(W234/H234,"0")</f>
        <v>6.4051724137931032</v>
      </c>
      <c r="X235" s="389">
        <f>IFERROR(X229/H229,"0")+IFERROR(X230/H230,"0")+IFERROR(X231/H231,"0")+IFERROR(X232/H232,"0")+IFERROR(X233/H233,"0")+IFERROR(X234/H234,"0")</f>
        <v>8</v>
      </c>
      <c r="Y235" s="389">
        <f>IFERROR(IF(Y229="",0,Y229),"0")+IFERROR(IF(Y230="",0,Y230),"0")+IFERROR(IF(Y231="",0,Y231),"0")+IFERROR(IF(Y232="",0,Y232),"0")+IFERROR(IF(Y233="",0,Y233),"0")+IFERROR(IF(Y234="",0,Y234),"0")</f>
        <v>0.11210000000000001</v>
      </c>
      <c r="Z235" s="390"/>
      <c r="AA235" s="390"/>
    </row>
    <row r="236" spans="1:67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20" t="s">
        <v>70</v>
      </c>
      <c r="P236" s="421"/>
      <c r="Q236" s="421"/>
      <c r="R236" s="421"/>
      <c r="S236" s="421"/>
      <c r="T236" s="421"/>
      <c r="U236" s="422"/>
      <c r="V236" s="37" t="s">
        <v>66</v>
      </c>
      <c r="W236" s="389">
        <f>IFERROR(SUM(W229:W234),"0")</f>
        <v>42</v>
      </c>
      <c r="X236" s="389">
        <f>IFERROR(SUM(X229:X234),"0")</f>
        <v>54.8</v>
      </c>
      <c r="Y236" s="37"/>
      <c r="Z236" s="390"/>
      <c r="AA236" s="390"/>
    </row>
    <row r="237" spans="1:67" ht="16.5" customHeight="1" x14ac:dyDescent="0.25">
      <c r="A237" s="424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20" t="s">
        <v>70</v>
      </c>
      <c r="P252" s="421"/>
      <c r="Q252" s="421"/>
      <c r="R252" s="421"/>
      <c r="S252" s="421"/>
      <c r="T252" s="421"/>
      <c r="U252" s="422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20" t="s">
        <v>70</v>
      </c>
      <c r="P253" s="421"/>
      <c r="Q253" s="421"/>
      <c r="R253" s="421"/>
      <c r="S253" s="421"/>
      <c r="T253" s="421"/>
      <c r="U253" s="422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20" t="s">
        <v>70</v>
      </c>
      <c r="P259" s="421"/>
      <c r="Q259" s="421"/>
      <c r="R259" s="421"/>
      <c r="S259" s="421"/>
      <c r="T259" s="421"/>
      <c r="U259" s="422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20" t="s">
        <v>70</v>
      </c>
      <c r="P260" s="421"/>
      <c r="Q260" s="421"/>
      <c r="R260" s="421"/>
      <c r="S260" s="421"/>
      <c r="T260" s="421"/>
      <c r="U260" s="422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1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20" t="s">
        <v>70</v>
      </c>
      <c r="P271" s="421"/>
      <c r="Q271" s="421"/>
      <c r="R271" s="421"/>
      <c r="S271" s="421"/>
      <c r="T271" s="421"/>
      <c r="U271" s="422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20" t="s">
        <v>70</v>
      </c>
      <c r="P272" s="421"/>
      <c r="Q272" s="421"/>
      <c r="R272" s="421"/>
      <c r="S272" s="421"/>
      <c r="T272" s="421"/>
      <c r="U272" s="422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1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0</v>
      </c>
      <c r="X275" s="388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361</v>
      </c>
      <c r="X276" s="388">
        <f>IFERROR(IF(W276="",0,CEILING((W276/$H276),1)*$H276),"")</f>
        <v>366.59999999999997</v>
      </c>
      <c r="Y276" s="36">
        <f>IFERROR(IF(X276=0,"",ROUNDUP(X276/H276,0)*0.02175),"")</f>
        <v>1.0222499999999999</v>
      </c>
      <c r="Z276" s="56"/>
      <c r="AA276" s="57"/>
      <c r="AE276" s="64"/>
      <c r="BB276" s="232" t="s">
        <v>1</v>
      </c>
      <c r="BL276" s="64">
        <f>IFERROR(W276*I276/H276,"0")</f>
        <v>387.10307692307697</v>
      </c>
      <c r="BM276" s="64">
        <f>IFERROR(X276*I276/H276,"0")</f>
        <v>393.108</v>
      </c>
      <c r="BN276" s="64">
        <f>IFERROR(1/J276*(W276/H276),"0")</f>
        <v>0.82646520146520142</v>
      </c>
      <c r="BO276" s="64">
        <f>IFERROR(1/J276*(X276/H276),"0")</f>
        <v>0.83928571428571419</v>
      </c>
    </row>
    <row r="277" spans="1:67" ht="16.5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20" t="s">
        <v>70</v>
      </c>
      <c r="P278" s="421"/>
      <c r="Q278" s="421"/>
      <c r="R278" s="421"/>
      <c r="S278" s="421"/>
      <c r="T278" s="421"/>
      <c r="U278" s="422"/>
      <c r="V278" s="37" t="s">
        <v>71</v>
      </c>
      <c r="W278" s="389">
        <f>IFERROR(W274/H274,"0")+IFERROR(W275/H275,"0")+IFERROR(W276/H276,"0")+IFERROR(W277/H277,"0")</f>
        <v>46.282051282051285</v>
      </c>
      <c r="X278" s="389">
        <f>IFERROR(X274/H274,"0")+IFERROR(X275/H275,"0")+IFERROR(X276/H276,"0")+IFERROR(X277/H277,"0")</f>
        <v>47</v>
      </c>
      <c r="Y278" s="389">
        <f>IFERROR(IF(Y274="",0,Y274),"0")+IFERROR(IF(Y275="",0,Y275),"0")+IFERROR(IF(Y276="",0,Y276),"0")+IFERROR(IF(Y277="",0,Y277),"0")</f>
        <v>1.0222499999999999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20" t="s">
        <v>70</v>
      </c>
      <c r="P279" s="421"/>
      <c r="Q279" s="421"/>
      <c r="R279" s="421"/>
      <c r="S279" s="421"/>
      <c r="T279" s="421"/>
      <c r="U279" s="422"/>
      <c r="V279" s="37" t="s">
        <v>66</v>
      </c>
      <c r="W279" s="389">
        <f>IFERROR(SUM(W274:W277),"0")</f>
        <v>361</v>
      </c>
      <c r="X279" s="389">
        <f>IFERROR(SUM(X274:X277),"0")</f>
        <v>366.59999999999997</v>
      </c>
      <c r="Y279" s="37"/>
      <c r="Z279" s="390"/>
      <c r="AA279" s="390"/>
    </row>
    <row r="280" spans="1:67" ht="14.25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6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51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12</v>
      </c>
      <c r="X283" s="388">
        <f>IFERROR(IF(W283="",0,CEILING((W283/$H283),1)*$H283),"")</f>
        <v>12.75</v>
      </c>
      <c r="Y283" s="36">
        <f>IFERROR(IF(X283=0,"",ROUNDUP(X283/H283,0)*0.00753),"")</f>
        <v>3.7650000000000003E-2</v>
      </c>
      <c r="Z283" s="56"/>
      <c r="AA283" s="57"/>
      <c r="AE283" s="64"/>
      <c r="BB283" s="236" t="s">
        <v>1</v>
      </c>
      <c r="BL283" s="64">
        <f>IFERROR(W283*I283/H283,"0")</f>
        <v>13.647058823529411</v>
      </c>
      <c r="BM283" s="64">
        <f>IFERROR(X283*I283/H283,"0")</f>
        <v>14.500000000000002</v>
      </c>
      <c r="BN283" s="64">
        <f>IFERROR(1/J283*(W283/H283),"0")</f>
        <v>3.0165912518853696E-2</v>
      </c>
      <c r="BO283" s="64">
        <f>IFERROR(1/J283*(X283/H283),"0")</f>
        <v>3.2051282051282048E-2</v>
      </c>
    </row>
    <row r="284" spans="1:67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20" t="s">
        <v>70</v>
      </c>
      <c r="P284" s="421"/>
      <c r="Q284" s="421"/>
      <c r="R284" s="421"/>
      <c r="S284" s="421"/>
      <c r="T284" s="421"/>
      <c r="U284" s="422"/>
      <c r="V284" s="37" t="s">
        <v>71</v>
      </c>
      <c r="W284" s="389">
        <f>IFERROR(W281/H281,"0")+IFERROR(W282/H282,"0")+IFERROR(W283/H283,"0")</f>
        <v>4.7058823529411766</v>
      </c>
      <c r="X284" s="389">
        <f>IFERROR(X281/H281,"0")+IFERROR(X282/H282,"0")+IFERROR(X283/H283,"0")</f>
        <v>5</v>
      </c>
      <c r="Y284" s="389">
        <f>IFERROR(IF(Y281="",0,Y281),"0")+IFERROR(IF(Y282="",0,Y282),"0")+IFERROR(IF(Y283="",0,Y283),"0")</f>
        <v>3.7650000000000003E-2</v>
      </c>
      <c r="Z284" s="390"/>
      <c r="AA284" s="390"/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20" t="s">
        <v>70</v>
      </c>
      <c r="P285" s="421"/>
      <c r="Q285" s="421"/>
      <c r="R285" s="421"/>
      <c r="S285" s="421"/>
      <c r="T285" s="421"/>
      <c r="U285" s="422"/>
      <c r="V285" s="37" t="s">
        <v>66</v>
      </c>
      <c r="W285" s="389">
        <f>IFERROR(SUM(W281:W283),"0")</f>
        <v>12</v>
      </c>
      <c r="X285" s="389">
        <f>IFERROR(SUM(X281:X283),"0")</f>
        <v>12.75</v>
      </c>
      <c r="Y285" s="37"/>
      <c r="Z285" s="390"/>
      <c r="AA285" s="390"/>
    </row>
    <row r="286" spans="1:67" ht="14.25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20" t="s">
        <v>70</v>
      </c>
      <c r="P290" s="421"/>
      <c r="Q290" s="421"/>
      <c r="R290" s="421"/>
      <c r="S290" s="421"/>
      <c r="T290" s="421"/>
      <c r="U290" s="422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20" t="s">
        <v>70</v>
      </c>
      <c r="P291" s="421"/>
      <c r="Q291" s="421"/>
      <c r="R291" s="421"/>
      <c r="S291" s="421"/>
      <c r="T291" s="421"/>
      <c r="U291" s="422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customHeight="1" x14ac:dyDescent="0.25">
      <c r="A292" s="424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20" t="s">
        <v>70</v>
      </c>
      <c r="P301" s="421"/>
      <c r="Q301" s="421"/>
      <c r="R301" s="421"/>
      <c r="S301" s="421"/>
      <c r="T301" s="421"/>
      <c r="U301" s="422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20" t="s">
        <v>70</v>
      </c>
      <c r="P302" s="421"/>
      <c r="Q302" s="421"/>
      <c r="R302" s="421"/>
      <c r="S302" s="421"/>
      <c r="T302" s="421"/>
      <c r="U302" s="422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20" t="s">
        <v>70</v>
      </c>
      <c r="P306" s="421"/>
      <c r="Q306" s="421"/>
      <c r="R306" s="421"/>
      <c r="S306" s="421"/>
      <c r="T306" s="421"/>
      <c r="U306" s="422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20" t="s">
        <v>70</v>
      </c>
      <c r="P307" s="421"/>
      <c r="Q307" s="421"/>
      <c r="R307" s="421"/>
      <c r="S307" s="421"/>
      <c r="T307" s="421"/>
      <c r="U307" s="422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customHeight="1" x14ac:dyDescent="0.25">
      <c r="A308" s="424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20" t="s">
        <v>70</v>
      </c>
      <c r="P311" s="421"/>
      <c r="Q311" s="421"/>
      <c r="R311" s="421"/>
      <c r="S311" s="421"/>
      <c r="T311" s="421"/>
      <c r="U311" s="422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20" t="s">
        <v>70</v>
      </c>
      <c r="P312" s="421"/>
      <c r="Q312" s="421"/>
      <c r="R312" s="421"/>
      <c r="S312" s="421"/>
      <c r="T312" s="421"/>
      <c r="U312" s="422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20" t="s">
        <v>70</v>
      </c>
      <c r="P317" s="421"/>
      <c r="Q317" s="421"/>
      <c r="R317" s="421"/>
      <c r="S317" s="421"/>
      <c r="T317" s="421"/>
      <c r="U317" s="422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20" t="s">
        <v>70</v>
      </c>
      <c r="P318" s="421"/>
      <c r="Q318" s="421"/>
      <c r="R318" s="421"/>
      <c r="S318" s="421"/>
      <c r="T318" s="421"/>
      <c r="U318" s="422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20" t="s">
        <v>70</v>
      </c>
      <c r="P321" s="421"/>
      <c r="Q321" s="421"/>
      <c r="R321" s="421"/>
      <c r="S321" s="421"/>
      <c r="T321" s="421"/>
      <c r="U321" s="422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20" t="s">
        <v>70</v>
      </c>
      <c r="P322" s="421"/>
      <c r="Q322" s="421"/>
      <c r="R322" s="421"/>
      <c r="S322" s="421"/>
      <c r="T322" s="421"/>
      <c r="U322" s="422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3</v>
      </c>
      <c r="X324" s="388">
        <f>IFERROR(IF(W324="",0,CEILING((W324/$H324),1)*$H324),"")</f>
        <v>5.0999999999999996</v>
      </c>
      <c r="Y324" s="36">
        <f>IFERROR(IF(X324=0,"",ROUNDUP(X324/H324,0)*0.00753),"")</f>
        <v>1.506E-2</v>
      </c>
      <c r="Z324" s="56"/>
      <c r="AA324" s="57"/>
      <c r="AE324" s="64"/>
      <c r="BB324" s="254" t="s">
        <v>1</v>
      </c>
      <c r="BL324" s="64">
        <f>IFERROR(W324*I324/H324,"0")</f>
        <v>3.5000000000000004</v>
      </c>
      <c r="BM324" s="64">
        <f>IFERROR(X324*I324/H324,"0")</f>
        <v>5.95</v>
      </c>
      <c r="BN324" s="64">
        <f>IFERROR(1/J324*(W324/H324),"0")</f>
        <v>7.5414781297134239E-3</v>
      </c>
      <c r="BO324" s="64">
        <f>IFERROR(1/J324*(X324/H324),"0")</f>
        <v>1.282051282051282E-2</v>
      </c>
    </row>
    <row r="325" spans="1:67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20" t="s">
        <v>70</v>
      </c>
      <c r="P325" s="421"/>
      <c r="Q325" s="421"/>
      <c r="R325" s="421"/>
      <c r="S325" s="421"/>
      <c r="T325" s="421"/>
      <c r="U325" s="422"/>
      <c r="V325" s="37" t="s">
        <v>71</v>
      </c>
      <c r="W325" s="389">
        <f>IFERROR(W324/H324,"0")</f>
        <v>1.1764705882352942</v>
      </c>
      <c r="X325" s="389">
        <f>IFERROR(X324/H324,"0")</f>
        <v>2</v>
      </c>
      <c r="Y325" s="389">
        <f>IFERROR(IF(Y324="",0,Y324),"0")</f>
        <v>1.506E-2</v>
      </c>
      <c r="Z325" s="390"/>
      <c r="AA325" s="390"/>
    </row>
    <row r="326" spans="1:67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20" t="s">
        <v>70</v>
      </c>
      <c r="P326" s="421"/>
      <c r="Q326" s="421"/>
      <c r="R326" s="421"/>
      <c r="S326" s="421"/>
      <c r="T326" s="421"/>
      <c r="U326" s="422"/>
      <c r="V326" s="37" t="s">
        <v>66</v>
      </c>
      <c r="W326" s="389">
        <f>IFERROR(SUM(W324:W324),"0")</f>
        <v>3</v>
      </c>
      <c r="X326" s="389">
        <f>IFERROR(SUM(X324:X324),"0")</f>
        <v>5.0999999999999996</v>
      </c>
      <c r="Y326" s="37"/>
      <c r="Z326" s="390"/>
      <c r="AA326" s="390"/>
    </row>
    <row r="327" spans="1:67" ht="27.75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customHeight="1" x14ac:dyDescent="0.25">
      <c r="A328" s="424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9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7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3253</v>
      </c>
      <c r="X333" s="388">
        <f t="shared" si="71"/>
        <v>3255</v>
      </c>
      <c r="Y333" s="36">
        <f>IFERROR(IF(X333=0,"",ROUNDUP(X333/H333,0)*0.02175),"")</f>
        <v>4.7197499999999994</v>
      </c>
      <c r="Z333" s="56"/>
      <c r="AA333" s="57"/>
      <c r="AE333" s="64"/>
      <c r="BB333" s="258" t="s">
        <v>1</v>
      </c>
      <c r="BL333" s="64">
        <f t="shared" si="72"/>
        <v>3357.096</v>
      </c>
      <c r="BM333" s="64">
        <f t="shared" si="73"/>
        <v>3359.1600000000003</v>
      </c>
      <c r="BN333" s="64">
        <f t="shared" si="74"/>
        <v>4.5180555555555557</v>
      </c>
      <c r="BO333" s="64">
        <f t="shared" si="75"/>
        <v>4.520833333333333</v>
      </c>
    </row>
    <row r="334" spans="1:67" ht="27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15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1329</v>
      </c>
      <c r="X335" s="388">
        <f t="shared" si="71"/>
        <v>1335</v>
      </c>
      <c r="Y335" s="36">
        <f>IFERROR(IF(X335=0,"",ROUNDUP(X335/H335,0)*0.02175),"")</f>
        <v>1.9357499999999999</v>
      </c>
      <c r="Z335" s="56"/>
      <c r="AA335" s="57"/>
      <c r="AE335" s="64"/>
      <c r="BB335" s="260" t="s">
        <v>1</v>
      </c>
      <c r="BL335" s="64">
        <f t="shared" si="72"/>
        <v>1371.528</v>
      </c>
      <c r="BM335" s="64">
        <f t="shared" si="73"/>
        <v>1377.72</v>
      </c>
      <c r="BN335" s="64">
        <f t="shared" si="74"/>
        <v>1.8458333333333332</v>
      </c>
      <c r="BO335" s="64">
        <f t="shared" si="75"/>
        <v>1.8541666666666665</v>
      </c>
    </row>
    <row r="336" spans="1:67" ht="27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0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724</v>
      </c>
      <c r="X337" s="388">
        <f t="shared" si="71"/>
        <v>735</v>
      </c>
      <c r="Y337" s="36">
        <f>IFERROR(IF(X337=0,"",ROUNDUP(X337/H337,0)*0.02175),"")</f>
        <v>1.06575</v>
      </c>
      <c r="Z337" s="56"/>
      <c r="AA337" s="57"/>
      <c r="AE337" s="64"/>
      <c r="BB337" s="262" t="s">
        <v>1</v>
      </c>
      <c r="BL337" s="64">
        <f t="shared" si="72"/>
        <v>747.16800000000001</v>
      </c>
      <c r="BM337" s="64">
        <f t="shared" si="73"/>
        <v>758.5200000000001</v>
      </c>
      <c r="BN337" s="64">
        <f t="shared" si="74"/>
        <v>1.0055555555555555</v>
      </c>
      <c r="BO337" s="64">
        <f t="shared" si="75"/>
        <v>1.0208333333333333</v>
      </c>
    </row>
    <row r="338" spans="1:67" ht="27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20" t="s">
        <v>70</v>
      </c>
      <c r="P341" s="421"/>
      <c r="Q341" s="421"/>
      <c r="R341" s="421"/>
      <c r="S341" s="421"/>
      <c r="T341" s="421"/>
      <c r="U341" s="422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353.73333333333335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355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7.7212499999999995</v>
      </c>
      <c r="Z341" s="390"/>
      <c r="AA341" s="390"/>
    </row>
    <row r="342" spans="1:67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20" t="s">
        <v>70</v>
      </c>
      <c r="P342" s="421"/>
      <c r="Q342" s="421"/>
      <c r="R342" s="421"/>
      <c r="S342" s="421"/>
      <c r="T342" s="421"/>
      <c r="U342" s="422"/>
      <c r="V342" s="37" t="s">
        <v>66</v>
      </c>
      <c r="W342" s="389">
        <f>IFERROR(SUM(W330:W340),"0")</f>
        <v>5306</v>
      </c>
      <c r="X342" s="389">
        <f>IFERROR(SUM(X330:X340),"0")</f>
        <v>5325</v>
      </c>
      <c r="Y342" s="37"/>
      <c r="Z342" s="390"/>
      <c r="AA342" s="390"/>
    </row>
    <row r="343" spans="1:67" ht="14.25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1336</v>
      </c>
      <c r="X344" s="388">
        <f>IFERROR(IF(W344="",0,CEILING((W344/$H344),1)*$H344),"")</f>
        <v>1350</v>
      </c>
      <c r="Y344" s="36">
        <f>IFERROR(IF(X344=0,"",ROUNDUP(X344/H344,0)*0.02175),"")</f>
        <v>1.9574999999999998</v>
      </c>
      <c r="Z344" s="56"/>
      <c r="AA344" s="57"/>
      <c r="AE344" s="64"/>
      <c r="BB344" s="266" t="s">
        <v>1</v>
      </c>
      <c r="BL344" s="64">
        <f>IFERROR(W344*I344/H344,"0")</f>
        <v>1378.752</v>
      </c>
      <c r="BM344" s="64">
        <f>IFERROR(X344*I344/H344,"0")</f>
        <v>1393.2</v>
      </c>
      <c r="BN344" s="64">
        <f>IFERROR(1/J344*(W344/H344),"0")</f>
        <v>1.8555555555555554</v>
      </c>
      <c r="BO344" s="64">
        <f>IFERROR(1/J344*(X344/H344),"0")</f>
        <v>1.875</v>
      </c>
    </row>
    <row r="345" spans="1:67" ht="16.5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20" t="s">
        <v>70</v>
      </c>
      <c r="P348" s="421"/>
      <c r="Q348" s="421"/>
      <c r="R348" s="421"/>
      <c r="S348" s="421"/>
      <c r="T348" s="421"/>
      <c r="U348" s="422"/>
      <c r="V348" s="37" t="s">
        <v>71</v>
      </c>
      <c r="W348" s="389">
        <f>IFERROR(W344/H344,"0")+IFERROR(W345/H345,"0")+IFERROR(W346/H346,"0")+IFERROR(W347/H347,"0")</f>
        <v>89.066666666666663</v>
      </c>
      <c r="X348" s="389">
        <f>IFERROR(X344/H344,"0")+IFERROR(X345/H345,"0")+IFERROR(X346/H346,"0")+IFERROR(X347/H347,"0")</f>
        <v>90</v>
      </c>
      <c r="Y348" s="389">
        <f>IFERROR(IF(Y344="",0,Y344),"0")+IFERROR(IF(Y345="",0,Y345),"0")+IFERROR(IF(Y346="",0,Y346),"0")+IFERROR(IF(Y347="",0,Y347),"0")</f>
        <v>1.9574999999999998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20" t="s">
        <v>70</v>
      </c>
      <c r="P349" s="421"/>
      <c r="Q349" s="421"/>
      <c r="R349" s="421"/>
      <c r="S349" s="421"/>
      <c r="T349" s="421"/>
      <c r="U349" s="422"/>
      <c r="V349" s="37" t="s">
        <v>66</v>
      </c>
      <c r="W349" s="389">
        <f>IFERROR(SUM(W344:W347),"0")</f>
        <v>1336</v>
      </c>
      <c r="X349" s="389">
        <f>IFERROR(SUM(X344:X347),"0")</f>
        <v>1350</v>
      </c>
      <c r="Y349" s="37"/>
      <c r="Z349" s="390"/>
      <c r="AA349" s="390"/>
    </row>
    <row r="350" spans="1:67" ht="14.25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9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20" t="s">
        <v>70</v>
      </c>
      <c r="P354" s="421"/>
      <c r="Q354" s="421"/>
      <c r="R354" s="421"/>
      <c r="S354" s="421"/>
      <c r="T354" s="421"/>
      <c r="U354" s="422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20" t="s">
        <v>70</v>
      </c>
      <c r="P355" s="421"/>
      <c r="Q355" s="421"/>
      <c r="R355" s="421"/>
      <c r="S355" s="421"/>
      <c r="T355" s="421"/>
      <c r="U355" s="422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0</v>
      </c>
      <c r="X357" s="388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20" t="s">
        <v>70</v>
      </c>
      <c r="P358" s="421"/>
      <c r="Q358" s="421"/>
      <c r="R358" s="421"/>
      <c r="S358" s="421"/>
      <c r="T358" s="421"/>
      <c r="U358" s="422"/>
      <c r="V358" s="37" t="s">
        <v>71</v>
      </c>
      <c r="W358" s="389">
        <f>IFERROR(W357/H357,"0")</f>
        <v>0</v>
      </c>
      <c r="X358" s="389">
        <f>IFERROR(X357/H357,"0")</f>
        <v>0</v>
      </c>
      <c r="Y358" s="389">
        <f>IFERROR(IF(Y357="",0,Y357),"0")</f>
        <v>0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20" t="s">
        <v>70</v>
      </c>
      <c r="P359" s="421"/>
      <c r="Q359" s="421"/>
      <c r="R359" s="421"/>
      <c r="S359" s="421"/>
      <c r="T359" s="421"/>
      <c r="U359" s="422"/>
      <c r="V359" s="37" t="s">
        <v>66</v>
      </c>
      <c r="W359" s="389">
        <f>IFERROR(SUM(W357:W357),"0")</f>
        <v>0</v>
      </c>
      <c r="X359" s="389">
        <f>IFERROR(SUM(X357:X357),"0")</f>
        <v>0</v>
      </c>
      <c r="Y359" s="37"/>
      <c r="Z359" s="390"/>
      <c r="AA359" s="390"/>
    </row>
    <row r="360" spans="1:67" ht="16.5" customHeight="1" x14ac:dyDescent="0.25">
      <c r="A360" s="424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20" t="s">
        <v>70</v>
      </c>
      <c r="P367" s="421"/>
      <c r="Q367" s="421"/>
      <c r="R367" s="421"/>
      <c r="S367" s="421"/>
      <c r="T367" s="421"/>
      <c r="U367" s="422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20" t="s">
        <v>70</v>
      </c>
      <c r="P368" s="421"/>
      <c r="Q368" s="421"/>
      <c r="R368" s="421"/>
      <c r="S368" s="421"/>
      <c r="T368" s="421"/>
      <c r="U368" s="422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0</v>
      </c>
      <c r="X370" s="388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20" t="s">
        <v>70</v>
      </c>
      <c r="P372" s="421"/>
      <c r="Q372" s="421"/>
      <c r="R372" s="421"/>
      <c r="S372" s="421"/>
      <c r="T372" s="421"/>
      <c r="U372" s="422"/>
      <c r="V372" s="37" t="s">
        <v>71</v>
      </c>
      <c r="W372" s="389">
        <f>IFERROR(W370/H370,"0")+IFERROR(W371/H371,"0")</f>
        <v>0</v>
      </c>
      <c r="X372" s="389">
        <f>IFERROR(X370/H370,"0")+IFERROR(X371/H371,"0")</f>
        <v>0</v>
      </c>
      <c r="Y372" s="389">
        <f>IFERROR(IF(Y370="",0,Y370),"0")+IFERROR(IF(Y371="",0,Y371),"0")</f>
        <v>0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20" t="s">
        <v>70</v>
      </c>
      <c r="P373" s="421"/>
      <c r="Q373" s="421"/>
      <c r="R373" s="421"/>
      <c r="S373" s="421"/>
      <c r="T373" s="421"/>
      <c r="U373" s="422"/>
      <c r="V373" s="37" t="s">
        <v>66</v>
      </c>
      <c r="W373" s="389">
        <f>IFERROR(SUM(W370:W371),"0")</f>
        <v>0</v>
      </c>
      <c r="X373" s="389">
        <f>IFERROR(SUM(X370:X371),"0")</f>
        <v>0</v>
      </c>
      <c r="Y373" s="37"/>
      <c r="Z373" s="390"/>
      <c r="AA373" s="390"/>
    </row>
    <row r="374" spans="1:67" ht="14.25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1873</v>
      </c>
      <c r="X375" s="388">
        <f>IFERROR(IF(W375="",0,CEILING((W375/$H375),1)*$H375),"")</f>
        <v>1879.8</v>
      </c>
      <c r="Y375" s="36">
        <f>IFERROR(IF(X375=0,"",ROUNDUP(X375/H375,0)*0.02175),"")</f>
        <v>5.2417499999999997</v>
      </c>
      <c r="Z375" s="56"/>
      <c r="AA375" s="57"/>
      <c r="AE375" s="64"/>
      <c r="BB375" s="281" t="s">
        <v>1</v>
      </c>
      <c r="BL375" s="64">
        <f>IFERROR(W375*I375/H375,"0")</f>
        <v>2008.4323076923079</v>
      </c>
      <c r="BM375" s="64">
        <f>IFERROR(X375*I375/H375,"0")</f>
        <v>2015.7240000000002</v>
      </c>
      <c r="BN375" s="64">
        <f>IFERROR(1/J375*(W375/H375),"0")</f>
        <v>4.2880036630036633</v>
      </c>
      <c r="BO375" s="64">
        <f>IFERROR(1/J375*(X375/H375),"0")</f>
        <v>4.3035714285714279</v>
      </c>
    </row>
    <row r="376" spans="1:67" ht="27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20" t="s">
        <v>70</v>
      </c>
      <c r="P379" s="421"/>
      <c r="Q379" s="421"/>
      <c r="R379" s="421"/>
      <c r="S379" s="421"/>
      <c r="T379" s="421"/>
      <c r="U379" s="422"/>
      <c r="V379" s="37" t="s">
        <v>71</v>
      </c>
      <c r="W379" s="389">
        <f>IFERROR(W375/H375,"0")+IFERROR(W376/H376,"0")+IFERROR(W377/H377,"0")+IFERROR(W378/H378,"0")</f>
        <v>240.12820512820514</v>
      </c>
      <c r="X379" s="389">
        <f>IFERROR(X375/H375,"0")+IFERROR(X376/H376,"0")+IFERROR(X377/H377,"0")+IFERROR(X378/H378,"0")</f>
        <v>241</v>
      </c>
      <c r="Y379" s="389">
        <f>IFERROR(IF(Y375="",0,Y375),"0")+IFERROR(IF(Y376="",0,Y376),"0")+IFERROR(IF(Y377="",0,Y377),"0")+IFERROR(IF(Y378="",0,Y378),"0")</f>
        <v>5.2417499999999997</v>
      </c>
      <c r="Z379" s="390"/>
      <c r="AA379" s="390"/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20" t="s">
        <v>70</v>
      </c>
      <c r="P380" s="421"/>
      <c r="Q380" s="421"/>
      <c r="R380" s="421"/>
      <c r="S380" s="421"/>
      <c r="T380" s="421"/>
      <c r="U380" s="422"/>
      <c r="V380" s="37" t="s">
        <v>66</v>
      </c>
      <c r="W380" s="389">
        <f>IFERROR(SUM(W375:W378),"0")</f>
        <v>1873</v>
      </c>
      <c r="X380" s="389">
        <f>IFERROR(SUM(X375:X378),"0")</f>
        <v>1879.8</v>
      </c>
      <c r="Y380" s="37"/>
      <c r="Z380" s="390"/>
      <c r="AA380" s="390"/>
    </row>
    <row r="381" spans="1:67" ht="14.25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20" t="s">
        <v>70</v>
      </c>
      <c r="P383" s="421"/>
      <c r="Q383" s="421"/>
      <c r="R383" s="421"/>
      <c r="S383" s="421"/>
      <c r="T383" s="421"/>
      <c r="U383" s="422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20" t="s">
        <v>70</v>
      </c>
      <c r="P384" s="421"/>
      <c r="Q384" s="421"/>
      <c r="R384" s="421"/>
      <c r="S384" s="421"/>
      <c r="T384" s="421"/>
      <c r="U384" s="422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customHeight="1" x14ac:dyDescent="0.25">
      <c r="A386" s="424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20" t="s">
        <v>70</v>
      </c>
      <c r="P390" s="421"/>
      <c r="Q390" s="421"/>
      <c r="R390" s="421"/>
      <c r="S390" s="421"/>
      <c r="T390" s="421"/>
      <c r="U390" s="422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20" t="s">
        <v>70</v>
      </c>
      <c r="P391" s="421"/>
      <c r="Q391" s="421"/>
      <c r="R391" s="421"/>
      <c r="S391" s="421"/>
      <c r="T391" s="421"/>
      <c r="U391" s="422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5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20" t="s">
        <v>70</v>
      </c>
      <c r="P406" s="421"/>
      <c r="Q406" s="421"/>
      <c r="R406" s="421"/>
      <c r="S406" s="421"/>
      <c r="T406" s="421"/>
      <c r="U406" s="422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20" t="s">
        <v>70</v>
      </c>
      <c r="P407" s="421"/>
      <c r="Q407" s="421"/>
      <c r="R407" s="421"/>
      <c r="S407" s="421"/>
      <c r="T407" s="421"/>
      <c r="U407" s="422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0</v>
      </c>
      <c r="X409" s="388">
        <f>IFERROR(IF(W409="",0,CEILING((W409/$H409),1)*$H409),"")</f>
        <v>0</v>
      </c>
      <c r="Y409" s="36" t="str">
        <f>IFERROR(IF(X409=0,"",ROUNDUP(X409/H409,0)*0.02175),"")</f>
        <v/>
      </c>
      <c r="Z409" s="56"/>
      <c r="AA409" s="57"/>
      <c r="AE409" s="64"/>
      <c r="BB409" s="301" t="s">
        <v>1</v>
      </c>
      <c r="BL409" s="64">
        <f>IFERROR(W409*I409/H409,"0")</f>
        <v>0</v>
      </c>
      <c r="BM409" s="64">
        <f>IFERROR(X409*I409/H409,"0")</f>
        <v>0</v>
      </c>
      <c r="BN409" s="64">
        <f>IFERROR(1/J409*(W409/H409),"0")</f>
        <v>0</v>
      </c>
      <c r="BO409" s="64">
        <f>IFERROR(1/J409*(X409/H409),"0")</f>
        <v>0</v>
      </c>
    </row>
    <row r="410" spans="1:67" ht="27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20" t="s">
        <v>70</v>
      </c>
      <c r="P412" s="421"/>
      <c r="Q412" s="421"/>
      <c r="R412" s="421"/>
      <c r="S412" s="421"/>
      <c r="T412" s="421"/>
      <c r="U412" s="422"/>
      <c r="V412" s="37" t="s">
        <v>71</v>
      </c>
      <c r="W412" s="389">
        <f>IFERROR(W409/H409,"0")+IFERROR(W410/H410,"0")+IFERROR(W411/H411,"0")</f>
        <v>0</v>
      </c>
      <c r="X412" s="389">
        <f>IFERROR(X409/H409,"0")+IFERROR(X410/H410,"0")+IFERROR(X411/H411,"0")</f>
        <v>0</v>
      </c>
      <c r="Y412" s="389">
        <f>IFERROR(IF(Y409="",0,Y409),"0")+IFERROR(IF(Y410="",0,Y410),"0")+IFERROR(IF(Y411="",0,Y411),"0")</f>
        <v>0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20" t="s">
        <v>70</v>
      </c>
      <c r="P413" s="421"/>
      <c r="Q413" s="421"/>
      <c r="R413" s="421"/>
      <c r="S413" s="421"/>
      <c r="T413" s="421"/>
      <c r="U413" s="422"/>
      <c r="V413" s="37" t="s">
        <v>66</v>
      </c>
      <c r="W413" s="389">
        <f>IFERROR(SUM(W409:W411),"0")</f>
        <v>0</v>
      </c>
      <c r="X413" s="389">
        <f>IFERROR(SUM(X409:X411),"0")</f>
        <v>0</v>
      </c>
      <c r="Y413" s="37"/>
      <c r="Z413" s="390"/>
      <c r="AA413" s="390"/>
    </row>
    <row r="414" spans="1:67" ht="14.25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20" t="s">
        <v>70</v>
      </c>
      <c r="P416" s="421"/>
      <c r="Q416" s="421"/>
      <c r="R416" s="421"/>
      <c r="S416" s="421"/>
      <c r="T416" s="421"/>
      <c r="U416" s="422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20" t="s">
        <v>70</v>
      </c>
      <c r="P417" s="421"/>
      <c r="Q417" s="421"/>
      <c r="R417" s="421"/>
      <c r="S417" s="421"/>
      <c r="T417" s="421"/>
      <c r="U417" s="422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20" t="s">
        <v>70</v>
      </c>
      <c r="P422" s="421"/>
      <c r="Q422" s="421"/>
      <c r="R422" s="421"/>
      <c r="S422" s="421"/>
      <c r="T422" s="421"/>
      <c r="U422" s="422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20" t="s">
        <v>70</v>
      </c>
      <c r="P423" s="421"/>
      <c r="Q423" s="421"/>
      <c r="R423" s="421"/>
      <c r="S423" s="421"/>
      <c r="T423" s="421"/>
      <c r="U423" s="422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customHeight="1" x14ac:dyDescent="0.25">
      <c r="A424" s="424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1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20" t="s">
        <v>70</v>
      </c>
      <c r="P428" s="421"/>
      <c r="Q428" s="421"/>
      <c r="R428" s="421"/>
      <c r="S428" s="421"/>
      <c r="T428" s="421"/>
      <c r="U428" s="422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20" t="s">
        <v>70</v>
      </c>
      <c r="P429" s="421"/>
      <c r="Q429" s="421"/>
      <c r="R429" s="421"/>
      <c r="S429" s="421"/>
      <c r="T429" s="421"/>
      <c r="U429" s="422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20" t="s">
        <v>70</v>
      </c>
      <c r="P437" s="421"/>
      <c r="Q437" s="421"/>
      <c r="R437" s="421"/>
      <c r="S437" s="421"/>
      <c r="T437" s="421"/>
      <c r="U437" s="422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20" t="s">
        <v>70</v>
      </c>
      <c r="P438" s="421"/>
      <c r="Q438" s="421"/>
      <c r="R438" s="421"/>
      <c r="S438" s="421"/>
      <c r="T438" s="421"/>
      <c r="U438" s="422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20" t="s">
        <v>70</v>
      </c>
      <c r="P442" s="421"/>
      <c r="Q442" s="421"/>
      <c r="R442" s="421"/>
      <c r="S442" s="421"/>
      <c r="T442" s="421"/>
      <c r="U442" s="422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20" t="s">
        <v>70</v>
      </c>
      <c r="P443" s="421"/>
      <c r="Q443" s="421"/>
      <c r="R443" s="421"/>
      <c r="S443" s="421"/>
      <c r="T443" s="421"/>
      <c r="U443" s="422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11</v>
      </c>
      <c r="X445" s="388">
        <f>IFERROR(IF(W445="",0,CEILING((W445/$H445),1)*$H445),"")</f>
        <v>11.88</v>
      </c>
      <c r="Y445" s="36">
        <f>IFERROR(IF(X445=0,"",ROUNDUP(X445/H445,0)*0.00627),"")</f>
        <v>5.6430000000000001E-2</v>
      </c>
      <c r="Z445" s="56"/>
      <c r="AA445" s="57"/>
      <c r="AE445" s="64"/>
      <c r="BB445" s="318" t="s">
        <v>1</v>
      </c>
      <c r="BL445" s="64">
        <f>IFERROR(W445*I445/H445,"0")</f>
        <v>15.666666666666666</v>
      </c>
      <c r="BM445" s="64">
        <f>IFERROR(X445*I445/H445,"0")</f>
        <v>16.919999999999998</v>
      </c>
      <c r="BN445" s="64">
        <f>IFERROR(1/J445*(W445/H445),"0")</f>
        <v>4.1666666666666664E-2</v>
      </c>
      <c r="BO445" s="64">
        <f>IFERROR(1/J445*(X445/H445),"0")</f>
        <v>4.4999999999999998E-2</v>
      </c>
    </row>
    <row r="446" spans="1:67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20" t="s">
        <v>70</v>
      </c>
      <c r="P446" s="421"/>
      <c r="Q446" s="421"/>
      <c r="R446" s="421"/>
      <c r="S446" s="421"/>
      <c r="T446" s="421"/>
      <c r="U446" s="422"/>
      <c r="V446" s="37" t="s">
        <v>71</v>
      </c>
      <c r="W446" s="389">
        <f>IFERROR(W445/H445,"0")</f>
        <v>8.3333333333333321</v>
      </c>
      <c r="X446" s="389">
        <f>IFERROR(X445/H445,"0")</f>
        <v>9</v>
      </c>
      <c r="Y446" s="389">
        <f>IFERROR(IF(Y445="",0,Y445),"0")</f>
        <v>5.6430000000000001E-2</v>
      </c>
      <c r="Z446" s="390"/>
      <c r="AA446" s="390"/>
    </row>
    <row r="447" spans="1:67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20" t="s">
        <v>70</v>
      </c>
      <c r="P447" s="421"/>
      <c r="Q447" s="421"/>
      <c r="R447" s="421"/>
      <c r="S447" s="421"/>
      <c r="T447" s="421"/>
      <c r="U447" s="422"/>
      <c r="V447" s="37" t="s">
        <v>66</v>
      </c>
      <c r="W447" s="389">
        <f>IFERROR(SUM(W445:W445),"0")</f>
        <v>11</v>
      </c>
      <c r="X447" s="389">
        <f>IFERROR(SUM(X445:X445),"0")</f>
        <v>11.88</v>
      </c>
      <c r="Y447" s="37"/>
      <c r="Z447" s="390"/>
      <c r="AA447" s="390"/>
    </row>
    <row r="448" spans="1:67" ht="14.25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20" t="s">
        <v>70</v>
      </c>
      <c r="P450" s="421"/>
      <c r="Q450" s="421"/>
      <c r="R450" s="421"/>
      <c r="S450" s="421"/>
      <c r="T450" s="421"/>
      <c r="U450" s="422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20" t="s">
        <v>70</v>
      </c>
      <c r="P451" s="421"/>
      <c r="Q451" s="421"/>
      <c r="R451" s="421"/>
      <c r="S451" s="421"/>
      <c r="T451" s="421"/>
      <c r="U451" s="422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customHeight="1" x14ac:dyDescent="0.25">
      <c r="A452" s="424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7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20" t="s">
        <v>70</v>
      </c>
      <c r="P457" s="421"/>
      <c r="Q457" s="421"/>
      <c r="R457" s="421"/>
      <c r="S457" s="421"/>
      <c r="T457" s="421"/>
      <c r="U457" s="422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20" t="s">
        <v>70</v>
      </c>
      <c r="P458" s="421"/>
      <c r="Q458" s="421"/>
      <c r="R458" s="421"/>
      <c r="S458" s="421"/>
      <c r="T458" s="421"/>
      <c r="U458" s="422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customHeight="1" x14ac:dyDescent="0.25">
      <c r="A459" s="424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20" t="s">
        <v>70</v>
      </c>
      <c r="P462" s="421"/>
      <c r="Q462" s="421"/>
      <c r="R462" s="421"/>
      <c r="S462" s="421"/>
      <c r="T462" s="421"/>
      <c r="U462" s="422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20" t="s">
        <v>70</v>
      </c>
      <c r="P463" s="421"/>
      <c r="Q463" s="421"/>
      <c r="R463" s="421"/>
      <c r="S463" s="421"/>
      <c r="T463" s="421"/>
      <c r="U463" s="422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50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20" t="s">
        <v>70</v>
      </c>
      <c r="P466" s="421"/>
      <c r="Q466" s="421"/>
      <c r="R466" s="421"/>
      <c r="S466" s="421"/>
      <c r="T466" s="421"/>
      <c r="U466" s="422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20" t="s">
        <v>70</v>
      </c>
      <c r="P467" s="421"/>
      <c r="Q467" s="421"/>
      <c r="R467" s="421"/>
      <c r="S467" s="421"/>
      <c r="T467" s="421"/>
      <c r="U467" s="422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customHeight="1" x14ac:dyDescent="0.25">
      <c r="A469" s="424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970</v>
      </c>
      <c r="X473" s="388">
        <f t="shared" si="87"/>
        <v>971.5200000000001</v>
      </c>
      <c r="Y473" s="36">
        <f t="shared" si="88"/>
        <v>2.2006399999999999</v>
      </c>
      <c r="Z473" s="56"/>
      <c r="AA473" s="57"/>
      <c r="AE473" s="64"/>
      <c r="BB473" s="327" t="s">
        <v>1</v>
      </c>
      <c r="BL473" s="64">
        <f t="shared" si="89"/>
        <v>1036.1363636363635</v>
      </c>
      <c r="BM473" s="64">
        <f t="shared" si="90"/>
        <v>1037.76</v>
      </c>
      <c r="BN473" s="64">
        <f t="shared" si="91"/>
        <v>1.7664627039627039</v>
      </c>
      <c r="BO473" s="64">
        <f t="shared" si="92"/>
        <v>1.7692307692307694</v>
      </c>
    </row>
    <row r="474" spans="1:67" ht="27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892</v>
      </c>
      <c r="X476" s="388">
        <f t="shared" si="87"/>
        <v>892.32</v>
      </c>
      <c r="Y476" s="36">
        <f t="shared" si="88"/>
        <v>2.0212400000000001</v>
      </c>
      <c r="Z476" s="56"/>
      <c r="AA476" s="57"/>
      <c r="AE476" s="64"/>
      <c r="BB476" s="330" t="s">
        <v>1</v>
      </c>
      <c r="BL476" s="64">
        <f t="shared" si="89"/>
        <v>952.81818181818176</v>
      </c>
      <c r="BM476" s="64">
        <f t="shared" si="90"/>
        <v>953.16</v>
      </c>
      <c r="BN476" s="64">
        <f t="shared" si="91"/>
        <v>1.6244172494172495</v>
      </c>
      <c r="BO476" s="64">
        <f t="shared" si="92"/>
        <v>1.625</v>
      </c>
    </row>
    <row r="477" spans="1:67" ht="16.5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20" t="s">
        <v>70</v>
      </c>
      <c r="P483" s="421"/>
      <c r="Q483" s="421"/>
      <c r="R483" s="421"/>
      <c r="S483" s="421"/>
      <c r="T483" s="421"/>
      <c r="U483" s="422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352.65151515151513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353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4.2218800000000005</v>
      </c>
      <c r="Z483" s="390"/>
      <c r="AA483" s="390"/>
    </row>
    <row r="484" spans="1:67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20" t="s">
        <v>70</v>
      </c>
      <c r="P484" s="421"/>
      <c r="Q484" s="421"/>
      <c r="R484" s="421"/>
      <c r="S484" s="421"/>
      <c r="T484" s="421"/>
      <c r="U484" s="422"/>
      <c r="V484" s="37" t="s">
        <v>66</v>
      </c>
      <c r="W484" s="389">
        <f>IFERROR(SUM(W471:W482),"0")</f>
        <v>1862</v>
      </c>
      <c r="X484" s="389">
        <f>IFERROR(SUM(X471:X482),"0")</f>
        <v>1863.8400000000001</v>
      </c>
      <c r="Y484" s="37"/>
      <c r="Z484" s="390"/>
      <c r="AA484" s="390"/>
    </row>
    <row r="485" spans="1:67" ht="14.25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809</v>
      </c>
      <c r="X486" s="388">
        <f>IFERROR(IF(W486="",0,CEILING((W486/$H486),1)*$H486),"")</f>
        <v>813.12</v>
      </c>
      <c r="Y486" s="36">
        <f>IFERROR(IF(X486=0,"",ROUNDUP(X486/H486,0)*0.01196),"")</f>
        <v>1.8418399999999999</v>
      </c>
      <c r="Z486" s="56"/>
      <c r="AA486" s="57"/>
      <c r="AE486" s="64"/>
      <c r="BB486" s="337" t="s">
        <v>1</v>
      </c>
      <c r="BL486" s="64">
        <f>IFERROR(W486*I486/H486,"0")</f>
        <v>864.15909090909076</v>
      </c>
      <c r="BM486" s="64">
        <f>IFERROR(X486*I486/H486,"0")</f>
        <v>868.56</v>
      </c>
      <c r="BN486" s="64">
        <f>IFERROR(1/J486*(W486/H486),"0")</f>
        <v>1.4732663170163172</v>
      </c>
      <c r="BO486" s="64">
        <f>IFERROR(1/J486*(X486/H486),"0")</f>
        <v>1.4807692307692308</v>
      </c>
    </row>
    <row r="487" spans="1:67" ht="16.5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20" t="s">
        <v>70</v>
      </c>
      <c r="P488" s="421"/>
      <c r="Q488" s="421"/>
      <c r="R488" s="421"/>
      <c r="S488" s="421"/>
      <c r="T488" s="421"/>
      <c r="U488" s="422"/>
      <c r="V488" s="37" t="s">
        <v>71</v>
      </c>
      <c r="W488" s="389">
        <f>IFERROR(W486/H486,"0")+IFERROR(W487/H487,"0")</f>
        <v>153.21969696969697</v>
      </c>
      <c r="X488" s="389">
        <f>IFERROR(X486/H486,"0")+IFERROR(X487/H487,"0")</f>
        <v>154</v>
      </c>
      <c r="Y488" s="389">
        <f>IFERROR(IF(Y486="",0,Y486),"0")+IFERROR(IF(Y487="",0,Y487),"0")</f>
        <v>1.8418399999999999</v>
      </c>
      <c r="Z488" s="390"/>
      <c r="AA488" s="390"/>
    </row>
    <row r="489" spans="1:67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20" t="s">
        <v>70</v>
      </c>
      <c r="P489" s="421"/>
      <c r="Q489" s="421"/>
      <c r="R489" s="421"/>
      <c r="S489" s="421"/>
      <c r="T489" s="421"/>
      <c r="U489" s="422"/>
      <c r="V489" s="37" t="s">
        <v>66</v>
      </c>
      <c r="W489" s="389">
        <f>IFERROR(SUM(W486:W487),"0")</f>
        <v>809</v>
      </c>
      <c r="X489" s="389">
        <f>IFERROR(SUM(X486:X487),"0")</f>
        <v>813.12</v>
      </c>
      <c r="Y489" s="37"/>
      <c r="Z489" s="390"/>
      <c r="AA489" s="390"/>
    </row>
    <row r="490" spans="1:67" ht="14.25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248</v>
      </c>
      <c r="X491" s="388">
        <f t="shared" ref="X491:X496" si="93">IFERROR(IF(W491="",0,CEILING((W491/$H491),1)*$H491),"")</f>
        <v>248.16000000000003</v>
      </c>
      <c r="Y491" s="36">
        <f>IFERROR(IF(X491=0,"",ROUNDUP(X491/H491,0)*0.01196),"")</f>
        <v>0.56211999999999995</v>
      </c>
      <c r="Z491" s="56"/>
      <c r="AA491" s="57"/>
      <c r="AE491" s="64"/>
      <c r="BB491" s="339" t="s">
        <v>1</v>
      </c>
      <c r="BL491" s="64">
        <f t="shared" ref="BL491:BL496" si="94">IFERROR(W491*I491/H491,"0")</f>
        <v>264.90909090909088</v>
      </c>
      <c r="BM491" s="64">
        <f t="shared" ref="BM491:BM496" si="95">IFERROR(X491*I491/H491,"0")</f>
        <v>265.08</v>
      </c>
      <c r="BN491" s="64">
        <f t="shared" ref="BN491:BN496" si="96">IFERROR(1/J491*(W491/H491),"0")</f>
        <v>0.45163170163170163</v>
      </c>
      <c r="BO491" s="64">
        <f t="shared" ref="BO491:BO496" si="97">IFERROR(1/J491*(X491/H491),"0")</f>
        <v>0.45192307692307693</v>
      </c>
    </row>
    <row r="492" spans="1:67" ht="27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852</v>
      </c>
      <c r="X492" s="388">
        <f t="shared" si="93"/>
        <v>855.36</v>
      </c>
      <c r="Y492" s="36">
        <f>IFERROR(IF(X492=0,"",ROUNDUP(X492/H492,0)*0.01196),"")</f>
        <v>1.9375200000000001</v>
      </c>
      <c r="Z492" s="56"/>
      <c r="AA492" s="57"/>
      <c r="AE492" s="64"/>
      <c r="BB492" s="340" t="s">
        <v>1</v>
      </c>
      <c r="BL492" s="64">
        <f t="shared" si="94"/>
        <v>910.09090909090901</v>
      </c>
      <c r="BM492" s="64">
        <f t="shared" si="95"/>
        <v>913.67999999999984</v>
      </c>
      <c r="BN492" s="64">
        <f t="shared" si="96"/>
        <v>1.5515734265734265</v>
      </c>
      <c r="BO492" s="64">
        <f t="shared" si="97"/>
        <v>1.5576923076923077</v>
      </c>
    </row>
    <row r="493" spans="1:67" ht="27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1065</v>
      </c>
      <c r="X493" s="388">
        <f t="shared" si="93"/>
        <v>1066.56</v>
      </c>
      <c r="Y493" s="36">
        <f>IFERROR(IF(X493=0,"",ROUNDUP(X493/H493,0)*0.01196),"")</f>
        <v>2.4159199999999998</v>
      </c>
      <c r="Z493" s="56"/>
      <c r="AA493" s="57"/>
      <c r="AE493" s="64"/>
      <c r="BB493" s="341" t="s">
        <v>1</v>
      </c>
      <c r="BL493" s="64">
        <f t="shared" si="94"/>
        <v>1137.6136363636363</v>
      </c>
      <c r="BM493" s="64">
        <f t="shared" si="95"/>
        <v>1139.2799999999997</v>
      </c>
      <c r="BN493" s="64">
        <f t="shared" si="96"/>
        <v>1.9394667832167831</v>
      </c>
      <c r="BO493" s="64">
        <f t="shared" si="97"/>
        <v>1.9423076923076921</v>
      </c>
    </row>
    <row r="494" spans="1:67" ht="27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20" t="s">
        <v>70</v>
      </c>
      <c r="P497" s="421"/>
      <c r="Q497" s="421"/>
      <c r="R497" s="421"/>
      <c r="S497" s="421"/>
      <c r="T497" s="421"/>
      <c r="U497" s="422"/>
      <c r="V497" s="37" t="s">
        <v>71</v>
      </c>
      <c r="W497" s="389">
        <f>IFERROR(W491/H491,"0")+IFERROR(W492/H492,"0")+IFERROR(W493/H493,"0")+IFERROR(W494/H494,"0")+IFERROR(W495/H495,"0")+IFERROR(W496/H496,"0")</f>
        <v>410.03787878787875</v>
      </c>
      <c r="X497" s="389">
        <f>IFERROR(X491/H491,"0")+IFERROR(X492/H492,"0")+IFERROR(X493/H493,"0")+IFERROR(X494/H494,"0")+IFERROR(X495/H495,"0")+IFERROR(X496/H496,"0")</f>
        <v>411</v>
      </c>
      <c r="Y497" s="389">
        <f>IFERROR(IF(Y491="",0,Y491),"0")+IFERROR(IF(Y492="",0,Y492),"0")+IFERROR(IF(Y493="",0,Y493),"0")+IFERROR(IF(Y494="",0,Y494),"0")+IFERROR(IF(Y495="",0,Y495),"0")+IFERROR(IF(Y496="",0,Y496),"0")</f>
        <v>4.9155600000000002</v>
      </c>
      <c r="Z497" s="390"/>
      <c r="AA497" s="390"/>
    </row>
    <row r="498" spans="1:67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20" t="s">
        <v>70</v>
      </c>
      <c r="P498" s="421"/>
      <c r="Q498" s="421"/>
      <c r="R498" s="421"/>
      <c r="S498" s="421"/>
      <c r="T498" s="421"/>
      <c r="U498" s="422"/>
      <c r="V498" s="37" t="s">
        <v>66</v>
      </c>
      <c r="W498" s="389">
        <f>IFERROR(SUM(W491:W496),"0")</f>
        <v>2165</v>
      </c>
      <c r="X498" s="389">
        <f>IFERROR(SUM(X491:X496),"0")</f>
        <v>2170.08</v>
      </c>
      <c r="Y498" s="37"/>
      <c r="Z498" s="390"/>
      <c r="AA498" s="390"/>
    </row>
    <row r="499" spans="1:67" ht="14.25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15</v>
      </c>
      <c r="X501" s="388">
        <f>IFERROR(IF(W501="",0,CEILING((W501/$H501),1)*$H501),"")</f>
        <v>15.6</v>
      </c>
      <c r="Y501" s="36">
        <f>IFERROR(IF(X501=0,"",ROUNDUP(X501/H501,0)*0.02175),"")</f>
        <v>4.3499999999999997E-2</v>
      </c>
      <c r="Z501" s="56"/>
      <c r="AA501" s="57"/>
      <c r="AE501" s="64"/>
      <c r="BB501" s="346" t="s">
        <v>1</v>
      </c>
      <c r="BL501" s="64">
        <f>IFERROR(W501*I501/H501,"0")</f>
        <v>16.05</v>
      </c>
      <c r="BM501" s="64">
        <f>IFERROR(X501*I501/H501,"0")</f>
        <v>16.692</v>
      </c>
      <c r="BN501" s="64">
        <f>IFERROR(1/J501*(W501/H501),"0")</f>
        <v>3.4340659340659337E-2</v>
      </c>
      <c r="BO501" s="64">
        <f>IFERROR(1/J501*(X501/H501),"0")</f>
        <v>3.5714285714285712E-2</v>
      </c>
    </row>
    <row r="502" spans="1:67" ht="27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20" t="s">
        <v>70</v>
      </c>
      <c r="P503" s="421"/>
      <c r="Q503" s="421"/>
      <c r="R503" s="421"/>
      <c r="S503" s="421"/>
      <c r="T503" s="421"/>
      <c r="U503" s="422"/>
      <c r="V503" s="37" t="s">
        <v>71</v>
      </c>
      <c r="W503" s="389">
        <f>IFERROR(W500/H500,"0")+IFERROR(W501/H501,"0")+IFERROR(W502/H502,"0")</f>
        <v>1.9230769230769231</v>
      </c>
      <c r="X503" s="389">
        <f>IFERROR(X500/H500,"0")+IFERROR(X501/H501,"0")+IFERROR(X502/H502,"0")</f>
        <v>2</v>
      </c>
      <c r="Y503" s="389">
        <f>IFERROR(IF(Y500="",0,Y500),"0")+IFERROR(IF(Y501="",0,Y501),"0")+IFERROR(IF(Y502="",0,Y502),"0")</f>
        <v>4.3499999999999997E-2</v>
      </c>
      <c r="Z503" s="390"/>
      <c r="AA503" s="390"/>
    </row>
    <row r="504" spans="1:67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20" t="s">
        <v>70</v>
      </c>
      <c r="P504" s="421"/>
      <c r="Q504" s="421"/>
      <c r="R504" s="421"/>
      <c r="S504" s="421"/>
      <c r="T504" s="421"/>
      <c r="U504" s="422"/>
      <c r="V504" s="37" t="s">
        <v>66</v>
      </c>
      <c r="W504" s="389">
        <f>IFERROR(SUM(W500:W502),"0")</f>
        <v>15</v>
      </c>
      <c r="X504" s="389">
        <f>IFERROR(SUM(X500:X502),"0")</f>
        <v>15.6</v>
      </c>
      <c r="Y504" s="37"/>
      <c r="Z504" s="390"/>
      <c r="AA504" s="390"/>
    </row>
    <row r="505" spans="1:67" ht="14.25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20" t="s">
        <v>70</v>
      </c>
      <c r="P507" s="421"/>
      <c r="Q507" s="421"/>
      <c r="R507" s="421"/>
      <c r="S507" s="421"/>
      <c r="T507" s="421"/>
      <c r="U507" s="422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20" t="s">
        <v>70</v>
      </c>
      <c r="P508" s="421"/>
      <c r="Q508" s="421"/>
      <c r="R508" s="421"/>
      <c r="S508" s="421"/>
      <c r="T508" s="421"/>
      <c r="U508" s="422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customHeight="1" x14ac:dyDescent="0.25">
      <c r="A510" s="424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70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08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4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6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47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39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39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4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20" t="s">
        <v>70</v>
      </c>
      <c r="P521" s="421"/>
      <c r="Q521" s="421"/>
      <c r="R521" s="421"/>
      <c r="S521" s="421"/>
      <c r="T521" s="421"/>
      <c r="U521" s="422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20" t="s">
        <v>70</v>
      </c>
      <c r="P522" s="421"/>
      <c r="Q522" s="421"/>
      <c r="R522" s="421"/>
      <c r="S522" s="421"/>
      <c r="T522" s="421"/>
      <c r="U522" s="422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2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11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3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22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20" t="s">
        <v>70</v>
      </c>
      <c r="P529" s="421"/>
      <c r="Q529" s="421"/>
      <c r="R529" s="421"/>
      <c r="S529" s="421"/>
      <c r="T529" s="421"/>
      <c r="U529" s="422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20" t="s">
        <v>70</v>
      </c>
      <c r="P530" s="421"/>
      <c r="Q530" s="421"/>
      <c r="R530" s="421"/>
      <c r="S530" s="421"/>
      <c r="T530" s="421"/>
      <c r="U530" s="422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5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5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3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51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0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20" t="s">
        <v>70</v>
      </c>
      <c r="P538" s="421"/>
      <c r="Q538" s="421"/>
      <c r="R538" s="421"/>
      <c r="S538" s="421"/>
      <c r="T538" s="421"/>
      <c r="U538" s="422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20" t="s">
        <v>70</v>
      </c>
      <c r="P539" s="421"/>
      <c r="Q539" s="421"/>
      <c r="R539" s="421"/>
      <c r="S539" s="421"/>
      <c r="T539" s="421"/>
      <c r="U539" s="422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19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0</v>
      </c>
      <c r="X541" s="388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38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6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20" t="s">
        <v>70</v>
      </c>
      <c r="P546" s="421"/>
      <c r="Q546" s="421"/>
      <c r="R546" s="421"/>
      <c r="S546" s="421"/>
      <c r="T546" s="421"/>
      <c r="U546" s="422"/>
      <c r="V546" s="37" t="s">
        <v>71</v>
      </c>
      <c r="W546" s="389">
        <f>IFERROR(W541/H541,"0")+IFERROR(W542/H542,"0")+IFERROR(W543/H543,"0")+IFERROR(W544/H544,"0")+IFERROR(W545/H545,"0")</f>
        <v>0</v>
      </c>
      <c r="X546" s="389">
        <f>IFERROR(X541/H541,"0")+IFERROR(X542/H542,"0")+IFERROR(X543/H543,"0")+IFERROR(X544/H544,"0")+IFERROR(X545/H545,"0")</f>
        <v>0</v>
      </c>
      <c r="Y546" s="389">
        <f>IFERROR(IF(Y541="",0,Y541),"0")+IFERROR(IF(Y542="",0,Y542),"0")+IFERROR(IF(Y543="",0,Y543),"0")+IFERROR(IF(Y544="",0,Y544),"0")+IFERROR(IF(Y545="",0,Y545),"0")</f>
        <v>0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20" t="s">
        <v>70</v>
      </c>
      <c r="P547" s="421"/>
      <c r="Q547" s="421"/>
      <c r="R547" s="421"/>
      <c r="S547" s="421"/>
      <c r="T547" s="421"/>
      <c r="U547" s="422"/>
      <c r="V547" s="37" t="s">
        <v>66</v>
      </c>
      <c r="W547" s="389">
        <f>IFERROR(SUM(W541:W545),"0")</f>
        <v>0</v>
      </c>
      <c r="X547" s="389">
        <f>IFERROR(SUM(X541:X545),"0")</f>
        <v>0</v>
      </c>
      <c r="Y547" s="37"/>
      <c r="Z547" s="390"/>
      <c r="AA547" s="390"/>
    </row>
    <row r="548" spans="1:67" ht="14.25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8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0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2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20" t="s">
        <v>70</v>
      </c>
      <c r="P553" s="421"/>
      <c r="Q553" s="421"/>
      <c r="R553" s="421"/>
      <c r="S553" s="421"/>
      <c r="T553" s="421"/>
      <c r="U553" s="422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20" t="s">
        <v>70</v>
      </c>
      <c r="P554" s="421"/>
      <c r="Q554" s="421"/>
      <c r="R554" s="421"/>
      <c r="S554" s="421"/>
      <c r="T554" s="421"/>
      <c r="U554" s="422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3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1"/>
      <c r="O555" s="561" t="s">
        <v>765</v>
      </c>
      <c r="P555" s="541"/>
      <c r="Q555" s="541"/>
      <c r="R555" s="541"/>
      <c r="S555" s="541"/>
      <c r="T555" s="541"/>
      <c r="U555" s="542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17078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17189.549999999996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1"/>
      <c r="O556" s="561" t="s">
        <v>766</v>
      </c>
      <c r="P556" s="541"/>
      <c r="Q556" s="541"/>
      <c r="R556" s="541"/>
      <c r="S556" s="541"/>
      <c r="T556" s="541"/>
      <c r="U556" s="542"/>
      <c r="V556" s="37" t="s">
        <v>66</v>
      </c>
      <c r="W556" s="389">
        <f>IFERROR(SUM(BL22:BL552),"0")</f>
        <v>18057.383542961048</v>
      </c>
      <c r="X556" s="389">
        <f>IFERROR(SUM(BM22:BM552),"0")</f>
        <v>18175.493999999999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1"/>
      <c r="O557" s="561" t="s">
        <v>767</v>
      </c>
      <c r="P557" s="541"/>
      <c r="Q557" s="541"/>
      <c r="R557" s="541"/>
      <c r="S557" s="541"/>
      <c r="T557" s="541"/>
      <c r="U557" s="542"/>
      <c r="V557" s="37" t="s">
        <v>768</v>
      </c>
      <c r="W557" s="38">
        <f>ROUNDUP(SUM(BN22:BN552),0)</f>
        <v>31</v>
      </c>
      <c r="X557" s="38">
        <f>ROUNDUP(SUM(BO22:BO552),0)</f>
        <v>31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1"/>
      <c r="O558" s="561" t="s">
        <v>769</v>
      </c>
      <c r="P558" s="541"/>
      <c r="Q558" s="541"/>
      <c r="R558" s="541"/>
      <c r="S558" s="541"/>
      <c r="T558" s="541"/>
      <c r="U558" s="542"/>
      <c r="V558" s="37" t="s">
        <v>66</v>
      </c>
      <c r="W558" s="389">
        <f>GrossWeightTotal+PalletQtyTotal*25</f>
        <v>18832.383542961048</v>
      </c>
      <c r="X558" s="389">
        <f>GrossWeightTotalR+PalletQtyTotalR*25</f>
        <v>18950.493999999999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1"/>
      <c r="O559" s="561" t="s">
        <v>770</v>
      </c>
      <c r="P559" s="541"/>
      <c r="Q559" s="541"/>
      <c r="R559" s="541"/>
      <c r="S559" s="541"/>
      <c r="T559" s="541"/>
      <c r="U559" s="542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2620.3597716771746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2638</v>
      </c>
      <c r="Y559" s="37"/>
      <c r="Z559" s="390"/>
      <c r="AA559" s="390"/>
    </row>
    <row r="560" spans="1:67" ht="14.25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1"/>
      <c r="O560" s="561" t="s">
        <v>771</v>
      </c>
      <c r="P560" s="541"/>
      <c r="Q560" s="541"/>
      <c r="R560" s="541"/>
      <c r="S560" s="541"/>
      <c r="T560" s="541"/>
      <c r="U560" s="542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35.88588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1" t="s">
        <v>95</v>
      </c>
      <c r="D562" s="516"/>
      <c r="E562" s="516"/>
      <c r="F562" s="468"/>
      <c r="G562" s="411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1" t="s">
        <v>476</v>
      </c>
      <c r="R562" s="468"/>
      <c r="S562" s="411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88" t="s">
        <v>774</v>
      </c>
      <c r="B563" s="411" t="s">
        <v>60</v>
      </c>
      <c r="C563" s="411" t="s">
        <v>96</v>
      </c>
      <c r="D563" s="411" t="s">
        <v>104</v>
      </c>
      <c r="E563" s="411" t="s">
        <v>95</v>
      </c>
      <c r="F563" s="411" t="s">
        <v>218</v>
      </c>
      <c r="G563" s="411" t="s">
        <v>229</v>
      </c>
      <c r="H563" s="411" t="s">
        <v>239</v>
      </c>
      <c r="I563" s="411" t="s">
        <v>258</v>
      </c>
      <c r="J563" s="411" t="s">
        <v>335</v>
      </c>
      <c r="K563" s="385"/>
      <c r="L563" s="411" t="s">
        <v>369</v>
      </c>
      <c r="M563" s="385"/>
      <c r="N563" s="411" t="s">
        <v>369</v>
      </c>
      <c r="O563" s="411" t="s">
        <v>446</v>
      </c>
      <c r="P563" s="411" t="s">
        <v>463</v>
      </c>
      <c r="Q563" s="411" t="s">
        <v>477</v>
      </c>
      <c r="R563" s="411" t="s">
        <v>517</v>
      </c>
      <c r="S563" s="411" t="s">
        <v>543</v>
      </c>
      <c r="T563" s="411" t="s">
        <v>590</v>
      </c>
      <c r="U563" s="411" t="s">
        <v>617</v>
      </c>
      <c r="V563" s="411" t="s">
        <v>624</v>
      </c>
      <c r="W563" s="411" t="s">
        <v>630</v>
      </c>
      <c r="X563" s="411" t="s">
        <v>680</v>
      </c>
      <c r="AA563" s="52"/>
      <c r="AD563" s="385"/>
    </row>
    <row r="564" spans="1:30" ht="13.5" customHeight="1" thickBot="1" x14ac:dyDescent="0.25">
      <c r="A564" s="789"/>
      <c r="B564" s="412"/>
      <c r="C564" s="412"/>
      <c r="D564" s="412"/>
      <c r="E564" s="412"/>
      <c r="F564" s="412"/>
      <c r="G564" s="412"/>
      <c r="H564" s="412"/>
      <c r="I564" s="412"/>
      <c r="J564" s="412"/>
      <c r="K564" s="385"/>
      <c r="L564" s="412"/>
      <c r="M564" s="385"/>
      <c r="N564" s="412"/>
      <c r="O564" s="412"/>
      <c r="P564" s="412"/>
      <c r="Q564" s="412"/>
      <c r="R564" s="412"/>
      <c r="S564" s="412"/>
      <c r="T564" s="412"/>
      <c r="U564" s="412"/>
      <c r="V564" s="412"/>
      <c r="W564" s="412"/>
      <c r="X564" s="412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64.800000000000011</v>
      </c>
      <c r="D565" s="46">
        <f>IFERROR(X53*1,"0")+IFERROR(X54*1,"0")+IFERROR(X55*1,"0")+IFERROR(X56*1,"0")</f>
        <v>252.4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960.18</v>
      </c>
      <c r="F565" s="46">
        <f>IFERROR(X130*1,"0")+IFERROR(X131*1,"0")+IFERROR(X132*1,"0")+IFERROR(X133*1,"0")+IFERROR(X134*1,"0")</f>
        <v>405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123.9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1436.6999999999998</v>
      </c>
      <c r="J565" s="46">
        <f>IFERROR(X212*1,"0")+IFERROR(X213*1,"0")+IFERROR(X214*1,"0")+IFERROR(X215*1,"0")+IFERROR(X216*1,"0")+IFERROR(X217*1,"0")+IFERROR(X218*1,"0")+IFERROR(X222*1,"0")+IFERROR(X223*1,"0")+IFERROR(X224*1,"0")</f>
        <v>78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379.34999999999997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379.34999999999997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5.0999999999999996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6675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1879.8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0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11.88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4862.6400000000003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0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O556:U556"/>
    <mergeCell ref="D478:E478"/>
    <mergeCell ref="D549:E549"/>
    <mergeCell ref="D107:E107"/>
    <mergeCell ref="D405:E405"/>
    <mergeCell ref="D234:E234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249:S249"/>
    <mergeCell ref="O105:S105"/>
    <mergeCell ref="D218:E21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333:E333"/>
    <mergeCell ref="D526:E526"/>
    <mergeCell ref="D404:E404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O233:S233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A548:Y548"/>
    <mergeCell ref="A523:Y523"/>
    <mergeCell ref="O282:S282"/>
    <mergeCell ref="O524:S524"/>
    <mergeCell ref="O257:S257"/>
    <mergeCell ref="O232:S232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O508:U508"/>
    <mergeCell ref="D364:E364"/>
    <mergeCell ref="D435:E435"/>
    <mergeCell ref="D186:E186"/>
    <mergeCell ref="D217:E217"/>
    <mergeCell ref="Z17:Z18"/>
    <mergeCell ref="D534:E534"/>
    <mergeCell ref="O529:U529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220:U220"/>
    <mergeCell ref="D198:E198"/>
    <mergeCell ref="D427:E427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218:S218"/>
    <mergeCell ref="O345:S345"/>
    <mergeCell ref="D298:E298"/>
    <mergeCell ref="A45:Y45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555:U555"/>
    <mergeCell ref="D477:E477"/>
    <mergeCell ref="A319:Y319"/>
    <mergeCell ref="O320:S320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D188:E188"/>
    <mergeCell ref="A367:N368"/>
    <mergeCell ref="O252:U252"/>
    <mergeCell ref="D132:E132"/>
    <mergeCell ref="D399:E399"/>
    <mergeCell ref="O150:S150"/>
    <mergeCell ref="A385:Y385"/>
    <mergeCell ref="O341:U341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393:S393"/>
    <mergeCell ref="D104:E104"/>
    <mergeCell ref="O484:U484"/>
    <mergeCell ref="D340:E340"/>
    <mergeCell ref="A44:Y4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392:Y392"/>
    <mergeCell ref="D108:E108"/>
    <mergeCell ref="D375:E375"/>
    <mergeCell ref="O191:S191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O223:S223"/>
    <mergeCell ref="A521:N522"/>
    <mergeCell ref="D501:E501"/>
    <mergeCell ref="O446:U446"/>
    <mergeCell ref="O179:U179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2024-06-13T08:00:24Z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