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7BF75FA-0E8C-4997-AD45-7EB55D1215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X488" i="1" s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X437" i="1" s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O420" i="1"/>
  <c r="BN420" i="1"/>
  <c r="BM420" i="1"/>
  <c r="BL420" i="1"/>
  <c r="Y420" i="1"/>
  <c r="X420" i="1"/>
  <c r="O420" i="1"/>
  <c r="BN419" i="1"/>
  <c r="BL419" i="1"/>
  <c r="X419" i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X413" i="1" s="1"/>
  <c r="O409" i="1"/>
  <c r="W407" i="1"/>
  <c r="W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X407" i="1" s="1"/>
  <c r="O393" i="1"/>
  <c r="W391" i="1"/>
  <c r="W390" i="1"/>
  <c r="BO389" i="1"/>
  <c r="BN389" i="1"/>
  <c r="BM389" i="1"/>
  <c r="BL389" i="1"/>
  <c r="Y389" i="1"/>
  <c r="X389" i="1"/>
  <c r="O389" i="1"/>
  <c r="BN388" i="1"/>
  <c r="BL388" i="1"/>
  <c r="X388" i="1"/>
  <c r="X390" i="1" s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X379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X317" i="1" s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X306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X302" i="1" s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X279" i="1" s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M264" i="1"/>
  <c r="BL264" i="1"/>
  <c r="Y264" i="1"/>
  <c r="X264" i="1"/>
  <c r="BO264" i="1" s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W209" i="1"/>
  <c r="W208" i="1"/>
  <c r="BN207" i="1"/>
  <c r="BL207" i="1"/>
  <c r="X207" i="1"/>
  <c r="BN206" i="1"/>
  <c r="BL206" i="1"/>
  <c r="X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X201" i="1" s="1"/>
  <c r="O182" i="1"/>
  <c r="W180" i="1"/>
  <c r="W179" i="1"/>
  <c r="BN178" i="1"/>
  <c r="BL178" i="1"/>
  <c r="X178" i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X179" i="1" s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Y143" i="1"/>
  <c r="X143" i="1"/>
  <c r="O143" i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X145" i="1" s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X135" i="1" s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7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7" i="1" s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8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5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5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5" i="1" s="1"/>
  <c r="W24" i="1"/>
  <c r="BO23" i="1"/>
  <c r="BN23" i="1"/>
  <c r="BM23" i="1"/>
  <c r="BL23" i="1"/>
  <c r="Y23" i="1"/>
  <c r="X23" i="1"/>
  <c r="O23" i="1"/>
  <c r="BN22" i="1"/>
  <c r="W557" i="1" s="1"/>
  <c r="BL22" i="1"/>
  <c r="W556" i="1" s="1"/>
  <c r="W558" i="1" s="1"/>
  <c r="X22" i="1"/>
  <c r="B565" i="1" s="1"/>
  <c r="O22" i="1"/>
  <c r="H10" i="1"/>
  <c r="A9" i="1"/>
  <c r="F10" i="1" s="1"/>
  <c r="D7" i="1"/>
  <c r="P6" i="1"/>
  <c r="O2" i="1"/>
  <c r="H9" i="1" l="1"/>
  <c r="A10" i="1"/>
  <c r="X24" i="1"/>
  <c r="X34" i="1"/>
  <c r="X50" i="1"/>
  <c r="X58" i="1"/>
  <c r="X81" i="1"/>
  <c r="X89" i="1"/>
  <c r="X99" i="1"/>
  <c r="X116" i="1"/>
  <c r="X126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BO175" i="1"/>
  <c r="BM175" i="1"/>
  <c r="Y175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BO205" i="1"/>
  <c r="BM205" i="1"/>
  <c r="Y205" i="1"/>
  <c r="Y208" i="1" s="1"/>
  <c r="BO207" i="1"/>
  <c r="BM207" i="1"/>
  <c r="Y207" i="1"/>
  <c r="X209" i="1"/>
  <c r="J565" i="1"/>
  <c r="X219" i="1"/>
  <c r="BO212" i="1"/>
  <c r="BM212" i="1"/>
  <c r="Y212" i="1"/>
  <c r="BO216" i="1"/>
  <c r="BM216" i="1"/>
  <c r="Y216" i="1"/>
  <c r="BO223" i="1"/>
  <c r="BM223" i="1"/>
  <c r="Y223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BO266" i="1"/>
  <c r="BM266" i="1"/>
  <c r="Y266" i="1"/>
  <c r="F9" i="1"/>
  <c r="J9" i="1"/>
  <c r="Y22" i="1"/>
  <c r="Y24" i="1" s="1"/>
  <c r="BM22" i="1"/>
  <c r="BO22" i="1"/>
  <c r="W559" i="1"/>
  <c r="X25" i="1"/>
  <c r="Y28" i="1"/>
  <c r="Y34" i="1" s="1"/>
  <c r="BM28" i="1"/>
  <c r="Y30" i="1"/>
  <c r="BM30" i="1"/>
  <c r="Y32" i="1"/>
  <c r="BM32" i="1"/>
  <c r="C565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Y87" i="1"/>
  <c r="BM87" i="1"/>
  <c r="Y91" i="1"/>
  <c r="BM91" i="1"/>
  <c r="BO91" i="1"/>
  <c r="Y93" i="1"/>
  <c r="BM93" i="1"/>
  <c r="Y95" i="1"/>
  <c r="BM95" i="1"/>
  <c r="Y97" i="1"/>
  <c r="BM97" i="1"/>
  <c r="Y102" i="1"/>
  <c r="Y116" i="1" s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Y126" i="1" s="1"/>
  <c r="BM120" i="1"/>
  <c r="Y122" i="1"/>
  <c r="BM122" i="1"/>
  <c r="Y124" i="1"/>
  <c r="BM124" i="1"/>
  <c r="F565" i="1"/>
  <c r="Y131" i="1"/>
  <c r="Y135" i="1" s="1"/>
  <c r="BM131" i="1"/>
  <c r="Y133" i="1"/>
  <c r="BM133" i="1"/>
  <c r="X136" i="1"/>
  <c r="G565" i="1"/>
  <c r="X144" i="1"/>
  <c r="Y142" i="1"/>
  <c r="Y144" i="1" s="1"/>
  <c r="BM142" i="1"/>
  <c r="BO143" i="1"/>
  <c r="BM143" i="1"/>
  <c r="BO150" i="1"/>
  <c r="BM150" i="1"/>
  <c r="Y150" i="1"/>
  <c r="BO154" i="1"/>
  <c r="BM154" i="1"/>
  <c r="Y154" i="1"/>
  <c r="X163" i="1"/>
  <c r="BO167" i="1"/>
  <c r="BM167" i="1"/>
  <c r="Y167" i="1"/>
  <c r="Y168" i="1" s="1"/>
  <c r="X169" i="1"/>
  <c r="BO173" i="1"/>
  <c r="BM173" i="1"/>
  <c r="Y173" i="1"/>
  <c r="Y179" i="1" s="1"/>
  <c r="BO178" i="1"/>
  <c r="BM178" i="1"/>
  <c r="Y178" i="1"/>
  <c r="X180" i="1"/>
  <c r="X202" i="1"/>
  <c r="BO182" i="1"/>
  <c r="BM182" i="1"/>
  <c r="Y182" i="1"/>
  <c r="BO187" i="1"/>
  <c r="BM187" i="1"/>
  <c r="Y187" i="1"/>
  <c r="BO192" i="1"/>
  <c r="BM192" i="1"/>
  <c r="Y192" i="1"/>
  <c r="BO197" i="1"/>
  <c r="BM197" i="1"/>
  <c r="Y197" i="1"/>
  <c r="BO199" i="1"/>
  <c r="BM199" i="1"/>
  <c r="Y199" i="1"/>
  <c r="X208" i="1"/>
  <c r="BO206" i="1"/>
  <c r="BM206" i="1"/>
  <c r="Y206" i="1"/>
  <c r="BO214" i="1"/>
  <c r="BM214" i="1"/>
  <c r="Y214" i="1"/>
  <c r="BO218" i="1"/>
  <c r="BM218" i="1"/>
  <c r="Y218" i="1"/>
  <c r="X220" i="1"/>
  <c r="X226" i="1"/>
  <c r="BO222" i="1"/>
  <c r="BM222" i="1"/>
  <c r="Y222" i="1"/>
  <c r="Y225" i="1" s="1"/>
  <c r="X225" i="1"/>
  <c r="BO230" i="1"/>
  <c r="BM230" i="1"/>
  <c r="Y230" i="1"/>
  <c r="Y235" i="1" s="1"/>
  <c r="BO234" i="1"/>
  <c r="BM234" i="1"/>
  <c r="Y234" i="1"/>
  <c r="X236" i="1"/>
  <c r="N565" i="1"/>
  <c r="L565" i="1"/>
  <c r="X252" i="1"/>
  <c r="BO239" i="1"/>
  <c r="BM239" i="1"/>
  <c r="Y239" i="1"/>
  <c r="BO243" i="1"/>
  <c r="BM243" i="1"/>
  <c r="Y243" i="1"/>
  <c r="BO247" i="1"/>
  <c r="BM247" i="1"/>
  <c r="Y247" i="1"/>
  <c r="BO251" i="1"/>
  <c r="BM251" i="1"/>
  <c r="Y251" i="1"/>
  <c r="X253" i="1"/>
  <c r="X260" i="1"/>
  <c r="BO255" i="1"/>
  <c r="BM255" i="1"/>
  <c r="Y255" i="1"/>
  <c r="Y259" i="1" s="1"/>
  <c r="X259" i="1"/>
  <c r="X272" i="1"/>
  <c r="BO263" i="1"/>
  <c r="BM263" i="1"/>
  <c r="Y263" i="1"/>
  <c r="Y271" i="1" s="1"/>
  <c r="X271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Y412" i="1" s="1"/>
  <c r="BO434" i="1"/>
  <c r="BM434" i="1"/>
  <c r="Y434" i="1"/>
  <c r="Y457" i="1"/>
  <c r="BO455" i="1"/>
  <c r="BM455" i="1"/>
  <c r="Y455" i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BO270" i="1"/>
  <c r="BM270" i="1"/>
  <c r="Y270" i="1"/>
  <c r="BO275" i="1"/>
  <c r="BM275" i="1"/>
  <c r="Y275" i="1"/>
  <c r="Y278" i="1" s="1"/>
  <c r="BO289" i="1"/>
  <c r="BM289" i="1"/>
  <c r="Y289" i="1"/>
  <c r="X291" i="1"/>
  <c r="O565" i="1"/>
  <c r="X301" i="1"/>
  <c r="BO294" i="1"/>
  <c r="BM294" i="1"/>
  <c r="Y294" i="1"/>
  <c r="Y301" i="1" s="1"/>
  <c r="BO298" i="1"/>
  <c r="BM298" i="1"/>
  <c r="Y298" i="1"/>
  <c r="Y317" i="1"/>
  <c r="BO315" i="1"/>
  <c r="BM315" i="1"/>
  <c r="Y315" i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Y348" i="1" s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Y367" i="1" s="1"/>
  <c r="BO366" i="1"/>
  <c r="BM366" i="1"/>
  <c r="Y366" i="1"/>
  <c r="X368" i="1"/>
  <c r="X373" i="1"/>
  <c r="BO370" i="1"/>
  <c r="BM370" i="1"/>
  <c r="Y370" i="1"/>
  <c r="Y372" i="1" s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BO396" i="1"/>
  <c r="BM396" i="1"/>
  <c r="Y396" i="1"/>
  <c r="Y406" i="1" s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Y422" i="1" s="1"/>
  <c r="BO432" i="1"/>
  <c r="BM432" i="1"/>
  <c r="Y432" i="1"/>
  <c r="Y437" i="1" s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Y503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546" i="1" l="1"/>
  <c r="Y497" i="1"/>
  <c r="Y483" i="1"/>
  <c r="Y521" i="1"/>
  <c r="Y379" i="1"/>
  <c r="Y341" i="1"/>
  <c r="Y290" i="1"/>
  <c r="Y201" i="1"/>
  <c r="Y98" i="1"/>
  <c r="Y81" i="1"/>
  <c r="Y57" i="1"/>
  <c r="X556" i="1"/>
  <c r="Y219" i="1"/>
  <c r="X559" i="1"/>
  <c r="Y252" i="1"/>
  <c r="X555" i="1"/>
  <c r="X557" i="1"/>
  <c r="Y560" i="1"/>
  <c r="Y157" i="1"/>
  <c r="X558" i="1" l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<sst xmlns="http://schemas.openxmlformats.org/spreadsheetml/2006/main" count="2433" uniqueCount="808">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</sst>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42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4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0" t="s">
        <v>8</v>
      </c>
      <c r="B5" s="541"/>
      <c r="C5" s="542"/>
      <c r="D5" s="435"/>
      <c r="E5" s="437"/>
      <c r="F5" s="731" t="s">
        <v>9</v>
      </c>
      <c r="G5" s="542"/>
      <c r="H5" s="435"/>
      <c r="I5" s="436"/>
      <c r="J5" s="436"/>
      <c r="K5" s="436"/>
      <c r="L5" s="437"/>
      <c r="M5" s="58"/>
      <c r="O5" s="24" t="s">
        <v>10</v>
      </c>
      <c r="P5" s="771">
        <v>45455</v>
      </c>
      <c r="Q5" s="560"/>
      <c r="S5" s="629" t="s">
        <v>11</v>
      </c>
      <c r="T5" s="451"/>
      <c r="U5" s="630" t="s">
        <v>12</v>
      </c>
      <c r="V5" s="560"/>
      <c r="AA5" s="51"/>
      <c r="AB5" s="51"/>
      <c r="AC5" s="51"/>
    </row>
    <row r="6" spans="1:30" s="380" customFormat="1" ht="24" customHeight="1" x14ac:dyDescent="0.2">
      <c r="A6" s="540" t="s">
        <v>13</v>
      </c>
      <c r="B6" s="541"/>
      <c r="C6" s="542"/>
      <c r="D6" s="701" t="s">
        <v>14</v>
      </c>
      <c r="E6" s="702"/>
      <c r="F6" s="702"/>
      <c r="G6" s="702"/>
      <c r="H6" s="702"/>
      <c r="I6" s="702"/>
      <c r="J6" s="702"/>
      <c r="K6" s="702"/>
      <c r="L6" s="560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Среда</v>
      </c>
      <c r="Q6" s="392"/>
      <c r="S6" s="450" t="s">
        <v>16</v>
      </c>
      <c r="T6" s="451"/>
      <c r="U6" s="695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8"/>
      <c r="M7" s="60"/>
      <c r="O7" s="24"/>
      <c r="P7" s="42"/>
      <c r="Q7" s="42"/>
      <c r="S7" s="399"/>
      <c r="T7" s="451"/>
      <c r="U7" s="696"/>
      <c r="V7" s="697"/>
      <c r="AA7" s="51"/>
      <c r="AB7" s="51"/>
      <c r="AC7" s="51"/>
    </row>
    <row r="8" spans="1:30" s="380" customFormat="1" ht="25.5" customHeight="1" x14ac:dyDescent="0.2">
      <c r="A8" s="777" t="s">
        <v>18</v>
      </c>
      <c r="B8" s="421"/>
      <c r="C8" s="422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87">
        <v>0.33333333333333331</v>
      </c>
      <c r="Q8" s="588"/>
      <c r="S8" s="399"/>
      <c r="T8" s="451"/>
      <c r="U8" s="696"/>
      <c r="V8" s="697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0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8"/>
      <c r="O9" s="26" t="s">
        <v>20</v>
      </c>
      <c r="P9" s="550"/>
      <c r="Q9" s="551"/>
      <c r="S9" s="399"/>
      <c r="T9" s="451"/>
      <c r="U9" s="698"/>
      <c r="V9" s="699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0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9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2"/>
      <c r="Q10" s="643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26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41"/>
      <c r="L12" s="542"/>
      <c r="M12" s="62"/>
      <c r="O12" s="24" t="s">
        <v>29</v>
      </c>
      <c r="P12" s="587"/>
      <c r="Q12" s="588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41"/>
      <c r="L13" s="542"/>
      <c r="M13" s="62"/>
      <c r="N13" s="26"/>
      <c r="O13" s="26" t="s">
        <v>31</v>
      </c>
      <c r="P13" s="626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2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3" t="s">
        <v>33</v>
      </c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2"/>
      <c r="M15" s="63"/>
      <c r="O15" s="535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4" t="s">
        <v>37</v>
      </c>
      <c r="D17" s="441" t="s">
        <v>38</v>
      </c>
      <c r="E17" s="476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5"/>
      <c r="Q17" s="475"/>
      <c r="R17" s="475"/>
      <c r="S17" s="476"/>
      <c r="T17" s="761" t="s">
        <v>49</v>
      </c>
      <c r="U17" s="542"/>
      <c r="V17" s="441" t="s">
        <v>50</v>
      </c>
      <c r="W17" s="441" t="s">
        <v>51</v>
      </c>
      <c r="X17" s="794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0"/>
      <c r="BB17" s="760" t="s">
        <v>57</v>
      </c>
    </row>
    <row r="18" spans="1:67" ht="14.25" customHeight="1" x14ac:dyDescent="0.2">
      <c r="A18" s="442"/>
      <c r="B18" s="442"/>
      <c r="C18" s="442"/>
      <c r="D18" s="477"/>
      <c r="E18" s="479"/>
      <c r="F18" s="442"/>
      <c r="G18" s="442"/>
      <c r="H18" s="442"/>
      <c r="I18" s="442"/>
      <c r="J18" s="442"/>
      <c r="K18" s="442"/>
      <c r="L18" s="442"/>
      <c r="M18" s="442"/>
      <c r="N18" s="442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2"/>
      <c r="W18" s="442"/>
      <c r="X18" s="795"/>
      <c r="Y18" s="442"/>
      <c r="Z18" s="658"/>
      <c r="AA18" s="658"/>
      <c r="AB18" s="490"/>
      <c r="AC18" s="491"/>
      <c r="AD18" s="492"/>
      <c r="AE18" s="501"/>
      <c r="BB18" s="399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2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20" t="s">
        <v>70</v>
      </c>
      <c r="P34" s="421"/>
      <c r="Q34" s="421"/>
      <c r="R34" s="421"/>
      <c r="S34" s="421"/>
      <c r="T34" s="421"/>
      <c r="U34" s="422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20" t="s">
        <v>70</v>
      </c>
      <c r="P35" s="421"/>
      <c r="Q35" s="421"/>
      <c r="R35" s="421"/>
      <c r="S35" s="421"/>
      <c r="T35" s="421"/>
      <c r="U35" s="422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20" t="s">
        <v>70</v>
      </c>
      <c r="P38" s="421"/>
      <c r="Q38" s="421"/>
      <c r="R38" s="421"/>
      <c r="S38" s="421"/>
      <c r="T38" s="421"/>
      <c r="U38" s="422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20" t="s">
        <v>70</v>
      </c>
      <c r="P39" s="421"/>
      <c r="Q39" s="421"/>
      <c r="R39" s="421"/>
      <c r="S39" s="421"/>
      <c r="T39" s="421"/>
      <c r="U39" s="422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20" t="s">
        <v>70</v>
      </c>
      <c r="P42" s="421"/>
      <c r="Q42" s="421"/>
      <c r="R42" s="421"/>
      <c r="S42" s="421"/>
      <c r="T42" s="421"/>
      <c r="U42" s="422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20" t="s">
        <v>70</v>
      </c>
      <c r="P43" s="421"/>
      <c r="Q43" s="421"/>
      <c r="R43" s="421"/>
      <c r="S43" s="421"/>
      <c r="T43" s="421"/>
      <c r="U43" s="422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customHeight="1" x14ac:dyDescent="0.25">
      <c r="A45" s="42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20" t="s">
        <v>70</v>
      </c>
      <c r="P50" s="421"/>
      <c r="Q50" s="421"/>
      <c r="R50" s="421"/>
      <c r="S50" s="421"/>
      <c r="T50" s="421"/>
      <c r="U50" s="422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customHeight="1" x14ac:dyDescent="0.25">
      <c r="A51" s="42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20" t="s">
        <v>70</v>
      </c>
      <c r="P57" s="421"/>
      <c r="Q57" s="421"/>
      <c r="R57" s="421"/>
      <c r="S57" s="421"/>
      <c r="T57" s="421"/>
      <c r="U57" s="422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20" t="s">
        <v>70</v>
      </c>
      <c r="P58" s="421"/>
      <c r="Q58" s="421"/>
      <c r="R58" s="421"/>
      <c r="S58" s="421"/>
      <c r="T58" s="421"/>
      <c r="U58" s="422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customHeight="1" x14ac:dyDescent="0.25">
      <c r="A59" s="42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0</v>
      </c>
      <c r="X65" s="388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20" t="s">
        <v>70</v>
      </c>
      <c r="P81" s="421"/>
      <c r="Q81" s="421"/>
      <c r="R81" s="421"/>
      <c r="S81" s="421"/>
      <c r="T81" s="421"/>
      <c r="U81" s="422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20" t="s">
        <v>70</v>
      </c>
      <c r="P82" s="421"/>
      <c r="Q82" s="421"/>
      <c r="R82" s="421"/>
      <c r="S82" s="421"/>
      <c r="T82" s="421"/>
      <c r="U82" s="422"/>
      <c r="V82" s="37" t="s">
        <v>66</v>
      </c>
      <c r="W82" s="389">
        <f>IFERROR(SUM(W61:W80),"0")</f>
        <v>0</v>
      </c>
      <c r="X82" s="389">
        <f>IFERROR(SUM(X61:X80),"0")</f>
        <v>0</v>
      </c>
      <c r="Y82" s="37"/>
      <c r="Z82" s="390"/>
      <c r="AA82" s="390"/>
    </row>
    <row r="83" spans="1:67" ht="14.25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20" t="s">
        <v>70</v>
      </c>
      <c r="P98" s="421"/>
      <c r="Q98" s="421"/>
      <c r="R98" s="421"/>
      <c r="S98" s="421"/>
      <c r="T98" s="421"/>
      <c r="U98" s="422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20" t="s">
        <v>70</v>
      </c>
      <c r="P99" s="421"/>
      <c r="Q99" s="421"/>
      <c r="R99" s="421"/>
      <c r="S99" s="421"/>
      <c r="T99" s="421"/>
      <c r="U99" s="422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3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0</v>
      </c>
      <c r="X103" s="388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20" t="s">
        <v>70</v>
      </c>
      <c r="P116" s="421"/>
      <c r="Q116" s="421"/>
      <c r="R116" s="421"/>
      <c r="S116" s="421"/>
      <c r="T116" s="421"/>
      <c r="U116" s="422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20" t="s">
        <v>70</v>
      </c>
      <c r="P117" s="421"/>
      <c r="Q117" s="421"/>
      <c r="R117" s="421"/>
      <c r="S117" s="421"/>
      <c r="T117" s="421"/>
      <c r="U117" s="422"/>
      <c r="V117" s="37" t="s">
        <v>66</v>
      </c>
      <c r="W117" s="389">
        <f>IFERROR(SUM(W101:W115),"0")</f>
        <v>0</v>
      </c>
      <c r="X117" s="389">
        <f>IFERROR(SUM(X101:X115),"0")</f>
        <v>0</v>
      </c>
      <c r="Y117" s="37"/>
      <c r="Z117" s="390"/>
      <c r="AA117" s="390"/>
    </row>
    <row r="118" spans="1:67" ht="14.25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4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20" t="s">
        <v>70</v>
      </c>
      <c r="P126" s="421"/>
      <c r="Q126" s="421"/>
      <c r="R126" s="421"/>
      <c r="S126" s="421"/>
      <c r="T126" s="421"/>
      <c r="U126" s="422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20" t="s">
        <v>70</v>
      </c>
      <c r="P127" s="421"/>
      <c r="Q127" s="421"/>
      <c r="R127" s="421"/>
      <c r="S127" s="421"/>
      <c r="T127" s="421"/>
      <c r="U127" s="422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customHeight="1" x14ac:dyDescent="0.25">
      <c r="A128" s="42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0</v>
      </c>
      <c r="X131" s="388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20" t="s">
        <v>70</v>
      </c>
      <c r="P135" s="421"/>
      <c r="Q135" s="421"/>
      <c r="R135" s="421"/>
      <c r="S135" s="421"/>
      <c r="T135" s="421"/>
      <c r="U135" s="422"/>
      <c r="V135" s="37" t="s">
        <v>71</v>
      </c>
      <c r="W135" s="389">
        <f>IFERROR(W130/H130,"0")+IFERROR(W131/H131,"0")+IFERROR(W132/H132,"0")+IFERROR(W133/H133,"0")+IFERROR(W134/H134,"0")</f>
        <v>0</v>
      </c>
      <c r="X135" s="389">
        <f>IFERROR(X130/H130,"0")+IFERROR(X131/H131,"0")+IFERROR(X132/H132,"0")+IFERROR(X133/H133,"0")+IFERROR(X134/H134,"0")</f>
        <v>0</v>
      </c>
      <c r="Y135" s="389">
        <f>IFERROR(IF(Y130="",0,Y130),"0")+IFERROR(IF(Y131="",0,Y131),"0")+IFERROR(IF(Y132="",0,Y132),"0")+IFERROR(IF(Y133="",0,Y133),"0")+IFERROR(IF(Y134="",0,Y134),"0")</f>
        <v>0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20" t="s">
        <v>70</v>
      </c>
      <c r="P136" s="421"/>
      <c r="Q136" s="421"/>
      <c r="R136" s="421"/>
      <c r="S136" s="421"/>
      <c r="T136" s="421"/>
      <c r="U136" s="422"/>
      <c r="V136" s="37" t="s">
        <v>66</v>
      </c>
      <c r="W136" s="389">
        <f>IFERROR(SUM(W130:W134),"0")</f>
        <v>0</v>
      </c>
      <c r="X136" s="389">
        <f>IFERROR(SUM(X130:X134),"0")</f>
        <v>0</v>
      </c>
      <c r="Y136" s="37"/>
      <c r="Z136" s="390"/>
      <c r="AA136" s="390"/>
    </row>
    <row r="137" spans="1:67" ht="27.75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customHeight="1" x14ac:dyDescent="0.25">
      <c r="A138" s="42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4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20" t="s">
        <v>70</v>
      </c>
      <c r="P144" s="421"/>
      <c r="Q144" s="421"/>
      <c r="R144" s="421"/>
      <c r="S144" s="421"/>
      <c r="T144" s="421"/>
      <c r="U144" s="422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20" t="s">
        <v>70</v>
      </c>
      <c r="P145" s="421"/>
      <c r="Q145" s="421"/>
      <c r="R145" s="421"/>
      <c r="S145" s="421"/>
      <c r="T145" s="421"/>
      <c r="U145" s="422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24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20" t="s">
        <v>70</v>
      </c>
      <c r="P157" s="421"/>
      <c r="Q157" s="421"/>
      <c r="R157" s="421"/>
      <c r="S157" s="421"/>
      <c r="T157" s="421"/>
      <c r="U157" s="422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0</v>
      </c>
      <c r="X157" s="389">
        <f>IFERROR(X148/H148,"0")+IFERROR(X149/H149,"0")+IFERROR(X150/H150,"0")+IFERROR(X151/H151,"0")+IFERROR(X152/H152,"0")+IFERROR(X153/H153,"0")+IFERROR(X154/H154,"0")+IFERROR(X155/H155,"0")+IFERROR(X156/H156,"0")</f>
        <v>0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20" t="s">
        <v>70</v>
      </c>
      <c r="P158" s="421"/>
      <c r="Q158" s="421"/>
      <c r="R158" s="421"/>
      <c r="S158" s="421"/>
      <c r="T158" s="421"/>
      <c r="U158" s="422"/>
      <c r="V158" s="37" t="s">
        <v>66</v>
      </c>
      <c r="W158" s="389">
        <f>IFERROR(SUM(W148:W156),"0")</f>
        <v>0</v>
      </c>
      <c r="X158" s="389">
        <f>IFERROR(SUM(X148:X156),"0")</f>
        <v>0</v>
      </c>
      <c r="Y158" s="37"/>
      <c r="Z158" s="390"/>
      <c r="AA158" s="390"/>
    </row>
    <row r="159" spans="1:67" ht="16.5" customHeight="1" x14ac:dyDescent="0.25">
      <c r="A159" s="424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20" t="s">
        <v>70</v>
      </c>
      <c r="P163" s="421"/>
      <c r="Q163" s="421"/>
      <c r="R163" s="421"/>
      <c r="S163" s="421"/>
      <c r="T163" s="421"/>
      <c r="U163" s="422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20" t="s">
        <v>70</v>
      </c>
      <c r="P164" s="421"/>
      <c r="Q164" s="421"/>
      <c r="R164" s="421"/>
      <c r="S164" s="421"/>
      <c r="T164" s="421"/>
      <c r="U164" s="422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20" t="s">
        <v>70</v>
      </c>
      <c r="P168" s="421"/>
      <c r="Q168" s="421"/>
      <c r="R168" s="421"/>
      <c r="S168" s="421"/>
      <c r="T168" s="421"/>
      <c r="U168" s="422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20" t="s">
        <v>70</v>
      </c>
      <c r="P169" s="421"/>
      <c r="Q169" s="421"/>
      <c r="R169" s="421"/>
      <c r="S169" s="421"/>
      <c r="T169" s="421"/>
      <c r="U169" s="422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2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0</v>
      </c>
      <c r="X174" s="388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20" t="s">
        <v>70</v>
      </c>
      <c r="P179" s="421"/>
      <c r="Q179" s="421"/>
      <c r="R179" s="421"/>
      <c r="S179" s="421"/>
      <c r="T179" s="421"/>
      <c r="U179" s="422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0</v>
      </c>
      <c r="X179" s="389">
        <f>IFERROR(X171/H171,"0")+IFERROR(X172/H172,"0")+IFERROR(X173/H173,"0")+IFERROR(X174/H174,"0")+IFERROR(X175/H175,"0")+IFERROR(X176/H176,"0")+IFERROR(X177/H177,"0")+IFERROR(X178/H178,"0")</f>
        <v>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20" t="s">
        <v>70</v>
      </c>
      <c r="P180" s="421"/>
      <c r="Q180" s="421"/>
      <c r="R180" s="421"/>
      <c r="S180" s="421"/>
      <c r="T180" s="421"/>
      <c r="U180" s="422"/>
      <c r="V180" s="37" t="s">
        <v>66</v>
      </c>
      <c r="W180" s="389">
        <f>IFERROR(SUM(W171:W178),"0")</f>
        <v>0</v>
      </c>
      <c r="X180" s="389">
        <f>IFERROR(SUM(X171:X178),"0")</f>
        <v>0</v>
      </c>
      <c r="Y180" s="37"/>
      <c r="Z180" s="390"/>
      <c r="AA180" s="390"/>
    </row>
    <row r="181" spans="1:67" ht="14.25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6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0</v>
      </c>
      <c r="X188" s="388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2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0</v>
      </c>
      <c r="X190" s="388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0</v>
      </c>
      <c r="X192" s="388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0</v>
      </c>
      <c r="X194" s="388">
        <f t="shared" si="39"/>
        <v>0</v>
      </c>
      <c r="Y194" s="36" t="str">
        <f t="shared" ref="Y194:Y200" si="44"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0</v>
      </c>
      <c r="X195" s="388">
        <f t="shared" si="39"/>
        <v>0</v>
      </c>
      <c r="Y195" s="36" t="str">
        <f t="shared" si="44"/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0</v>
      </c>
      <c r="X197" s="388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9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0</v>
      </c>
      <c r="X199" s="388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0</v>
      </c>
      <c r="X200" s="388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20" t="s">
        <v>70</v>
      </c>
      <c r="P201" s="421"/>
      <c r="Q201" s="421"/>
      <c r="R201" s="421"/>
      <c r="S201" s="421"/>
      <c r="T201" s="421"/>
      <c r="U201" s="422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66</v>
      </c>
      <c r="W202" s="389">
        <f>IFERROR(SUM(W182:W200),"0")</f>
        <v>0</v>
      </c>
      <c r="X202" s="389">
        <f>IFERROR(SUM(X182:X200),"0")</f>
        <v>0</v>
      </c>
      <c r="Y202" s="37"/>
      <c r="Z202" s="390"/>
      <c r="AA202" s="390"/>
    </row>
    <row r="203" spans="1:67" ht="14.25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6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20" t="s">
        <v>70</v>
      </c>
      <c r="P208" s="421"/>
      <c r="Q208" s="421"/>
      <c r="R208" s="421"/>
      <c r="S208" s="421"/>
      <c r="T208" s="421"/>
      <c r="U208" s="422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20" t="s">
        <v>70</v>
      </c>
      <c r="P209" s="421"/>
      <c r="Q209" s="421"/>
      <c r="R209" s="421"/>
      <c r="S209" s="421"/>
      <c r="T209" s="421"/>
      <c r="U209" s="422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customHeight="1" x14ac:dyDescent="0.25">
      <c r="A210" s="424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20" t="s">
        <v>70</v>
      </c>
      <c r="P219" s="421"/>
      <c r="Q219" s="421"/>
      <c r="R219" s="421"/>
      <c r="S219" s="421"/>
      <c r="T219" s="421"/>
      <c r="U219" s="422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20" t="s">
        <v>70</v>
      </c>
      <c r="P220" s="421"/>
      <c r="Q220" s="421"/>
      <c r="R220" s="421"/>
      <c r="S220" s="421"/>
      <c r="T220" s="421"/>
      <c r="U220" s="422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5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20" t="s">
        <v>70</v>
      </c>
      <c r="P225" s="421"/>
      <c r="Q225" s="421"/>
      <c r="R225" s="421"/>
      <c r="S225" s="421"/>
      <c r="T225" s="421"/>
      <c r="U225" s="422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customHeight="1" x14ac:dyDescent="0.25">
      <c r="A227" s="424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20" t="s">
        <v>70</v>
      </c>
      <c r="P235" s="421"/>
      <c r="Q235" s="421"/>
      <c r="R235" s="421"/>
      <c r="S235" s="421"/>
      <c r="T235" s="421"/>
      <c r="U235" s="422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20" t="s">
        <v>70</v>
      </c>
      <c r="P236" s="421"/>
      <c r="Q236" s="421"/>
      <c r="R236" s="421"/>
      <c r="S236" s="421"/>
      <c r="T236" s="421"/>
      <c r="U236" s="422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customHeight="1" x14ac:dyDescent="0.25">
      <c r="A237" s="424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20" t="s">
        <v>70</v>
      </c>
      <c r="P252" s="421"/>
      <c r="Q252" s="421"/>
      <c r="R252" s="421"/>
      <c r="S252" s="421"/>
      <c r="T252" s="421"/>
      <c r="U252" s="422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20" t="s">
        <v>70</v>
      </c>
      <c r="P253" s="421"/>
      <c r="Q253" s="421"/>
      <c r="R253" s="421"/>
      <c r="S253" s="421"/>
      <c r="T253" s="421"/>
      <c r="U253" s="422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20" t="s">
        <v>70</v>
      </c>
      <c r="P259" s="421"/>
      <c r="Q259" s="421"/>
      <c r="R259" s="421"/>
      <c r="S259" s="421"/>
      <c r="T259" s="421"/>
      <c r="U259" s="422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20" t="s">
        <v>70</v>
      </c>
      <c r="P260" s="421"/>
      <c r="Q260" s="421"/>
      <c r="R260" s="421"/>
      <c r="S260" s="421"/>
      <c r="T260" s="421"/>
      <c r="U260" s="422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20" t="s">
        <v>70</v>
      </c>
      <c r="P271" s="421"/>
      <c r="Q271" s="421"/>
      <c r="R271" s="421"/>
      <c r="S271" s="421"/>
      <c r="T271" s="421"/>
      <c r="U271" s="422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1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0</v>
      </c>
      <c r="X276" s="388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9">
        <f>IFERROR(W274/H274,"0")+IFERROR(W275/H275,"0")+IFERROR(W276/H276,"0")+IFERROR(W277/H277,"0")</f>
        <v>0</v>
      </c>
      <c r="X278" s="389">
        <f>IFERROR(X274/H274,"0")+IFERROR(X275/H275,"0")+IFERROR(X276/H276,"0")+IFERROR(X277/H277,"0")</f>
        <v>0</v>
      </c>
      <c r="Y278" s="389">
        <f>IFERROR(IF(Y274="",0,Y274),"0")+IFERROR(IF(Y275="",0,Y275),"0")+IFERROR(IF(Y276="",0,Y276),"0")+IFERROR(IF(Y277="",0,Y277),"0")</f>
        <v>0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9">
        <f>IFERROR(SUM(W274:W277),"0")</f>
        <v>0</v>
      </c>
      <c r="X279" s="389">
        <f>IFERROR(SUM(X274:X277),"0")</f>
        <v>0</v>
      </c>
      <c r="Y279" s="37"/>
      <c r="Z279" s="390"/>
      <c r="AA279" s="390"/>
    </row>
    <row r="280" spans="1:67" ht="14.25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6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1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20" t="s">
        <v>70</v>
      </c>
      <c r="P290" s="421"/>
      <c r="Q290" s="421"/>
      <c r="R290" s="421"/>
      <c r="S290" s="421"/>
      <c r="T290" s="421"/>
      <c r="U290" s="422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20" t="s">
        <v>70</v>
      </c>
      <c r="P291" s="421"/>
      <c r="Q291" s="421"/>
      <c r="R291" s="421"/>
      <c r="S291" s="421"/>
      <c r="T291" s="421"/>
      <c r="U291" s="422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24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20" t="s">
        <v>70</v>
      </c>
      <c r="P301" s="421"/>
      <c r="Q301" s="421"/>
      <c r="R301" s="421"/>
      <c r="S301" s="421"/>
      <c r="T301" s="421"/>
      <c r="U301" s="422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20" t="s">
        <v>70</v>
      </c>
      <c r="P302" s="421"/>
      <c r="Q302" s="421"/>
      <c r="R302" s="421"/>
      <c r="S302" s="421"/>
      <c r="T302" s="421"/>
      <c r="U302" s="422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20" t="s">
        <v>70</v>
      </c>
      <c r="P306" s="421"/>
      <c r="Q306" s="421"/>
      <c r="R306" s="421"/>
      <c r="S306" s="421"/>
      <c r="T306" s="421"/>
      <c r="U306" s="422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20" t="s">
        <v>70</v>
      </c>
      <c r="P307" s="421"/>
      <c r="Q307" s="421"/>
      <c r="R307" s="421"/>
      <c r="S307" s="421"/>
      <c r="T307" s="421"/>
      <c r="U307" s="422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24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20" t="s">
        <v>70</v>
      </c>
      <c r="P312" s="421"/>
      <c r="Q312" s="421"/>
      <c r="R312" s="421"/>
      <c r="S312" s="421"/>
      <c r="T312" s="421"/>
      <c r="U312" s="422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20" t="s">
        <v>70</v>
      </c>
      <c r="P317" s="421"/>
      <c r="Q317" s="421"/>
      <c r="R317" s="421"/>
      <c r="S317" s="421"/>
      <c r="T317" s="421"/>
      <c r="U317" s="422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20" t="s">
        <v>70</v>
      </c>
      <c r="P318" s="421"/>
      <c r="Q318" s="421"/>
      <c r="R318" s="421"/>
      <c r="S318" s="421"/>
      <c r="T318" s="421"/>
      <c r="U318" s="422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20" t="s">
        <v>70</v>
      </c>
      <c r="P321" s="421"/>
      <c r="Q321" s="421"/>
      <c r="R321" s="421"/>
      <c r="S321" s="421"/>
      <c r="T321" s="421"/>
      <c r="U321" s="422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20" t="s">
        <v>70</v>
      </c>
      <c r="P322" s="421"/>
      <c r="Q322" s="421"/>
      <c r="R322" s="421"/>
      <c r="S322" s="421"/>
      <c r="T322" s="421"/>
      <c r="U322" s="422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20" t="s">
        <v>70</v>
      </c>
      <c r="P325" s="421"/>
      <c r="Q325" s="421"/>
      <c r="R325" s="421"/>
      <c r="S325" s="421"/>
      <c r="T325" s="421"/>
      <c r="U325" s="422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20" t="s">
        <v>70</v>
      </c>
      <c r="P326" s="421"/>
      <c r="Q326" s="421"/>
      <c r="R326" s="421"/>
      <c r="S326" s="421"/>
      <c r="T326" s="421"/>
      <c r="U326" s="422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24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9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500</v>
      </c>
      <c r="X333" s="388">
        <f t="shared" si="71"/>
        <v>510</v>
      </c>
      <c r="Y333" s="36">
        <f>IFERROR(IF(X333=0,"",ROUNDUP(X333/H333,0)*0.02175),"")</f>
        <v>0.73949999999999994</v>
      </c>
      <c r="Z333" s="56"/>
      <c r="AA333" s="57"/>
      <c r="AE333" s="64"/>
      <c r="BB333" s="258" t="s">
        <v>1</v>
      </c>
      <c r="BL333" s="64">
        <f t="shared" si="72"/>
        <v>516</v>
      </c>
      <c r="BM333" s="64">
        <f t="shared" si="73"/>
        <v>526.32000000000005</v>
      </c>
      <c r="BN333" s="64">
        <f t="shared" si="74"/>
        <v>0.69444444444444442</v>
      </c>
      <c r="BO333" s="64">
        <f t="shared" si="75"/>
        <v>0.70833333333333326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5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1000</v>
      </c>
      <c r="X335" s="388">
        <f t="shared" si="71"/>
        <v>1005</v>
      </c>
      <c r="Y335" s="36">
        <f>IFERROR(IF(X335=0,"",ROUNDUP(X335/H335,0)*0.02175),"")</f>
        <v>1.4572499999999999</v>
      </c>
      <c r="Z335" s="56"/>
      <c r="AA335" s="57"/>
      <c r="AE335" s="64"/>
      <c r="BB335" s="260" t="s">
        <v>1</v>
      </c>
      <c r="BL335" s="64">
        <f t="shared" si="72"/>
        <v>1032</v>
      </c>
      <c r="BM335" s="64">
        <f t="shared" si="73"/>
        <v>1037.1600000000001</v>
      </c>
      <c r="BN335" s="64">
        <f t="shared" si="74"/>
        <v>1.3888888888888888</v>
      </c>
      <c r="BO335" s="64">
        <f t="shared" si="75"/>
        <v>1.3958333333333333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0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500</v>
      </c>
      <c r="X337" s="388">
        <f t="shared" si="71"/>
        <v>510</v>
      </c>
      <c r="Y337" s="36">
        <f>IFERROR(IF(X337=0,"",ROUNDUP(X337/H337,0)*0.02175),"")</f>
        <v>0.73949999999999994</v>
      </c>
      <c r="Z337" s="56"/>
      <c r="AA337" s="57"/>
      <c r="AE337" s="64"/>
      <c r="BB337" s="262" t="s">
        <v>1</v>
      </c>
      <c r="BL337" s="64">
        <f t="shared" si="72"/>
        <v>516</v>
      </c>
      <c r="BM337" s="64">
        <f t="shared" si="73"/>
        <v>526.32000000000005</v>
      </c>
      <c r="BN337" s="64">
        <f t="shared" si="74"/>
        <v>0.69444444444444442</v>
      </c>
      <c r="BO337" s="64">
        <f t="shared" si="75"/>
        <v>0.70833333333333326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20" t="s">
        <v>70</v>
      </c>
      <c r="P341" s="421"/>
      <c r="Q341" s="421"/>
      <c r="R341" s="421"/>
      <c r="S341" s="421"/>
      <c r="T341" s="421"/>
      <c r="U341" s="422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133.33333333333334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135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2.9362499999999998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20" t="s">
        <v>70</v>
      </c>
      <c r="P342" s="421"/>
      <c r="Q342" s="421"/>
      <c r="R342" s="421"/>
      <c r="S342" s="421"/>
      <c r="T342" s="421"/>
      <c r="U342" s="422"/>
      <c r="V342" s="37" t="s">
        <v>66</v>
      </c>
      <c r="W342" s="389">
        <f>IFERROR(SUM(W330:W340),"0")</f>
        <v>2000</v>
      </c>
      <c r="X342" s="389">
        <f>IFERROR(SUM(X330:X340),"0")</f>
        <v>2025</v>
      </c>
      <c r="Y342" s="37"/>
      <c r="Z342" s="390"/>
      <c r="AA342" s="390"/>
    </row>
    <row r="343" spans="1:67" ht="14.25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1000</v>
      </c>
      <c r="X344" s="388">
        <f>IFERROR(IF(W344="",0,CEILING((W344/$H344),1)*$H344),"")</f>
        <v>1005</v>
      </c>
      <c r="Y344" s="36">
        <f>IFERROR(IF(X344=0,"",ROUNDUP(X344/H344,0)*0.02175),"")</f>
        <v>1.4572499999999999</v>
      </c>
      <c r="Z344" s="56"/>
      <c r="AA344" s="57"/>
      <c r="AE344" s="64"/>
      <c r="BB344" s="266" t="s">
        <v>1</v>
      </c>
      <c r="BL344" s="64">
        <f>IFERROR(W344*I344/H344,"0")</f>
        <v>1032</v>
      </c>
      <c r="BM344" s="64">
        <f>IFERROR(X344*I344/H344,"0")</f>
        <v>1037.1600000000001</v>
      </c>
      <c r="BN344" s="64">
        <f>IFERROR(1/J344*(W344/H344),"0")</f>
        <v>1.3888888888888888</v>
      </c>
      <c r="BO344" s="64">
        <f>IFERROR(1/J344*(X344/H344),"0")</f>
        <v>1.3958333333333333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9">
        <f>IFERROR(W344/H344,"0")+IFERROR(W345/H345,"0")+IFERROR(W346/H346,"0")+IFERROR(W347/H347,"0")</f>
        <v>66.666666666666671</v>
      </c>
      <c r="X348" s="389">
        <f>IFERROR(X344/H344,"0")+IFERROR(X345/H345,"0")+IFERROR(X346/H346,"0")+IFERROR(X347/H347,"0")</f>
        <v>67</v>
      </c>
      <c r="Y348" s="389">
        <f>IFERROR(IF(Y344="",0,Y344),"0")+IFERROR(IF(Y345="",0,Y345),"0")+IFERROR(IF(Y346="",0,Y346),"0")+IFERROR(IF(Y347="",0,Y347),"0")</f>
        <v>1.4572499999999999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9">
        <f>IFERROR(SUM(W344:W347),"0")</f>
        <v>1000</v>
      </c>
      <c r="X349" s="389">
        <f>IFERROR(SUM(X344:X347),"0")</f>
        <v>1005</v>
      </c>
      <c r="Y349" s="37"/>
      <c r="Z349" s="390"/>
      <c r="AA349" s="390"/>
    </row>
    <row r="350" spans="1:67" ht="14.25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9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20" t="s">
        <v>70</v>
      </c>
      <c r="P354" s="421"/>
      <c r="Q354" s="421"/>
      <c r="R354" s="421"/>
      <c r="S354" s="421"/>
      <c r="T354" s="421"/>
      <c r="U354" s="422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20" t="s">
        <v>70</v>
      </c>
      <c r="P355" s="421"/>
      <c r="Q355" s="421"/>
      <c r="R355" s="421"/>
      <c r="S355" s="421"/>
      <c r="T355" s="421"/>
      <c r="U355" s="422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0</v>
      </c>
      <c r="X357" s="388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20" t="s">
        <v>70</v>
      </c>
      <c r="P358" s="421"/>
      <c r="Q358" s="421"/>
      <c r="R358" s="421"/>
      <c r="S358" s="421"/>
      <c r="T358" s="421"/>
      <c r="U358" s="422"/>
      <c r="V358" s="37" t="s">
        <v>71</v>
      </c>
      <c r="W358" s="389">
        <f>IFERROR(W357/H357,"0")</f>
        <v>0</v>
      </c>
      <c r="X358" s="389">
        <f>IFERROR(X357/H357,"0")</f>
        <v>0</v>
      </c>
      <c r="Y358" s="389">
        <f>IFERROR(IF(Y357="",0,Y357),"0")</f>
        <v>0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20" t="s">
        <v>70</v>
      </c>
      <c r="P359" s="421"/>
      <c r="Q359" s="421"/>
      <c r="R359" s="421"/>
      <c r="S359" s="421"/>
      <c r="T359" s="421"/>
      <c r="U359" s="422"/>
      <c r="V359" s="37" t="s">
        <v>66</v>
      </c>
      <c r="W359" s="389">
        <f>IFERROR(SUM(W357:W357),"0")</f>
        <v>0</v>
      </c>
      <c r="X359" s="389">
        <f>IFERROR(SUM(X357:X357),"0")</f>
        <v>0</v>
      </c>
      <c r="Y359" s="37"/>
      <c r="Z359" s="390"/>
      <c r="AA359" s="390"/>
    </row>
    <row r="360" spans="1:67" ht="16.5" customHeight="1" x14ac:dyDescent="0.25">
      <c r="A360" s="424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20" t="s">
        <v>70</v>
      </c>
      <c r="P367" s="421"/>
      <c r="Q367" s="421"/>
      <c r="R367" s="421"/>
      <c r="S367" s="421"/>
      <c r="T367" s="421"/>
      <c r="U367" s="422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20" t="s">
        <v>70</v>
      </c>
      <c r="P368" s="421"/>
      <c r="Q368" s="421"/>
      <c r="R368" s="421"/>
      <c r="S368" s="421"/>
      <c r="T368" s="421"/>
      <c r="U368" s="422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20" t="s">
        <v>70</v>
      </c>
      <c r="P372" s="421"/>
      <c r="Q372" s="421"/>
      <c r="R372" s="421"/>
      <c r="S372" s="421"/>
      <c r="T372" s="421"/>
      <c r="U372" s="422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20" t="s">
        <v>70</v>
      </c>
      <c r="P373" s="421"/>
      <c r="Q373" s="421"/>
      <c r="R373" s="421"/>
      <c r="S373" s="421"/>
      <c r="T373" s="421"/>
      <c r="U373" s="422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0</v>
      </c>
      <c r="X375" s="388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20" t="s">
        <v>70</v>
      </c>
      <c r="P379" s="421"/>
      <c r="Q379" s="421"/>
      <c r="R379" s="421"/>
      <c r="S379" s="421"/>
      <c r="T379" s="421"/>
      <c r="U379" s="422"/>
      <c r="V379" s="37" t="s">
        <v>71</v>
      </c>
      <c r="W379" s="389">
        <f>IFERROR(W375/H375,"0")+IFERROR(W376/H376,"0")+IFERROR(W377/H377,"0")+IFERROR(W378/H378,"0")</f>
        <v>0</v>
      </c>
      <c r="X379" s="389">
        <f>IFERROR(X375/H375,"0")+IFERROR(X376/H376,"0")+IFERROR(X377/H377,"0")+IFERROR(X378/H378,"0")</f>
        <v>0</v>
      </c>
      <c r="Y379" s="389">
        <f>IFERROR(IF(Y375="",0,Y375),"0")+IFERROR(IF(Y376="",0,Y376),"0")+IFERROR(IF(Y377="",0,Y377),"0")+IFERROR(IF(Y378="",0,Y378),"0")</f>
        <v>0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20" t="s">
        <v>70</v>
      </c>
      <c r="P380" s="421"/>
      <c r="Q380" s="421"/>
      <c r="R380" s="421"/>
      <c r="S380" s="421"/>
      <c r="T380" s="421"/>
      <c r="U380" s="422"/>
      <c r="V380" s="37" t="s">
        <v>66</v>
      </c>
      <c r="W380" s="389">
        <f>IFERROR(SUM(W375:W378),"0")</f>
        <v>0</v>
      </c>
      <c r="X380" s="389">
        <f>IFERROR(SUM(X375:X378),"0")</f>
        <v>0</v>
      </c>
      <c r="Y380" s="37"/>
      <c r="Z380" s="390"/>
      <c r="AA380" s="390"/>
    </row>
    <row r="381" spans="1:67" ht="14.25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20" t="s">
        <v>70</v>
      </c>
      <c r="P384" s="421"/>
      <c r="Q384" s="421"/>
      <c r="R384" s="421"/>
      <c r="S384" s="421"/>
      <c r="T384" s="421"/>
      <c r="U384" s="422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customHeight="1" x14ac:dyDescent="0.25">
      <c r="A386" s="424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20" t="s">
        <v>70</v>
      </c>
      <c r="P390" s="421"/>
      <c r="Q390" s="421"/>
      <c r="R390" s="421"/>
      <c r="S390" s="421"/>
      <c r="T390" s="421"/>
      <c r="U390" s="422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20" t="s">
        <v>70</v>
      </c>
      <c r="P391" s="421"/>
      <c r="Q391" s="421"/>
      <c r="R391" s="421"/>
      <c r="S391" s="421"/>
      <c r="T391" s="421"/>
      <c r="U391" s="422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20" t="s">
        <v>70</v>
      </c>
      <c r="P406" s="421"/>
      <c r="Q406" s="421"/>
      <c r="R406" s="421"/>
      <c r="S406" s="421"/>
      <c r="T406" s="421"/>
      <c r="U406" s="422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0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20" t="s">
        <v>70</v>
      </c>
      <c r="P407" s="421"/>
      <c r="Q407" s="421"/>
      <c r="R407" s="421"/>
      <c r="S407" s="421"/>
      <c r="T407" s="421"/>
      <c r="U407" s="422"/>
      <c r="V407" s="37" t="s">
        <v>66</v>
      </c>
      <c r="W407" s="389">
        <f>IFERROR(SUM(W393:W405),"0")</f>
        <v>0</v>
      </c>
      <c r="X407" s="389">
        <f>IFERROR(SUM(X393:X405),"0")</f>
        <v>0</v>
      </c>
      <c r="Y407" s="37"/>
      <c r="Z407" s="390"/>
      <c r="AA407" s="390"/>
    </row>
    <row r="408" spans="1:67" ht="14.25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20" t="s">
        <v>70</v>
      </c>
      <c r="P412" s="421"/>
      <c r="Q412" s="421"/>
      <c r="R412" s="421"/>
      <c r="S412" s="421"/>
      <c r="T412" s="421"/>
      <c r="U412" s="422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20" t="s">
        <v>70</v>
      </c>
      <c r="P416" s="421"/>
      <c r="Q416" s="421"/>
      <c r="R416" s="421"/>
      <c r="S416" s="421"/>
      <c r="T416" s="421"/>
      <c r="U416" s="422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20" t="s">
        <v>70</v>
      </c>
      <c r="P417" s="421"/>
      <c r="Q417" s="421"/>
      <c r="R417" s="421"/>
      <c r="S417" s="421"/>
      <c r="T417" s="421"/>
      <c r="U417" s="422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20" t="s">
        <v>70</v>
      </c>
      <c r="P422" s="421"/>
      <c r="Q422" s="421"/>
      <c r="R422" s="421"/>
      <c r="S422" s="421"/>
      <c r="T422" s="421"/>
      <c r="U422" s="422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20" t="s">
        <v>70</v>
      </c>
      <c r="P423" s="421"/>
      <c r="Q423" s="421"/>
      <c r="R423" s="421"/>
      <c r="S423" s="421"/>
      <c r="T423" s="421"/>
      <c r="U423" s="422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customHeight="1" x14ac:dyDescent="0.25">
      <c r="A424" s="424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20" t="s">
        <v>70</v>
      </c>
      <c r="P428" s="421"/>
      <c r="Q428" s="421"/>
      <c r="R428" s="421"/>
      <c r="S428" s="421"/>
      <c r="T428" s="421"/>
      <c r="U428" s="422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20" t="s">
        <v>70</v>
      </c>
      <c r="P429" s="421"/>
      <c r="Q429" s="421"/>
      <c r="R429" s="421"/>
      <c r="S429" s="421"/>
      <c r="T429" s="421"/>
      <c r="U429" s="422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20" t="s">
        <v>70</v>
      </c>
      <c r="P438" s="421"/>
      <c r="Q438" s="421"/>
      <c r="R438" s="421"/>
      <c r="S438" s="421"/>
      <c r="T438" s="421"/>
      <c r="U438" s="422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20" t="s">
        <v>70</v>
      </c>
      <c r="P443" s="421"/>
      <c r="Q443" s="421"/>
      <c r="R443" s="421"/>
      <c r="S443" s="421"/>
      <c r="T443" s="421"/>
      <c r="U443" s="422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20" t="s">
        <v>70</v>
      </c>
      <c r="P447" s="421"/>
      <c r="Q447" s="421"/>
      <c r="R447" s="421"/>
      <c r="S447" s="421"/>
      <c r="T447" s="421"/>
      <c r="U447" s="422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20" t="s">
        <v>70</v>
      </c>
      <c r="P451" s="421"/>
      <c r="Q451" s="421"/>
      <c r="R451" s="421"/>
      <c r="S451" s="421"/>
      <c r="T451" s="421"/>
      <c r="U451" s="422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customHeight="1" x14ac:dyDescent="0.25">
      <c r="A452" s="424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20" t="s">
        <v>70</v>
      </c>
      <c r="P458" s="421"/>
      <c r="Q458" s="421"/>
      <c r="R458" s="421"/>
      <c r="S458" s="421"/>
      <c r="T458" s="421"/>
      <c r="U458" s="422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24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0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customHeight="1" x14ac:dyDescent="0.25">
      <c r="A469" s="424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0</v>
      </c>
      <c r="X473" s="388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0</v>
      </c>
      <c r="X476" s="388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20" t="s">
        <v>70</v>
      </c>
      <c r="P484" s="421"/>
      <c r="Q484" s="421"/>
      <c r="R484" s="421"/>
      <c r="S484" s="421"/>
      <c r="T484" s="421"/>
      <c r="U484" s="422"/>
      <c r="V484" s="37" t="s">
        <v>66</v>
      </c>
      <c r="W484" s="389">
        <f>IFERROR(SUM(W471:W482),"0")</f>
        <v>0</v>
      </c>
      <c r="X484" s="389">
        <f>IFERROR(SUM(X471:X482),"0")</f>
        <v>0</v>
      </c>
      <c r="Y484" s="37"/>
      <c r="Z484" s="390"/>
      <c r="AA484" s="390"/>
    </row>
    <row r="485" spans="1:67" ht="14.25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0</v>
      </c>
      <c r="X486" s="388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71</v>
      </c>
      <c r="W488" s="389">
        <f>IFERROR(W486/H486,"0")+IFERROR(W487/H487,"0")</f>
        <v>0</v>
      </c>
      <c r="X488" s="389">
        <f>IFERROR(X486/H486,"0")+IFERROR(X487/H487,"0")</f>
        <v>0</v>
      </c>
      <c r="Y488" s="389">
        <f>IFERROR(IF(Y486="",0,Y486),"0")+IFERROR(IF(Y487="",0,Y487),"0")</f>
        <v>0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20" t="s">
        <v>70</v>
      </c>
      <c r="P489" s="421"/>
      <c r="Q489" s="421"/>
      <c r="R489" s="421"/>
      <c r="S489" s="421"/>
      <c r="T489" s="421"/>
      <c r="U489" s="422"/>
      <c r="V489" s="37" t="s">
        <v>66</v>
      </c>
      <c r="W489" s="389">
        <f>IFERROR(SUM(W486:W487),"0")</f>
        <v>0</v>
      </c>
      <c r="X489" s="389">
        <f>IFERROR(SUM(X486:X487),"0")</f>
        <v>0</v>
      </c>
      <c r="Y489" s="37"/>
      <c r="Z489" s="390"/>
      <c r="AA489" s="390"/>
    </row>
    <row r="490" spans="1:67" ht="14.25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0</v>
      </c>
      <c r="X491" s="388">
        <f t="shared" ref="X491:X496" si="9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ref="BL491:BL496" si="94">IFERROR(W491*I491/H491,"0")</f>
        <v>0</v>
      </c>
      <c r="BM491" s="64">
        <f t="shared" ref="BM491:BM496" si="95">IFERROR(X491*I491/H491,"0")</f>
        <v>0</v>
      </c>
      <c r="BN491" s="64">
        <f t="shared" ref="BN491:BN496" si="96">IFERROR(1/J491*(W491/H491),"0")</f>
        <v>0</v>
      </c>
      <c r="BO491" s="64">
        <f t="shared" ref="BO491:BO496" si="97">IFERROR(1/J491*(X491/H491),"0")</f>
        <v>0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0</v>
      </c>
      <c r="X492" s="388">
        <f t="shared" si="93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4"/>
        <v>0</v>
      </c>
      <c r="BM492" s="64">
        <f t="shared" si="95"/>
        <v>0</v>
      </c>
      <c r="BN492" s="64">
        <f t="shared" si="96"/>
        <v>0</v>
      </c>
      <c r="BO492" s="64">
        <f t="shared" si="97"/>
        <v>0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0</v>
      </c>
      <c r="X493" s="388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71</v>
      </c>
      <c r="W497" s="389">
        <f>IFERROR(W491/H491,"0")+IFERROR(W492/H492,"0")+IFERROR(W493/H493,"0")+IFERROR(W494/H494,"0")+IFERROR(W495/H495,"0")+IFERROR(W496/H496,"0")</f>
        <v>0</v>
      </c>
      <c r="X497" s="389">
        <f>IFERROR(X491/H491,"0")+IFERROR(X492/H492,"0")+IFERROR(X493/H493,"0")+IFERROR(X494/H494,"0")+IFERROR(X495/H495,"0")+IFERROR(X496/H496,"0")</f>
        <v>0</v>
      </c>
      <c r="Y497" s="389">
        <f>IFERROR(IF(Y491="",0,Y491),"0")+IFERROR(IF(Y492="",0,Y492),"0")+IFERROR(IF(Y493="",0,Y493),"0")+IFERROR(IF(Y494="",0,Y494),"0")+IFERROR(IF(Y495="",0,Y495),"0")+IFERROR(IF(Y496="",0,Y496),"0")</f>
        <v>0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20" t="s">
        <v>70</v>
      </c>
      <c r="P498" s="421"/>
      <c r="Q498" s="421"/>
      <c r="R498" s="421"/>
      <c r="S498" s="421"/>
      <c r="T498" s="421"/>
      <c r="U498" s="422"/>
      <c r="V498" s="37" t="s">
        <v>66</v>
      </c>
      <c r="W498" s="389">
        <f>IFERROR(SUM(W491:W496),"0")</f>
        <v>0</v>
      </c>
      <c r="X498" s="389">
        <f>IFERROR(SUM(X491:X496),"0")</f>
        <v>0</v>
      </c>
      <c r="Y498" s="37"/>
      <c r="Z498" s="390"/>
      <c r="AA498" s="390"/>
    </row>
    <row r="499" spans="1:67" ht="14.25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20" t="s">
        <v>70</v>
      </c>
      <c r="P504" s="421"/>
      <c r="Q504" s="421"/>
      <c r="R504" s="421"/>
      <c r="S504" s="421"/>
      <c r="T504" s="421"/>
      <c r="U504" s="422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20" t="s">
        <v>70</v>
      </c>
      <c r="P508" s="421"/>
      <c r="Q508" s="421"/>
      <c r="R508" s="421"/>
      <c r="S508" s="421"/>
      <c r="T508" s="421"/>
      <c r="U508" s="422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customHeight="1" x14ac:dyDescent="0.25">
      <c r="A510" s="424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70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08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4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6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47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9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39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4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20" t="s">
        <v>70</v>
      </c>
      <c r="P522" s="421"/>
      <c r="Q522" s="421"/>
      <c r="R522" s="421"/>
      <c r="S522" s="421"/>
      <c r="T522" s="421"/>
      <c r="U522" s="422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2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11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3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22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20" t="s">
        <v>70</v>
      </c>
      <c r="P530" s="421"/>
      <c r="Q530" s="421"/>
      <c r="R530" s="421"/>
      <c r="S530" s="421"/>
      <c r="T530" s="421"/>
      <c r="U530" s="422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5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3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1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0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20" t="s">
        <v>70</v>
      </c>
      <c r="P538" s="421"/>
      <c r="Q538" s="421"/>
      <c r="R538" s="421"/>
      <c r="S538" s="421"/>
      <c r="T538" s="421"/>
      <c r="U538" s="422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20" t="s">
        <v>70</v>
      </c>
      <c r="P539" s="421"/>
      <c r="Q539" s="421"/>
      <c r="R539" s="421"/>
      <c r="S539" s="421"/>
      <c r="T539" s="421"/>
      <c r="U539" s="422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19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38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6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20" t="s">
        <v>70</v>
      </c>
      <c r="P546" s="421"/>
      <c r="Q546" s="421"/>
      <c r="R546" s="421"/>
      <c r="S546" s="421"/>
      <c r="T546" s="421"/>
      <c r="U546" s="422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20" t="s">
        <v>70</v>
      </c>
      <c r="P547" s="421"/>
      <c r="Q547" s="421"/>
      <c r="R547" s="421"/>
      <c r="S547" s="421"/>
      <c r="T547" s="421"/>
      <c r="U547" s="422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8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0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20" t="s">
        <v>70</v>
      </c>
      <c r="P553" s="421"/>
      <c r="Q553" s="421"/>
      <c r="R553" s="421"/>
      <c r="S553" s="421"/>
      <c r="T553" s="421"/>
      <c r="U553" s="422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20" t="s">
        <v>70</v>
      </c>
      <c r="P554" s="421"/>
      <c r="Q554" s="421"/>
      <c r="R554" s="421"/>
      <c r="S554" s="421"/>
      <c r="T554" s="421"/>
      <c r="U554" s="422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3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1"/>
      <c r="O555" s="561" t="s">
        <v>765</v>
      </c>
      <c r="P555" s="541"/>
      <c r="Q555" s="541"/>
      <c r="R555" s="541"/>
      <c r="S555" s="541"/>
      <c r="T555" s="541"/>
      <c r="U555" s="542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3000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3030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1"/>
      <c r="O556" s="561" t="s">
        <v>766</v>
      </c>
      <c r="P556" s="541"/>
      <c r="Q556" s="541"/>
      <c r="R556" s="541"/>
      <c r="S556" s="541"/>
      <c r="T556" s="541"/>
      <c r="U556" s="542"/>
      <c r="V556" s="37" t="s">
        <v>66</v>
      </c>
      <c r="W556" s="389">
        <f>IFERROR(SUM(BL22:BL552),"0")</f>
        <v>3096</v>
      </c>
      <c r="X556" s="389">
        <f>IFERROR(SUM(BM22:BM552),"0")</f>
        <v>3126.96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1"/>
      <c r="O557" s="561" t="s">
        <v>767</v>
      </c>
      <c r="P557" s="541"/>
      <c r="Q557" s="541"/>
      <c r="R557" s="541"/>
      <c r="S557" s="541"/>
      <c r="T557" s="541"/>
      <c r="U557" s="542"/>
      <c r="V557" s="37" t="s">
        <v>768</v>
      </c>
      <c r="W557" s="38">
        <f>ROUNDUP(SUM(BN22:BN552),0)</f>
        <v>5</v>
      </c>
      <c r="X557" s="38">
        <f>ROUNDUP(SUM(BO22:BO552),0)</f>
        <v>5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1"/>
      <c r="O558" s="561" t="s">
        <v>769</v>
      </c>
      <c r="P558" s="541"/>
      <c r="Q558" s="541"/>
      <c r="R558" s="541"/>
      <c r="S558" s="541"/>
      <c r="T558" s="541"/>
      <c r="U558" s="542"/>
      <c r="V558" s="37" t="s">
        <v>66</v>
      </c>
      <c r="W558" s="389">
        <f>GrossWeightTotal+PalletQtyTotal*25</f>
        <v>3221</v>
      </c>
      <c r="X558" s="389">
        <f>GrossWeightTotalR+PalletQtyTotalR*25</f>
        <v>3251.96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1"/>
      <c r="O559" s="561" t="s">
        <v>770</v>
      </c>
      <c r="P559" s="541"/>
      <c r="Q559" s="541"/>
      <c r="R559" s="541"/>
      <c r="S559" s="541"/>
      <c r="T559" s="541"/>
      <c r="U559" s="542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200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202</v>
      </c>
      <c r="Y559" s="37"/>
      <c r="Z559" s="390"/>
      <c r="AA559" s="390"/>
    </row>
    <row r="560" spans="1:67" ht="14.25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1"/>
      <c r="O560" s="561" t="s">
        <v>771</v>
      </c>
      <c r="P560" s="541"/>
      <c r="Q560" s="541"/>
      <c r="R560" s="541"/>
      <c r="S560" s="541"/>
      <c r="T560" s="541"/>
      <c r="U560" s="542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4.3934999999999995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1" t="s">
        <v>95</v>
      </c>
      <c r="D562" s="516"/>
      <c r="E562" s="516"/>
      <c r="F562" s="468"/>
      <c r="G562" s="411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1" t="s">
        <v>476</v>
      </c>
      <c r="R562" s="468"/>
      <c r="S562" s="411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88" t="s">
        <v>774</v>
      </c>
      <c r="B563" s="411" t="s">
        <v>60</v>
      </c>
      <c r="C563" s="411" t="s">
        <v>96</v>
      </c>
      <c r="D563" s="411" t="s">
        <v>104</v>
      </c>
      <c r="E563" s="411" t="s">
        <v>95</v>
      </c>
      <c r="F563" s="411" t="s">
        <v>218</v>
      </c>
      <c r="G563" s="411" t="s">
        <v>229</v>
      </c>
      <c r="H563" s="411" t="s">
        <v>239</v>
      </c>
      <c r="I563" s="411" t="s">
        <v>258</v>
      </c>
      <c r="J563" s="411" t="s">
        <v>335</v>
      </c>
      <c r="K563" s="385"/>
      <c r="L563" s="411" t="s">
        <v>369</v>
      </c>
      <c r="M563" s="385"/>
      <c r="N563" s="411" t="s">
        <v>369</v>
      </c>
      <c r="O563" s="411" t="s">
        <v>446</v>
      </c>
      <c r="P563" s="411" t="s">
        <v>463</v>
      </c>
      <c r="Q563" s="411" t="s">
        <v>477</v>
      </c>
      <c r="R563" s="411" t="s">
        <v>517</v>
      </c>
      <c r="S563" s="411" t="s">
        <v>543</v>
      </c>
      <c r="T563" s="411" t="s">
        <v>590</v>
      </c>
      <c r="U563" s="411" t="s">
        <v>617</v>
      </c>
      <c r="V563" s="411" t="s">
        <v>624</v>
      </c>
      <c r="W563" s="411" t="s">
        <v>630</v>
      </c>
      <c r="X563" s="411" t="s">
        <v>680</v>
      </c>
      <c r="AA563" s="52"/>
      <c r="AD563" s="385"/>
    </row>
    <row r="564" spans="1:30" ht="13.5" customHeight="1" thickBot="1" x14ac:dyDescent="0.25">
      <c r="A564" s="789"/>
      <c r="B564" s="412"/>
      <c r="C564" s="412"/>
      <c r="D564" s="412"/>
      <c r="E564" s="412"/>
      <c r="F564" s="412"/>
      <c r="G564" s="412"/>
      <c r="H564" s="412"/>
      <c r="I564" s="412"/>
      <c r="J564" s="412"/>
      <c r="K564" s="385"/>
      <c r="L564" s="412"/>
      <c r="M564" s="385"/>
      <c r="N564" s="412"/>
      <c r="O564" s="412"/>
      <c r="P564" s="412"/>
      <c r="Q564" s="412"/>
      <c r="R564" s="412"/>
      <c r="S564" s="412"/>
      <c r="T564" s="412"/>
      <c r="U564" s="412"/>
      <c r="V564" s="412"/>
      <c r="W564" s="412"/>
      <c r="X564" s="412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0</v>
      </c>
      <c r="F565" s="46">
        <f>IFERROR(X130*1,"0")+IFERROR(X131*1,"0")+IFERROR(X132*1,"0")+IFERROR(X133*1,"0")+IFERROR(X134*1,"0")</f>
        <v>0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0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0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3030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0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0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0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O556:U556"/>
    <mergeCell ref="D478:E478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333:E333"/>
    <mergeCell ref="D526:E526"/>
    <mergeCell ref="D404:E40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O233:S233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A548:Y548"/>
    <mergeCell ref="A523:Y523"/>
    <mergeCell ref="O282:S282"/>
    <mergeCell ref="O524:S524"/>
    <mergeCell ref="O257:S257"/>
    <mergeCell ref="O232:S232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O508:U508"/>
    <mergeCell ref="D364:E364"/>
    <mergeCell ref="D435:E435"/>
    <mergeCell ref="D186:E186"/>
    <mergeCell ref="D217:E217"/>
    <mergeCell ref="Z17:Z18"/>
    <mergeCell ref="D534:E534"/>
    <mergeCell ref="O529:U529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A367:N368"/>
    <mergeCell ref="O252:U252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392:Y392"/>
    <mergeCell ref="D108:E108"/>
    <mergeCell ref="D375:E375"/>
    <mergeCell ref="O191:S191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O223:S223"/>
    <mergeCell ref="A521:N522"/>
    <mergeCell ref="D501:E501"/>
    <mergeCell ref="O446:U446"/>
    <mergeCell ref="O179:U179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2024-06-13T08:45:48Z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