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627FD82-B49B-4C9A-A1E4-C79AB5B045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302" i="1" l="1"/>
  <c r="W300" i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0" i="1"/>
  <c r="A310" i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<sst xmlns="http://schemas.openxmlformats.org/spreadsheetml/2006/main" count="1147" uniqueCount="439">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</sst>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7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3</v>
      </c>
      <c r="X28" s="196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24</v>
      </c>
      <c r="X29" s="196">
        <f>IFERROR(IF(W29="","",W29),"")</f>
        <v>24</v>
      </c>
      <c r="Y29" s="36">
        <f>IFERROR(IF(W29="","",W29*0.00936),"")</f>
        <v>0.22464000000000001</v>
      </c>
      <c r="Z29" s="56"/>
      <c r="AA29" s="57"/>
      <c r="AE29" s="67"/>
      <c r="BB29" s="70" t="s">
        <v>74</v>
      </c>
      <c r="BL29" s="67">
        <f>IFERROR(W29*I29,"0")</f>
        <v>46.123199999999997</v>
      </c>
      <c r="BM29" s="67">
        <f>IFERROR(X29*I29,"0")</f>
        <v>46.123199999999997</v>
      </c>
      <c r="BN29" s="67">
        <f>IFERROR(W29/J29,"0")</f>
        <v>0.19047619047619047</v>
      </c>
      <c r="BO29" s="67">
        <f>IFERROR(X29/J29,"0")</f>
        <v>0.19047619047619047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11</v>
      </c>
      <c r="X30" s="196">
        <f>IFERROR(IF(W30="","",W30),"")</f>
        <v>11</v>
      </c>
      <c r="Y30" s="36">
        <f>IFERROR(IF(W30="","",W30*0.00936),"")</f>
        <v>0.10296</v>
      </c>
      <c r="Z30" s="56"/>
      <c r="AA30" s="57"/>
      <c r="AE30" s="67"/>
      <c r="BB30" s="71" t="s">
        <v>74</v>
      </c>
      <c r="BL30" s="67">
        <f>IFERROR(W30*I30,"0")</f>
        <v>21.139800000000001</v>
      </c>
      <c r="BM30" s="67">
        <f>IFERROR(X30*I30,"0")</f>
        <v>21.139800000000001</v>
      </c>
      <c r="BN30" s="67">
        <f>IFERROR(W30/J30,"0")</f>
        <v>8.7301587301587297E-2</v>
      </c>
      <c r="BO30" s="67">
        <f>IFERROR(X30/J30,"0")</f>
        <v>8.7301587301587297E-2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9</v>
      </c>
      <c r="X31" s="196">
        <f>IFERROR(IF(W31="","",W31),"")</f>
        <v>9</v>
      </c>
      <c r="Y31" s="36">
        <f>IFERROR(IF(W31="","",W31*0.00936),"")</f>
        <v>8.4240000000000009E-2</v>
      </c>
      <c r="Z31" s="56"/>
      <c r="AA31" s="57"/>
      <c r="AE31" s="67"/>
      <c r="BB31" s="72" t="s">
        <v>74</v>
      </c>
      <c r="BL31" s="67">
        <f>IFERROR(W31*I31,"0")</f>
        <v>17.296199999999999</v>
      </c>
      <c r="BM31" s="67">
        <f>IFERROR(X31*I31,"0")</f>
        <v>17.296199999999999</v>
      </c>
      <c r="BN31" s="67">
        <f>IFERROR(W31/J31,"0")</f>
        <v>7.1428571428571425E-2</v>
      </c>
      <c r="BO31" s="67">
        <f>IFERROR(X31/J31,"0")</f>
        <v>7.1428571428571425E-2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47</v>
      </c>
      <c r="X32" s="197">
        <f>IFERROR(SUM(X28:X31),"0")</f>
        <v>47</v>
      </c>
      <c r="Y32" s="197">
        <f>IFERROR(IF(Y28="",0,Y28),"0")+IFERROR(IF(Y29="",0,Y29),"0")+IFERROR(IF(Y30="",0,Y30),"0")+IFERROR(IF(Y31="",0,Y31),"0")</f>
        <v>0.43991999999999998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70.5</v>
      </c>
      <c r="X33" s="197">
        <f>IFERROR(SUMPRODUCT(X28:X31*H28:H31),"0")</f>
        <v>70.5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21</v>
      </c>
      <c r="X39" s="196">
        <f>IFERROR(IF(W39="","",W39),"")</f>
        <v>21</v>
      </c>
      <c r="Y39" s="36">
        <f>IFERROR(IF(W39="","",W39*0.0155),"")</f>
        <v>0.32550000000000001</v>
      </c>
      <c r="Z39" s="56"/>
      <c r="AA39" s="57"/>
      <c r="AE39" s="67"/>
      <c r="BB39" s="76" t="s">
        <v>1</v>
      </c>
      <c r="BL39" s="67">
        <f>IFERROR(W39*I39,"0")</f>
        <v>131.66999999999999</v>
      </c>
      <c r="BM39" s="67">
        <f>IFERROR(X39*I39,"0")</f>
        <v>131.66999999999999</v>
      </c>
      <c r="BN39" s="67">
        <f>IFERROR(W39/J39,"0")</f>
        <v>0.25</v>
      </c>
      <c r="BO39" s="67">
        <f>IFERROR(X39/J39,"0")</f>
        <v>0.25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21</v>
      </c>
      <c r="X40" s="197">
        <f>IFERROR(SUM(X36:X39),"0")</f>
        <v>21</v>
      </c>
      <c r="Y40" s="197">
        <f>IFERROR(IF(Y36="",0,Y36),"0")+IFERROR(IF(Y37="",0,Y37),"0")+IFERROR(IF(Y38="",0,Y38),"0")+IFERROR(IF(Y39="",0,Y39),"0")</f>
        <v>0.32550000000000001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126</v>
      </c>
      <c r="X41" s="197">
        <f>IFERROR(SUMPRODUCT(X36:X39*H36:H39),"0")</f>
        <v>126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5</v>
      </c>
      <c r="X47" s="196">
        <f t="shared" si="0"/>
        <v>5</v>
      </c>
      <c r="Y47" s="36">
        <f t="shared" si="1"/>
        <v>4.7500000000000001E-2</v>
      </c>
      <c r="Z47" s="56"/>
      <c r="AA47" s="57"/>
      <c r="AE47" s="67"/>
      <c r="BB47" s="80" t="s">
        <v>74</v>
      </c>
      <c r="BL47" s="67">
        <f t="shared" si="2"/>
        <v>7.9590000000000005</v>
      </c>
      <c r="BM47" s="67">
        <f t="shared" si="3"/>
        <v>7.9590000000000005</v>
      </c>
      <c r="BN47" s="67">
        <f t="shared" si="4"/>
        <v>3.8461538461538464E-2</v>
      </c>
      <c r="BO47" s="67">
        <f t="shared" si="5"/>
        <v>3.8461538461538464E-2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9</v>
      </c>
      <c r="X48" s="196">
        <f t="shared" si="0"/>
        <v>9</v>
      </c>
      <c r="Y48" s="36">
        <f t="shared" si="1"/>
        <v>8.5499999999999993E-2</v>
      </c>
      <c r="Z48" s="56"/>
      <c r="AA48" s="57"/>
      <c r="AE48" s="67"/>
      <c r="BB48" s="81" t="s">
        <v>74</v>
      </c>
      <c r="BL48" s="67">
        <f t="shared" si="2"/>
        <v>14.3262</v>
      </c>
      <c r="BM48" s="67">
        <f t="shared" si="3"/>
        <v>14.3262</v>
      </c>
      <c r="BN48" s="67">
        <f t="shared" si="4"/>
        <v>6.9230769230769235E-2</v>
      </c>
      <c r="BO48" s="67">
        <f t="shared" si="5"/>
        <v>6.9230769230769235E-2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14</v>
      </c>
      <c r="X50" s="197">
        <f>IFERROR(SUM(X44:X49),"0")</f>
        <v>14</v>
      </c>
      <c r="Y50" s="197">
        <f>IFERROR(IF(Y44="",0,Y44),"0")+IFERROR(IF(Y45="",0,Y45),"0")+IFERROR(IF(Y46="",0,Y46),"0")+IFERROR(IF(Y47="",0,Y47),"0")+IFERROR(IF(Y48="",0,Y48),"0")+IFERROR(IF(Y49="",0,Y49),"0")</f>
        <v>0.13300000000000001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16.799999999999997</v>
      </c>
      <c r="X51" s="197">
        <f>IFERROR(SUMPRODUCT(X44:X49*H44:H49),"0")</f>
        <v>16.799999999999997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146</v>
      </c>
      <c r="X65" s="196">
        <f>IFERROR(IF(W65="","",W65),"")</f>
        <v>146</v>
      </c>
      <c r="Y65" s="36">
        <f>IFERROR(IF(W65="","",W65*0.00866),"")</f>
        <v>1.2643599999999999</v>
      </c>
      <c r="Z65" s="56"/>
      <c r="AA65" s="57"/>
      <c r="AE65" s="67"/>
      <c r="BB65" s="90" t="s">
        <v>1</v>
      </c>
      <c r="BL65" s="67">
        <f>IFERROR(W65*I65,"0")</f>
        <v>761.1271999999999</v>
      </c>
      <c r="BM65" s="67">
        <f>IFERROR(X65*I65,"0")</f>
        <v>761.1271999999999</v>
      </c>
      <c r="BN65" s="67">
        <f>IFERROR(W65/J65,"0")</f>
        <v>1.0138888888888888</v>
      </c>
      <c r="BO65" s="67">
        <f>IFERROR(X65/J65,"0")</f>
        <v>1.0138888888888888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146</v>
      </c>
      <c r="X66" s="197">
        <f>IFERROR(SUM(X64:X65),"0")</f>
        <v>146</v>
      </c>
      <c r="Y66" s="197">
        <f>IFERROR(IF(Y64="",0,Y64),"0")+IFERROR(IF(Y65="",0,Y65),"0")</f>
        <v>1.2643599999999999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730</v>
      </c>
      <c r="X67" s="197">
        <f>IFERROR(SUMPRODUCT(X64:X65*H64:H65),"0")</f>
        <v>730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4</v>
      </c>
      <c r="X70" s="196">
        <f>IFERROR(IF(W70="","",W70),"")</f>
        <v>4</v>
      </c>
      <c r="Y70" s="36">
        <f>IFERROR(IF(W70="","",W70*0.01788),"")</f>
        <v>7.152E-2</v>
      </c>
      <c r="Z70" s="56"/>
      <c r="AA70" s="57"/>
      <c r="AE70" s="67"/>
      <c r="BB70" s="91" t="s">
        <v>74</v>
      </c>
      <c r="BL70" s="67">
        <f>IFERROR(W70*I70,"0")</f>
        <v>17.214400000000001</v>
      </c>
      <c r="BM70" s="67">
        <f>IFERROR(X70*I70,"0")</f>
        <v>17.214400000000001</v>
      </c>
      <c r="BN70" s="67">
        <f>IFERROR(W70/J70,"0")</f>
        <v>5.7142857142857141E-2</v>
      </c>
      <c r="BO70" s="67">
        <f>IFERROR(X70/J70,"0")</f>
        <v>5.7142857142857141E-2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4</v>
      </c>
      <c r="X71" s="197">
        <f>IFERROR(SUM(X70:X70),"0")</f>
        <v>4</v>
      </c>
      <c r="Y71" s="197">
        <f>IFERROR(IF(Y70="",0,Y70),"0")</f>
        <v>7.152E-2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14.4</v>
      </c>
      <c r="X72" s="197">
        <f>IFERROR(SUMPRODUCT(X70:X70*H70:H70),"0")</f>
        <v>14.4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9</v>
      </c>
      <c r="X76" s="196">
        <f>IFERROR(IF(W76="","",W76),"")</f>
        <v>9</v>
      </c>
      <c r="Y76" s="36">
        <f>IFERROR(IF(W76="","",W76*0.01788),"")</f>
        <v>0.16092000000000001</v>
      </c>
      <c r="Z76" s="56"/>
      <c r="AA76" s="57"/>
      <c r="AE76" s="67"/>
      <c r="BB76" s="93" t="s">
        <v>74</v>
      </c>
      <c r="BL76" s="67">
        <f>IFERROR(W76*I76,"0")</f>
        <v>38.732400000000005</v>
      </c>
      <c r="BM76" s="67">
        <f>IFERROR(X76*I76,"0")</f>
        <v>38.732400000000005</v>
      </c>
      <c r="BN76" s="67">
        <f>IFERROR(W76/J76,"0")</f>
        <v>0.12857142857142856</v>
      </c>
      <c r="BO76" s="67">
        <f>IFERROR(X76/J76,"0")</f>
        <v>0.12857142857142856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9</v>
      </c>
      <c r="X77" s="197">
        <f>IFERROR(SUM(X75:X76),"0")</f>
        <v>9</v>
      </c>
      <c r="Y77" s="197">
        <f>IFERROR(IF(Y75="",0,Y75),"0")+IFERROR(IF(Y76="",0,Y76),"0")</f>
        <v>0.16092000000000001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32.4</v>
      </c>
      <c r="X78" s="197">
        <f>IFERROR(SUMPRODUCT(X75:X76*H75:H76),"0")</f>
        <v>32.4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1</v>
      </c>
      <c r="X81" s="196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3</v>
      </c>
      <c r="X83" s="196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14</v>
      </c>
      <c r="X86" s="196">
        <f t="shared" si="12"/>
        <v>14</v>
      </c>
      <c r="Y86" s="36">
        <f t="shared" si="13"/>
        <v>0.25031999999999999</v>
      </c>
      <c r="Z86" s="56"/>
      <c r="AA86" s="57"/>
      <c r="AE86" s="67"/>
      <c r="BB86" s="99" t="s">
        <v>74</v>
      </c>
      <c r="BL86" s="67">
        <f t="shared" si="14"/>
        <v>60.250400000000006</v>
      </c>
      <c r="BM86" s="67">
        <f t="shared" si="15"/>
        <v>60.250400000000006</v>
      </c>
      <c r="BN86" s="67">
        <f t="shared" si="16"/>
        <v>0.2</v>
      </c>
      <c r="BO86" s="67">
        <f t="shared" si="17"/>
        <v>0.2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18</v>
      </c>
      <c r="X87" s="197">
        <f>IFERROR(SUM(X81:X86),"0")</f>
        <v>18</v>
      </c>
      <c r="Y87" s="197">
        <f>IFERROR(IF(Y81="",0,Y81),"0")+IFERROR(IF(Y82="",0,Y82),"0")+IFERROR(IF(Y83="",0,Y83),"0")+IFERROR(IF(Y84="",0,Y84),"0")+IFERROR(IF(Y85="",0,Y85),"0")+IFERROR(IF(Y86="",0,Y86),"0")</f>
        <v>0.32184000000000001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65.400000000000006</v>
      </c>
      <c r="X88" s="197">
        <f>IFERROR(SUMPRODUCT(X81:X86*H81:H86),"0")</f>
        <v>65.400000000000006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0</v>
      </c>
      <c r="X101" s="196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0</v>
      </c>
      <c r="X102" s="197">
        <f>IFERROR(SUM(X98:X101),"0")</f>
        <v>0</v>
      </c>
      <c r="Y102" s="197">
        <f>IFERROR(IF(Y98="",0,Y98),"0")+IFERROR(IF(Y99="",0,Y99),"0")+IFERROR(IF(Y100="",0,Y100),"0")+IFERROR(IF(Y101="",0,Y101),"0")</f>
        <v>0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0</v>
      </c>
      <c r="X103" s="197">
        <f>IFERROR(SUMPRODUCT(X98:X101*H98:H101),"0")</f>
        <v>0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14</v>
      </c>
      <c r="X106" s="196">
        <f>IFERROR(IF(W106="","",W106),"")</f>
        <v>14</v>
      </c>
      <c r="Y106" s="36">
        <f>IFERROR(IF(W106="","",W106*0.01788),"")</f>
        <v>0.25031999999999999</v>
      </c>
      <c r="Z106" s="56"/>
      <c r="AA106" s="57"/>
      <c r="AE106" s="67"/>
      <c r="BB106" s="107" t="s">
        <v>74</v>
      </c>
      <c r="BL106" s="67">
        <f>IFERROR(W106*I106,"0")</f>
        <v>51.850399999999993</v>
      </c>
      <c r="BM106" s="67">
        <f>IFERROR(X106*I106,"0")</f>
        <v>51.850399999999993</v>
      </c>
      <c r="BN106" s="67">
        <f>IFERROR(W106/J106,"0")</f>
        <v>0.2</v>
      </c>
      <c r="BO106" s="67">
        <f>IFERROR(X106/J106,"0")</f>
        <v>0.2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13</v>
      </c>
      <c r="X107" s="196">
        <f>IFERROR(IF(W107="","",W107),"")</f>
        <v>13</v>
      </c>
      <c r="Y107" s="36">
        <f>IFERROR(IF(W107="","",W107*0.01788),"")</f>
        <v>0.23244000000000001</v>
      </c>
      <c r="Z107" s="56"/>
      <c r="AA107" s="57"/>
      <c r="AE107" s="67"/>
      <c r="BB107" s="108" t="s">
        <v>74</v>
      </c>
      <c r="BL107" s="67">
        <f>IFERROR(W107*I107,"0")</f>
        <v>48.146799999999999</v>
      </c>
      <c r="BM107" s="67">
        <f>IFERROR(X107*I107,"0")</f>
        <v>48.146799999999999</v>
      </c>
      <c r="BN107" s="67">
        <f>IFERROR(W107/J107,"0")</f>
        <v>0.18571428571428572</v>
      </c>
      <c r="BO107" s="67">
        <f>IFERROR(X107/J107,"0")</f>
        <v>0.18571428571428572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27</v>
      </c>
      <c r="X108" s="197">
        <f>IFERROR(SUM(X106:X107),"0")</f>
        <v>27</v>
      </c>
      <c r="Y108" s="197">
        <f>IFERROR(IF(Y106="",0,Y106),"0")+IFERROR(IF(Y107="",0,Y107),"0")</f>
        <v>0.48275999999999997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81</v>
      </c>
      <c r="X109" s="197">
        <f>IFERROR(SUMPRODUCT(X106:X107*H106:H107),"0")</f>
        <v>81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</v>
      </c>
      <c r="X112" s="196">
        <f>IFERROR(IF(W112="","",W112),"")</f>
        <v>7</v>
      </c>
      <c r="Y112" s="36">
        <f>IFERROR(IF(W112="","",W112*0.01788),"")</f>
        <v>0.12515999999999999</v>
      </c>
      <c r="Z112" s="56"/>
      <c r="AA112" s="57"/>
      <c r="AE112" s="67"/>
      <c r="BB112" s="109" t="s">
        <v>74</v>
      </c>
      <c r="BL112" s="67">
        <f>IFERROR(W112*I112,"0")</f>
        <v>25.925199999999997</v>
      </c>
      <c r="BM112" s="67">
        <f>IFERROR(X112*I112,"0")</f>
        <v>25.925199999999997</v>
      </c>
      <c r="BN112" s="67">
        <f>IFERROR(W112/J112,"0")</f>
        <v>0.1</v>
      </c>
      <c r="BO112" s="67">
        <f>IFERROR(X112/J112,"0")</f>
        <v>0.1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7</v>
      </c>
      <c r="X113" s="197">
        <f>IFERROR(SUM(X112:X112),"0")</f>
        <v>7</v>
      </c>
      <c r="Y113" s="197">
        <f>IFERROR(IF(Y112="",0,Y112),"0")</f>
        <v>0.12515999999999999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21</v>
      </c>
      <c r="X114" s="197">
        <f>IFERROR(SUMPRODUCT(X112:X112*H112:H112),"0")</f>
        <v>21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4</v>
      </c>
      <c r="X119" s="196">
        <f>IFERROR(IF(W119="","",W119),"")</f>
        <v>4</v>
      </c>
      <c r="Y119" s="36">
        <f>IFERROR(IF(W119="","",W119*0.01788),"")</f>
        <v>7.152E-2</v>
      </c>
      <c r="Z119" s="56"/>
      <c r="AA119" s="57"/>
      <c r="AE119" s="67"/>
      <c r="BB119" s="112" t="s">
        <v>74</v>
      </c>
      <c r="BL119" s="67">
        <f>IFERROR(W119*I119,"0")</f>
        <v>13.12</v>
      </c>
      <c r="BM119" s="67">
        <f>IFERROR(X119*I119,"0")</f>
        <v>13.12</v>
      </c>
      <c r="BN119" s="67">
        <f>IFERROR(W119/J119,"0")</f>
        <v>5.7142857142857141E-2</v>
      </c>
      <c r="BO119" s="67">
        <f>IFERROR(X119/J119,"0")</f>
        <v>5.7142857142857141E-2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2</v>
      </c>
      <c r="X120" s="196">
        <f>IFERROR(IF(W120="","",W120),"")</f>
        <v>2</v>
      </c>
      <c r="Y120" s="36">
        <f>IFERROR(IF(W120="","",W120*0.01788),"")</f>
        <v>3.576E-2</v>
      </c>
      <c r="Z120" s="56"/>
      <c r="AA120" s="57"/>
      <c r="AE120" s="67"/>
      <c r="BB120" s="113" t="s">
        <v>74</v>
      </c>
      <c r="BL120" s="67">
        <f>IFERROR(W120*I120,"0")</f>
        <v>6.56</v>
      </c>
      <c r="BM120" s="67">
        <f>IFERROR(X120*I120,"0")</f>
        <v>6.56</v>
      </c>
      <c r="BN120" s="67">
        <f>IFERROR(W120/J120,"0")</f>
        <v>2.8571428571428571E-2</v>
      </c>
      <c r="BO120" s="67">
        <f>IFERROR(X120/J120,"0")</f>
        <v>2.8571428571428571E-2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6</v>
      </c>
      <c r="X121" s="197">
        <f>IFERROR(SUM(X117:X120),"0")</f>
        <v>6</v>
      </c>
      <c r="Y121" s="197">
        <f>IFERROR(IF(Y117="",0,Y117),"0")+IFERROR(IF(Y118="",0,Y118),"0")+IFERROR(IF(Y119="",0,Y119),"0")+IFERROR(IF(Y120="",0,Y120),"0")</f>
        <v>0.10728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18</v>
      </c>
      <c r="X122" s="197">
        <f>IFERROR(SUMPRODUCT(X117:X120*H117:H120),"0")</f>
        <v>18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3</v>
      </c>
      <c r="X125" s="196">
        <f>IFERROR(IF(W125="","",W125),"")</f>
        <v>3</v>
      </c>
      <c r="Y125" s="36">
        <f>IFERROR(IF(W125="","",W125*0.01788),"")</f>
        <v>5.364E-2</v>
      </c>
      <c r="Z125" s="56"/>
      <c r="AA125" s="57"/>
      <c r="AE125" s="67"/>
      <c r="BB125" s="114" t="s">
        <v>74</v>
      </c>
      <c r="BL125" s="67">
        <f>IFERROR(W125*I125,"0")</f>
        <v>11.110799999999999</v>
      </c>
      <c r="BM125" s="67">
        <f>IFERROR(X125*I125,"0")</f>
        <v>11.110799999999999</v>
      </c>
      <c r="BN125" s="67">
        <f>IFERROR(W125/J125,"0")</f>
        <v>4.2857142857142858E-2</v>
      </c>
      <c r="BO125" s="67">
        <f>IFERROR(X125/J125,"0")</f>
        <v>4.2857142857142858E-2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3</v>
      </c>
      <c r="X126" s="197">
        <f>IFERROR(SUM(X125:X125),"0")</f>
        <v>3</v>
      </c>
      <c r="Y126" s="197">
        <f>IFERROR(IF(Y125="",0,Y125),"0")</f>
        <v>5.364E-2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9</v>
      </c>
      <c r="X127" s="197">
        <f>IFERROR(SUMPRODUCT(X125:X125*H125:H125),"0")</f>
        <v>9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36</v>
      </c>
      <c r="X155" s="196">
        <f>IFERROR(IF(W155="","",W155),"")</f>
        <v>36</v>
      </c>
      <c r="Y155" s="36">
        <f>IFERROR(IF(W155="","",W155*0.00866),"")</f>
        <v>0.31175999999999998</v>
      </c>
      <c r="Z155" s="56"/>
      <c r="AA155" s="57"/>
      <c r="AE155" s="67"/>
      <c r="BB155" s="123" t="s">
        <v>1</v>
      </c>
      <c r="BL155" s="67">
        <f>IFERROR(W155*I155,"0")</f>
        <v>189.57599999999999</v>
      </c>
      <c r="BM155" s="67">
        <f>IFERROR(X155*I155,"0")</f>
        <v>189.57599999999999</v>
      </c>
      <c r="BN155" s="67">
        <f>IFERROR(W155/J155,"0")</f>
        <v>0.25</v>
      </c>
      <c r="BO155" s="67">
        <f>IFERROR(X155/J155,"0")</f>
        <v>0.25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36</v>
      </c>
      <c r="X157" s="197">
        <f>IFERROR(SUM(X153:X156),"0")</f>
        <v>36</v>
      </c>
      <c r="Y157" s="197">
        <f>IFERROR(IF(Y153="",0,Y153),"0")+IFERROR(IF(Y154="",0,Y154),"0")+IFERROR(IF(Y155="",0,Y155),"0")+IFERROR(IF(Y156="",0,Y156),"0")</f>
        <v>0.31175999999999998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180</v>
      </c>
      <c r="X158" s="197">
        <f>IFERROR(SUMPRODUCT(X153:X156*H153:H156),"0")</f>
        <v>180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37</v>
      </c>
      <c r="X168" s="196">
        <f>IFERROR(IF(W168="","",W168),"")</f>
        <v>37</v>
      </c>
      <c r="Y168" s="36">
        <f>IFERROR(IF(W168="","",W168*0.01788),"")</f>
        <v>0.66156000000000004</v>
      </c>
      <c r="Z168" s="56"/>
      <c r="AA168" s="57"/>
      <c r="AE168" s="67"/>
      <c r="BB168" s="128" t="s">
        <v>74</v>
      </c>
      <c r="BL168" s="67">
        <f>IFERROR(W168*I168,"0")</f>
        <v>125.35599999999999</v>
      </c>
      <c r="BM168" s="67">
        <f>IFERROR(X168*I168,"0")</f>
        <v>125.35599999999999</v>
      </c>
      <c r="BN168" s="67">
        <f>IFERROR(W168/J168,"0")</f>
        <v>0.52857142857142858</v>
      </c>
      <c r="BO168" s="67">
        <f>IFERROR(X168/J168,"0")</f>
        <v>0.52857142857142858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37</v>
      </c>
      <c r="X169" s="197">
        <f>IFERROR(SUM(X167:X168),"0")</f>
        <v>37</v>
      </c>
      <c r="Y169" s="197">
        <f>IFERROR(IF(Y167="",0,Y167),"0")+IFERROR(IF(Y168="",0,Y168),"0")</f>
        <v>0.66156000000000004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111</v>
      </c>
      <c r="X170" s="197">
        <f>IFERROR(SUMPRODUCT(X167:X168*H167:H168),"0")</f>
        <v>111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2</v>
      </c>
      <c r="X195" s="196">
        <f>IFERROR(IF(W195="","",W195),"")</f>
        <v>2</v>
      </c>
      <c r="Y195" s="36">
        <f>IFERROR(IF(W195="","",W195*0.0155),"")</f>
        <v>3.1E-2</v>
      </c>
      <c r="Z195" s="56"/>
      <c r="AA195" s="57"/>
      <c r="AE195" s="67"/>
      <c r="BB195" s="134" t="s">
        <v>1</v>
      </c>
      <c r="BL195" s="67">
        <f>IFERROR(W195*I195,"0")</f>
        <v>11.74</v>
      </c>
      <c r="BM195" s="67">
        <f>IFERROR(X195*I195,"0")</f>
        <v>11.74</v>
      </c>
      <c r="BN195" s="67">
        <f>IFERROR(W195/J195,"0")</f>
        <v>2.3809523809523808E-2</v>
      </c>
      <c r="BO195" s="67">
        <f>IFERROR(X195/J195,"0")</f>
        <v>2.3809523809523808E-2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2</v>
      </c>
      <c r="X198" s="197">
        <f>IFERROR(SUM(X195:X197),"0")</f>
        <v>2</v>
      </c>
      <c r="Y198" s="197">
        <f>IFERROR(IF(Y195="",0,Y195),"0")+IFERROR(IF(Y196="",0,Y196),"0")+IFERROR(IF(Y197="",0,Y197),"0")</f>
        <v>3.1E-2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11.2</v>
      </c>
      <c r="X199" s="197">
        <f>IFERROR(SUMPRODUCT(X195:X197*H195:H197),"0")</f>
        <v>11.2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9</v>
      </c>
      <c r="X213" s="196">
        <f>IFERROR(IF(W213="","",W213),"")</f>
        <v>9</v>
      </c>
      <c r="Y213" s="36">
        <f>IFERROR(IF(W213="","",W213*0.0155),"")</f>
        <v>0.13950000000000001</v>
      </c>
      <c r="Z213" s="56"/>
      <c r="AA213" s="57"/>
      <c r="AE213" s="67"/>
      <c r="BB213" s="144" t="s">
        <v>1</v>
      </c>
      <c r="BL213" s="67">
        <f>IFERROR(W213*I213,"0")</f>
        <v>67.23</v>
      </c>
      <c r="BM213" s="67">
        <f>IFERROR(X213*I213,"0")</f>
        <v>67.23</v>
      </c>
      <c r="BN213" s="67">
        <f>IFERROR(W213/J213,"0")</f>
        <v>0.10714285714285714</v>
      </c>
      <c r="BO213" s="67">
        <f>IFERROR(X213/J213,"0")</f>
        <v>0.10714285714285714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25</v>
      </c>
      <c r="X215" s="196">
        <f>IFERROR(IF(W215="","",W215),"")</f>
        <v>25</v>
      </c>
      <c r="Y215" s="36">
        <f>IFERROR(IF(W215="","",W215*0.0155),"")</f>
        <v>0.38750000000000001</v>
      </c>
      <c r="Z215" s="56"/>
      <c r="AA215" s="57"/>
      <c r="AE215" s="67"/>
      <c r="BB215" s="146" t="s">
        <v>1</v>
      </c>
      <c r="BL215" s="67">
        <f>IFERROR(W215*I215,"0")</f>
        <v>186.75</v>
      </c>
      <c r="BM215" s="67">
        <f>IFERROR(X215*I215,"0")</f>
        <v>186.75</v>
      </c>
      <c r="BN215" s="67">
        <f>IFERROR(W215/J215,"0")</f>
        <v>0.29761904761904762</v>
      </c>
      <c r="BO215" s="67">
        <f>IFERROR(X215/J215,"0")</f>
        <v>0.29761904761904762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34</v>
      </c>
      <c r="X216" s="197">
        <f>IFERROR(SUM(X212:X215),"0")</f>
        <v>34</v>
      </c>
      <c r="Y216" s="197">
        <f>IFERROR(IF(Y212="",0,Y212),"0")+IFERROR(IF(Y213="",0,Y213),"0")+IFERROR(IF(Y214="",0,Y214),"0")+IFERROR(IF(Y215="",0,Y215),"0")</f>
        <v>0.52700000000000002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244.8</v>
      </c>
      <c r="X217" s="197">
        <f>IFERROR(SUMPRODUCT(X212:X215*H212:H215),"0")</f>
        <v>244.8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15</v>
      </c>
      <c r="X256" s="196">
        <f>IFERROR(IF(W256="","",W256),"")</f>
        <v>15</v>
      </c>
      <c r="Y256" s="36">
        <f>IFERROR(IF(W256="","",W256*0.00502),"")</f>
        <v>7.5300000000000006E-2</v>
      </c>
      <c r="Z256" s="56"/>
      <c r="AA256" s="57"/>
      <c r="AE256" s="67"/>
      <c r="BB256" s="156" t="s">
        <v>74</v>
      </c>
      <c r="BL256" s="67">
        <f>IFERROR(W256*I256,"0")</f>
        <v>28.725000000000001</v>
      </c>
      <c r="BM256" s="67">
        <f>IFERROR(X256*I256,"0")</f>
        <v>28.725000000000001</v>
      </c>
      <c r="BN256" s="67">
        <f>IFERROR(W256/J256,"0")</f>
        <v>6.4102564102564097E-2</v>
      </c>
      <c r="BO256" s="67">
        <f>IFERROR(X256/J256,"0")</f>
        <v>6.4102564102564097E-2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15</v>
      </c>
      <c r="X257" s="197">
        <f>IFERROR(SUM(X256:X256),"0")</f>
        <v>15</v>
      </c>
      <c r="Y257" s="197">
        <f>IFERROR(IF(Y256="",0,Y256),"0")</f>
        <v>7.5300000000000006E-2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27</v>
      </c>
      <c r="X258" s="197">
        <f>IFERROR(SUMPRODUCT(X256:X256*H256:H256),"0")</f>
        <v>27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20</v>
      </c>
      <c r="X260" s="196">
        <f>IFERROR(IF(W260="","",W260),"")</f>
        <v>20</v>
      </c>
      <c r="Y260" s="36">
        <f>IFERROR(IF(W260="","",W260*0.0155),"")</f>
        <v>0.31</v>
      </c>
      <c r="Z260" s="56"/>
      <c r="AA260" s="57"/>
      <c r="AE260" s="67"/>
      <c r="BB260" s="157" t="s">
        <v>74</v>
      </c>
      <c r="BL260" s="67">
        <f>IFERROR(W260*I260,"0")</f>
        <v>125.19999999999999</v>
      </c>
      <c r="BM260" s="67">
        <f>IFERROR(X260*I260,"0")</f>
        <v>125.19999999999999</v>
      </c>
      <c r="BN260" s="67">
        <f>IFERROR(W260/J260,"0")</f>
        <v>0.23809523809523808</v>
      </c>
      <c r="BO260" s="67">
        <f>IFERROR(X260/J260,"0")</f>
        <v>0.23809523809523808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20</v>
      </c>
      <c r="X262" s="197">
        <f>IFERROR(SUM(X260:X261),"0")</f>
        <v>20</v>
      </c>
      <c r="Y262" s="197">
        <f>IFERROR(IF(Y260="",0,Y260),"0")+IFERROR(IF(Y261="",0,Y261),"0")</f>
        <v>0.31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120</v>
      </c>
      <c r="X263" s="197">
        <f>IFERROR(SUMPRODUCT(X260:X261*H260:H261),"0")</f>
        <v>120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60</v>
      </c>
      <c r="X267" s="196">
        <f>IFERROR(IF(W267="","",W267),"")</f>
        <v>60</v>
      </c>
      <c r="Y267" s="36">
        <f>IFERROR(IF(W267="","",W267*0.0155),"")</f>
        <v>0.92999999999999994</v>
      </c>
      <c r="Z267" s="56"/>
      <c r="AA267" s="57"/>
      <c r="AE267" s="67"/>
      <c r="BB267" s="161" t="s">
        <v>74</v>
      </c>
      <c r="BL267" s="67">
        <f>IFERROR(W267*I267,"0")</f>
        <v>314.10000000000002</v>
      </c>
      <c r="BM267" s="67">
        <f>IFERROR(X267*I267,"0")</f>
        <v>314.10000000000002</v>
      </c>
      <c r="BN267" s="67">
        <f>IFERROR(W267/J267,"0")</f>
        <v>0.7142857142857143</v>
      </c>
      <c r="BO267" s="67">
        <f>IFERROR(X267/J267,"0")</f>
        <v>0.7142857142857143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60</v>
      </c>
      <c r="X269" s="197">
        <f>IFERROR(SUM(X265:X268),"0")</f>
        <v>60</v>
      </c>
      <c r="Y269" s="197">
        <f>IFERROR(IF(Y265="",0,Y265),"0")+IFERROR(IF(Y266="",0,Y266),"0")+IFERROR(IF(Y267="",0,Y267),"0")+IFERROR(IF(Y268="",0,Y268),"0")</f>
        <v>0.92999999999999994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300</v>
      </c>
      <c r="X270" s="197">
        <f>IFERROR(SUMPRODUCT(X265:X268*H265:H268),"0")</f>
        <v>300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11</v>
      </c>
      <c r="X273" s="196">
        <f t="shared" si="24"/>
        <v>11</v>
      </c>
      <c r="Y273" s="36">
        <f t="shared" si="25"/>
        <v>0.10296</v>
      </c>
      <c r="Z273" s="56"/>
      <c r="AA273" s="57"/>
      <c r="AE273" s="67"/>
      <c r="BB273" s="164" t="s">
        <v>74</v>
      </c>
      <c r="BL273" s="67">
        <f t="shared" si="26"/>
        <v>35.112000000000002</v>
      </c>
      <c r="BM273" s="67">
        <f t="shared" si="27"/>
        <v>35.112000000000002</v>
      </c>
      <c r="BN273" s="67">
        <f t="shared" si="28"/>
        <v>8.7301587301587297E-2</v>
      </c>
      <c r="BO273" s="67">
        <f t="shared" si="29"/>
        <v>8.7301587301587297E-2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70</v>
      </c>
      <c r="X275" s="196">
        <f t="shared" si="24"/>
        <v>70</v>
      </c>
      <c r="Y275" s="36">
        <f t="shared" si="25"/>
        <v>0.6552</v>
      </c>
      <c r="Z275" s="56"/>
      <c r="AA275" s="57"/>
      <c r="AE275" s="67"/>
      <c r="BB275" s="166" t="s">
        <v>74</v>
      </c>
      <c r="BL275" s="67">
        <f t="shared" si="26"/>
        <v>272.44</v>
      </c>
      <c r="BM275" s="67">
        <f t="shared" si="27"/>
        <v>272.44</v>
      </c>
      <c r="BN275" s="67">
        <f t="shared" si="28"/>
        <v>0.55555555555555558</v>
      </c>
      <c r="BO275" s="67">
        <f t="shared" si="29"/>
        <v>0.55555555555555558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7</v>
      </c>
      <c r="X279" s="196">
        <f t="shared" si="24"/>
        <v>7</v>
      </c>
      <c r="Y279" s="36">
        <f>IFERROR(IF(W279="","",W279*0.0155),"")</f>
        <v>0.1085</v>
      </c>
      <c r="Z279" s="56"/>
      <c r="AA279" s="57"/>
      <c r="AE279" s="67"/>
      <c r="BB279" s="170" t="s">
        <v>74</v>
      </c>
      <c r="BL279" s="67">
        <f t="shared" si="26"/>
        <v>40.145000000000003</v>
      </c>
      <c r="BM279" s="67">
        <f t="shared" si="27"/>
        <v>40.145000000000003</v>
      </c>
      <c r="BN279" s="67">
        <f t="shared" si="28"/>
        <v>8.3333333333333329E-2</v>
      </c>
      <c r="BO279" s="67">
        <f t="shared" si="29"/>
        <v>8.3333333333333329E-2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88</v>
      </c>
      <c r="X295" s="197">
        <f>IFERROR(SUM(X272:X294),"0")</f>
        <v>88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0.86665999999999999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330.5</v>
      </c>
      <c r="X296" s="197">
        <f>IFERROR(SUMPRODUCT(X272:X294*H272:H294),"0")</f>
        <v>330.5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2509</v>
      </c>
      <c r="X297" s="197">
        <f>IFERROR(X24+X33+X41+X51+X61+X67+X72+X78+X88+X95+X103+X109+X114+X122+X127+X133+X138+X145+X150+X158+X163+X170+X175+X180+X185+X192+X199+X209+X217+X222+X228+X234+X240+X245+X253+X258+X263+X270+X296,"0")</f>
        <v>2509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2692.1313999999998</v>
      </c>
      <c r="X298" s="197">
        <f>IFERROR(SUM(BM22:BM294),"0")</f>
        <v>2692.1313999999998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6</v>
      </c>
      <c r="X299" s="38">
        <f>ROUNDUP(SUM(BO22:BO294),0)</f>
        <v>6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2842.1313999999998</v>
      </c>
      <c r="X300" s="197">
        <f>GrossWeightTotalR+PalletQtyTotalR*25</f>
        <v>2842.1313999999998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594</v>
      </c>
      <c r="X301" s="197">
        <f>IFERROR(X23+X32+X40+X50+X60+X66+X71+X77+X87+X94+X102+X108+X113+X121+X126+X132+X137+X144+X149+X157+X162+X169+X174+X179+X184+X191+X198+X208+X216+X221+X227+X233+X239+X244+X252+X257+X262+X269+X295,"0")</f>
        <v>594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7.1991799999999984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70.5</v>
      </c>
      <c r="D307" s="46">
        <f>IFERROR(W36*H36,"0")+IFERROR(W37*H37,"0")+IFERROR(W38*H38,"0")+IFERROR(W39*H39,"0")</f>
        <v>126</v>
      </c>
      <c r="E307" s="46">
        <f>IFERROR(W44*H44,"0")+IFERROR(W45*H45,"0")+IFERROR(W46*H46,"0")+IFERROR(W47*H47,"0")+IFERROR(W48*H48,"0")+IFERROR(W49*H49,"0")</f>
        <v>16.799999999999997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730</v>
      </c>
      <c r="H307" s="46">
        <f>IFERROR(W70*H70,"0")</f>
        <v>14.4</v>
      </c>
      <c r="I307" s="46">
        <f>IFERROR(W75*H75,"0")+IFERROR(W76*H76,"0")</f>
        <v>32.4</v>
      </c>
      <c r="J307" s="46">
        <f>IFERROR(W81*H81,"0")+IFERROR(W82*H82,"0")+IFERROR(W83*H83,"0")+IFERROR(W84*H84,"0")+IFERROR(W85*H85,"0")+IFERROR(W86*H86,"0")</f>
        <v>65.400000000000006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0</v>
      </c>
      <c r="M307" s="193"/>
      <c r="N307" s="46">
        <f>IFERROR(W106*H106,"0")+IFERROR(W107*H107,"0")</f>
        <v>81</v>
      </c>
      <c r="O307" s="46">
        <f>IFERROR(W112*H112,"0")</f>
        <v>21</v>
      </c>
      <c r="P307" s="46">
        <f>IFERROR(W117*H117,"0")+IFERROR(W118*H118,"0")+IFERROR(W119*H119,"0")+IFERROR(W120*H120,"0")</f>
        <v>18</v>
      </c>
      <c r="Q307" s="46">
        <f>IFERROR(W125*H125,"0")</f>
        <v>9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180</v>
      </c>
      <c r="W307" s="46">
        <f>IFERROR(W167*H167,"0")+IFERROR(W168*H168,"0")</f>
        <v>111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11.2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244.8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777.5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1292</v>
      </c>
      <c r="B310" s="60">
        <f>SUMPRODUCT(--(BB:BB="ПГП"),--(V:V="кор"),H:H,X:X)+SUMPRODUCT(--(BB:BB="ПГП"),--(V:V="кг"),X:X)</f>
        <v>1217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2024-06-14T08:57:18Z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