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EBD21A7-89AC-4F8B-A996-564D84179B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O106" i="1"/>
  <c r="W103" i="1"/>
  <c r="W102" i="1"/>
  <c r="BN101" i="1"/>
  <c r="BL101" i="1"/>
  <c r="Y101" i="1"/>
  <c r="X101" i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X103" i="1" s="1"/>
  <c r="O99" i="1"/>
  <c r="BO98" i="1"/>
  <c r="BN98" i="1"/>
  <c r="BM98" i="1"/>
  <c r="BL98" i="1"/>
  <c r="Y98" i="1"/>
  <c r="Y102" i="1" s="1"/>
  <c r="X98" i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O92" i="1"/>
  <c r="BO91" i="1"/>
  <c r="BN91" i="1"/>
  <c r="BM91" i="1"/>
  <c r="BL91" i="1"/>
  <c r="Y91" i="1"/>
  <c r="Y94" i="1" s="1"/>
  <c r="X91" i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O85" i="1"/>
  <c r="BO84" i="1"/>
  <c r="BN84" i="1"/>
  <c r="BM84" i="1"/>
  <c r="BL84" i="1"/>
  <c r="Y84" i="1"/>
  <c r="X84" i="1"/>
  <c r="O84" i="1"/>
  <c r="BN83" i="1"/>
  <c r="BL83" i="1"/>
  <c r="Y83" i="1"/>
  <c r="X83" i="1"/>
  <c r="O83" i="1"/>
  <c r="BO82" i="1"/>
  <c r="BN82" i="1"/>
  <c r="BM82" i="1"/>
  <c r="BL82" i="1"/>
  <c r="Y82" i="1"/>
  <c r="X82" i="1"/>
  <c r="O82" i="1"/>
  <c r="BN81" i="1"/>
  <c r="BL81" i="1"/>
  <c r="Y81" i="1"/>
  <c r="X81" i="1"/>
  <c r="O81" i="1"/>
  <c r="X78" i="1"/>
  <c r="W78" i="1"/>
  <c r="Y77" i="1"/>
  <c r="W77" i="1"/>
  <c r="BN76" i="1"/>
  <c r="BL76" i="1"/>
  <c r="Y76" i="1"/>
  <c r="X76" i="1"/>
  <c r="O76" i="1"/>
  <c r="BO75" i="1"/>
  <c r="BN75" i="1"/>
  <c r="BM75" i="1"/>
  <c r="BL75" i="1"/>
  <c r="Y75" i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O64" i="1"/>
  <c r="W61" i="1"/>
  <c r="W60" i="1"/>
  <c r="BN59" i="1"/>
  <c r="BL59" i="1"/>
  <c r="Y59" i="1"/>
  <c r="X59" i="1"/>
  <c r="O59" i="1"/>
  <c r="BO58" i="1"/>
  <c r="BN58" i="1"/>
  <c r="BM58" i="1"/>
  <c r="BL58" i="1"/>
  <c r="Y58" i="1"/>
  <c r="X58" i="1"/>
  <c r="O58" i="1"/>
  <c r="BN57" i="1"/>
  <c r="BL57" i="1"/>
  <c r="Y57" i="1"/>
  <c r="X57" i="1"/>
  <c r="O57" i="1"/>
  <c r="BO56" i="1"/>
  <c r="BN56" i="1"/>
  <c r="BM56" i="1"/>
  <c r="BL56" i="1"/>
  <c r="Y56" i="1"/>
  <c r="X56" i="1"/>
  <c r="O56" i="1"/>
  <c r="BN55" i="1"/>
  <c r="BM55" i="1"/>
  <c r="BL55" i="1"/>
  <c r="Y55" i="1"/>
  <c r="X55" i="1"/>
  <c r="BO55" i="1" s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Y23" i="1"/>
  <c r="W23" i="1"/>
  <c r="W301" i="1" s="1"/>
  <c r="BN22" i="1"/>
  <c r="W299" i="1" s="1"/>
  <c r="BL22" i="1"/>
  <c r="W298" i="1" s="1"/>
  <c r="W300" i="1" s="1"/>
  <c r="Y22" i="1"/>
  <c r="X22" i="1"/>
  <c r="X24" i="1" s="1"/>
  <c r="O22" i="1"/>
  <c r="H10" i="1"/>
  <c r="A9" i="1"/>
  <c r="A10" i="1" s="1"/>
  <c r="D7" i="1"/>
  <c r="P6" i="1"/>
  <c r="O2" i="1"/>
  <c r="F9" i="1" l="1"/>
  <c r="J9" i="1"/>
  <c r="F10" i="1"/>
  <c r="BM22" i="1"/>
  <c r="BO22" i="1"/>
  <c r="X23" i="1"/>
  <c r="W297" i="1"/>
  <c r="BM28" i="1"/>
  <c r="BO28" i="1"/>
  <c r="BM30" i="1"/>
  <c r="X33" i="1"/>
  <c r="X297" i="1" s="1"/>
  <c r="BM38" i="1"/>
  <c r="BO38" i="1"/>
  <c r="BM45" i="1"/>
  <c r="BO45" i="1"/>
  <c r="BM47" i="1"/>
  <c r="BM49" i="1"/>
  <c r="BM54" i="1"/>
  <c r="BO54" i="1"/>
  <c r="X61" i="1"/>
  <c r="X67" i="1"/>
  <c r="BO64" i="1"/>
  <c r="BM64" i="1"/>
  <c r="X66" i="1"/>
  <c r="BO76" i="1"/>
  <c r="BM76" i="1"/>
  <c r="Y87" i="1"/>
  <c r="X95" i="1"/>
  <c r="X102" i="1"/>
  <c r="X109" i="1"/>
  <c r="BO106" i="1"/>
  <c r="BM106" i="1"/>
  <c r="X108" i="1"/>
  <c r="H9" i="1"/>
  <c r="Y302" i="1"/>
  <c r="BO57" i="1"/>
  <c r="BM57" i="1"/>
  <c r="BO59" i="1"/>
  <c r="BM59" i="1"/>
  <c r="X88" i="1"/>
  <c r="BO81" i="1"/>
  <c r="BM81" i="1"/>
  <c r="BO83" i="1"/>
  <c r="BM83" i="1"/>
  <c r="BO85" i="1"/>
  <c r="BM85" i="1"/>
  <c r="X87" i="1"/>
  <c r="BO92" i="1"/>
  <c r="BM92" i="1"/>
  <c r="X94" i="1"/>
  <c r="BO99" i="1"/>
  <c r="BM99" i="1"/>
  <c r="BO101" i="1"/>
  <c r="BM101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A310" i="1" l="1"/>
  <c r="X299" i="1"/>
  <c r="X301" i="1"/>
  <c r="X298" i="1"/>
  <c r="X300" i="1" s="1"/>
  <c r="C310" i="1" l="1"/>
  <c r="B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<sst xmlns="http://schemas.openxmlformats.org/spreadsheetml/2006/main" count="1147" uniqueCount="439">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</sst>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8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114</v>
      </c>
      <c r="X30" s="196">
        <f>IFERROR(IF(W30="","",W30),"")</f>
        <v>114</v>
      </c>
      <c r="Y30" s="36">
        <f>IFERROR(IF(W30="","",W30*0.00936),"")</f>
        <v>1.06704</v>
      </c>
      <c r="Z30" s="56"/>
      <c r="AA30" s="57"/>
      <c r="AE30" s="67"/>
      <c r="BB30" s="71" t="s">
        <v>74</v>
      </c>
      <c r="BL30" s="67">
        <f>IFERROR(W30*I30,"0")</f>
        <v>219.08519999999999</v>
      </c>
      <c r="BM30" s="67">
        <f>IFERROR(X30*I30,"0")</f>
        <v>219.08519999999999</v>
      </c>
      <c r="BN30" s="67">
        <f>IFERROR(W30/J30,"0")</f>
        <v>0.90476190476190477</v>
      </c>
      <c r="BO30" s="67">
        <f>IFERROR(X30/J30,"0")</f>
        <v>0.90476190476190477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114</v>
      </c>
      <c r="X32" s="197">
        <f>IFERROR(SUM(X28:X31),"0")</f>
        <v>114</v>
      </c>
      <c r="Y32" s="197">
        <f>IFERROR(IF(Y28="",0,Y28),"0")+IFERROR(IF(Y29="",0,Y29),"0")+IFERROR(IF(Y30="",0,Y30),"0")+IFERROR(IF(Y31="",0,Y31),"0")</f>
        <v>1.06704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171</v>
      </c>
      <c r="X33" s="197">
        <f>IFERROR(SUMPRODUCT(X28:X31*H28:H31),"0")</f>
        <v>171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34</v>
      </c>
      <c r="X39" s="196">
        <f>IFERROR(IF(W39="","",W39),"")</f>
        <v>34</v>
      </c>
      <c r="Y39" s="36">
        <f>IFERROR(IF(W39="","",W39*0.0155),"")</f>
        <v>0.52700000000000002</v>
      </c>
      <c r="Z39" s="56"/>
      <c r="AA39" s="57"/>
      <c r="AE39" s="67"/>
      <c r="BB39" s="76" t="s">
        <v>1</v>
      </c>
      <c r="BL39" s="67">
        <f>IFERROR(W39*I39,"0")</f>
        <v>213.17999999999998</v>
      </c>
      <c r="BM39" s="67">
        <f>IFERROR(X39*I39,"0")</f>
        <v>213.17999999999998</v>
      </c>
      <c r="BN39" s="67">
        <f>IFERROR(W39/J39,"0")</f>
        <v>0.40476190476190477</v>
      </c>
      <c r="BO39" s="67">
        <f>IFERROR(X39/J39,"0")</f>
        <v>0.40476190476190477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34</v>
      </c>
      <c r="X40" s="197">
        <f>IFERROR(SUM(X36:X39),"0")</f>
        <v>34</v>
      </c>
      <c r="Y40" s="197">
        <f>IFERROR(IF(Y36="",0,Y36),"0")+IFERROR(IF(Y37="",0,Y37),"0")+IFERROR(IF(Y38="",0,Y38),"0")+IFERROR(IF(Y39="",0,Y39),"0")</f>
        <v>0.52700000000000002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204</v>
      </c>
      <c r="X41" s="197">
        <f>IFERROR(SUMPRODUCT(X36:X39*H36:H39),"0")</f>
        <v>204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393</v>
      </c>
      <c r="X65" s="196">
        <f>IFERROR(IF(W65="","",W65),"")</f>
        <v>393</v>
      </c>
      <c r="Y65" s="36">
        <f>IFERROR(IF(W65="","",W65*0.00866),"")</f>
        <v>3.4033799999999998</v>
      </c>
      <c r="Z65" s="56"/>
      <c r="AA65" s="57"/>
      <c r="AE65" s="67"/>
      <c r="BB65" s="90" t="s">
        <v>1</v>
      </c>
      <c r="BL65" s="67">
        <f>IFERROR(W65*I65,"0")</f>
        <v>2048.7875999999997</v>
      </c>
      <c r="BM65" s="67">
        <f>IFERROR(X65*I65,"0")</f>
        <v>2048.7875999999997</v>
      </c>
      <c r="BN65" s="67">
        <f>IFERROR(W65/J65,"0")</f>
        <v>2.7291666666666665</v>
      </c>
      <c r="BO65" s="67">
        <f>IFERROR(X65/J65,"0")</f>
        <v>2.7291666666666665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393</v>
      </c>
      <c r="X66" s="197">
        <f>IFERROR(SUM(X64:X65),"0")</f>
        <v>393</v>
      </c>
      <c r="Y66" s="197">
        <f>IFERROR(IF(Y64="",0,Y64),"0")+IFERROR(IF(Y65="",0,Y65),"0")</f>
        <v>3.4033799999999998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1965</v>
      </c>
      <c r="X67" s="197">
        <f>IFERROR(SUMPRODUCT(X64:X65*H64:H65),"0")</f>
        <v>1965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0</v>
      </c>
      <c r="X77" s="197">
        <f>IFERROR(SUM(X75:X76),"0")</f>
        <v>0</v>
      </c>
      <c r="Y77" s="197">
        <f>IFERROR(IF(Y75="",0,Y75),"0")+IFERROR(IF(Y76="",0,Y76),"0")</f>
        <v>0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0</v>
      </c>
      <c r="X78" s="197">
        <f>IFERROR(SUMPRODUCT(X75:X76*H75:H76),"0")</f>
        <v>0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96</v>
      </c>
      <c r="X83" s="196">
        <f t="shared" si="12"/>
        <v>96</v>
      </c>
      <c r="Y83" s="36">
        <f t="shared" si="13"/>
        <v>1.71648</v>
      </c>
      <c r="Z83" s="56"/>
      <c r="AA83" s="57"/>
      <c r="AE83" s="67"/>
      <c r="BB83" s="96" t="s">
        <v>74</v>
      </c>
      <c r="BL83" s="67">
        <f t="shared" si="14"/>
        <v>413.14560000000006</v>
      </c>
      <c r="BM83" s="67">
        <f t="shared" si="15"/>
        <v>413.14560000000006</v>
      </c>
      <c r="BN83" s="67">
        <f t="shared" si="16"/>
        <v>1.3714285714285714</v>
      </c>
      <c r="BO83" s="67">
        <f t="shared" si="17"/>
        <v>1.3714285714285714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48</v>
      </c>
      <c r="X86" s="196">
        <f t="shared" si="12"/>
        <v>48</v>
      </c>
      <c r="Y86" s="36">
        <f t="shared" si="13"/>
        <v>0.85824</v>
      </c>
      <c r="Z86" s="56"/>
      <c r="AA86" s="57"/>
      <c r="AE86" s="67"/>
      <c r="BB86" s="99" t="s">
        <v>74</v>
      </c>
      <c r="BL86" s="67">
        <f t="shared" si="14"/>
        <v>206.57280000000003</v>
      </c>
      <c r="BM86" s="67">
        <f t="shared" si="15"/>
        <v>206.57280000000003</v>
      </c>
      <c r="BN86" s="67">
        <f t="shared" si="16"/>
        <v>0.68571428571428572</v>
      </c>
      <c r="BO86" s="67">
        <f t="shared" si="17"/>
        <v>0.68571428571428572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144</v>
      </c>
      <c r="X87" s="197">
        <f>IFERROR(SUM(X81:X86),"0")</f>
        <v>144</v>
      </c>
      <c r="Y87" s="197">
        <f>IFERROR(IF(Y81="",0,Y81),"0")+IFERROR(IF(Y82="",0,Y82),"0")+IFERROR(IF(Y83="",0,Y83),"0")+IFERROR(IF(Y84="",0,Y84),"0")+IFERROR(IF(Y85="",0,Y85),"0")+IFERROR(IF(Y86="",0,Y86),"0")</f>
        <v>2.5747200000000001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518.40000000000009</v>
      </c>
      <c r="X88" s="197">
        <f>IFERROR(SUMPRODUCT(X81:X86*H81:H86),"0")</f>
        <v>518.40000000000009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36</v>
      </c>
      <c r="X99" s="196">
        <f>IFERROR(IF(W99="","",W99),"")</f>
        <v>36</v>
      </c>
      <c r="Y99" s="36">
        <f>IFERROR(IF(W99="","",W99*0.0155),"")</f>
        <v>0.55800000000000005</v>
      </c>
      <c r="Z99" s="56"/>
      <c r="AA99" s="57"/>
      <c r="AE99" s="67"/>
      <c r="BB99" s="104" t="s">
        <v>1</v>
      </c>
      <c r="BL99" s="67">
        <f>IFERROR(W99*I99,"0")</f>
        <v>269.49599999999998</v>
      </c>
      <c r="BM99" s="67">
        <f>IFERROR(X99*I99,"0")</f>
        <v>269.49599999999998</v>
      </c>
      <c r="BN99" s="67">
        <f>IFERROR(W99/J99,"0")</f>
        <v>0.42857142857142855</v>
      </c>
      <c r="BO99" s="67">
        <f>IFERROR(X99/J99,"0")</f>
        <v>0.42857142857142855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156</v>
      </c>
      <c r="X101" s="196">
        <f>IFERROR(IF(W101="","",W101),"")</f>
        <v>156</v>
      </c>
      <c r="Y101" s="36">
        <f>IFERROR(IF(W101="","",W101*0.0155),"")</f>
        <v>2.4180000000000001</v>
      </c>
      <c r="Z101" s="56"/>
      <c r="AA101" s="57"/>
      <c r="AE101" s="67"/>
      <c r="BB101" s="106" t="s">
        <v>1</v>
      </c>
      <c r="BL101" s="67">
        <f>IFERROR(W101*I101,"0")</f>
        <v>1167.816</v>
      </c>
      <c r="BM101" s="67">
        <f>IFERROR(X101*I101,"0")</f>
        <v>1167.816</v>
      </c>
      <c r="BN101" s="67">
        <f>IFERROR(W101/J101,"0")</f>
        <v>1.8571428571428572</v>
      </c>
      <c r="BO101" s="67">
        <f>IFERROR(X101/J101,"0")</f>
        <v>1.8571428571428572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192</v>
      </c>
      <c r="X102" s="197">
        <f>IFERROR(SUM(X98:X101),"0")</f>
        <v>192</v>
      </c>
      <c r="Y102" s="197">
        <f>IFERROR(IF(Y98="",0,Y98),"0")+IFERROR(IF(Y99="",0,Y99),"0")+IFERROR(IF(Y100="",0,Y100),"0")+IFERROR(IF(Y101="",0,Y101),"0")</f>
        <v>2.976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1382.4</v>
      </c>
      <c r="X103" s="197">
        <f>IFERROR(SUMPRODUCT(X98:X101*H98:H101),"0")</f>
        <v>1382.4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84</v>
      </c>
      <c r="X106" s="196">
        <f>IFERROR(IF(W106="","",W106),"")</f>
        <v>84</v>
      </c>
      <c r="Y106" s="36">
        <f>IFERROR(IF(W106="","",W106*0.01788),"")</f>
        <v>1.5019199999999999</v>
      </c>
      <c r="Z106" s="56"/>
      <c r="AA106" s="57"/>
      <c r="AE106" s="67"/>
      <c r="BB106" s="107" t="s">
        <v>74</v>
      </c>
      <c r="BL106" s="67">
        <f>IFERROR(W106*I106,"0")</f>
        <v>311.10239999999999</v>
      </c>
      <c r="BM106" s="67">
        <f>IFERROR(X106*I106,"0")</f>
        <v>311.10239999999999</v>
      </c>
      <c r="BN106" s="67">
        <f>IFERROR(W106/J106,"0")</f>
        <v>1.2</v>
      </c>
      <c r="BO106" s="67">
        <f>IFERROR(X106/J106,"0")</f>
        <v>1.2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87</v>
      </c>
      <c r="X107" s="196">
        <f>IFERROR(IF(W107="","",W107),"")</f>
        <v>87</v>
      </c>
      <c r="Y107" s="36">
        <f>IFERROR(IF(W107="","",W107*0.01788),"")</f>
        <v>1.5555600000000001</v>
      </c>
      <c r="Z107" s="56"/>
      <c r="AA107" s="57"/>
      <c r="AE107" s="67"/>
      <c r="BB107" s="108" t="s">
        <v>74</v>
      </c>
      <c r="BL107" s="67">
        <f>IFERROR(W107*I107,"0")</f>
        <v>322.21319999999997</v>
      </c>
      <c r="BM107" s="67">
        <f>IFERROR(X107*I107,"0")</f>
        <v>322.21319999999997</v>
      </c>
      <c r="BN107" s="67">
        <f>IFERROR(W107/J107,"0")</f>
        <v>1.2428571428571429</v>
      </c>
      <c r="BO107" s="67">
        <f>IFERROR(X107/J107,"0")</f>
        <v>1.2428571428571429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171</v>
      </c>
      <c r="X108" s="197">
        <f>IFERROR(SUM(X106:X107),"0")</f>
        <v>171</v>
      </c>
      <c r="Y108" s="197">
        <f>IFERROR(IF(Y106="",0,Y106),"0")+IFERROR(IF(Y107="",0,Y107),"0")</f>
        <v>3.05748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513</v>
      </c>
      <c r="X109" s="197">
        <f>IFERROR(SUMPRODUCT(X106:X107*H106:H107),"0")</f>
        <v>513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240</v>
      </c>
      <c r="X155" s="196">
        <f>IFERROR(IF(W155="","",W155),"")</f>
        <v>240</v>
      </c>
      <c r="Y155" s="36">
        <f>IFERROR(IF(W155="","",W155*0.00866),"")</f>
        <v>2.0783999999999998</v>
      </c>
      <c r="Z155" s="56"/>
      <c r="AA155" s="57"/>
      <c r="AE155" s="67"/>
      <c r="BB155" s="123" t="s">
        <v>1</v>
      </c>
      <c r="BL155" s="67">
        <f>IFERROR(W155*I155,"0")</f>
        <v>1263.8399999999999</v>
      </c>
      <c r="BM155" s="67">
        <f>IFERROR(X155*I155,"0")</f>
        <v>1263.8399999999999</v>
      </c>
      <c r="BN155" s="67">
        <f>IFERROR(W155/J155,"0")</f>
        <v>1.6666666666666667</v>
      </c>
      <c r="BO155" s="67">
        <f>IFERROR(X155/J155,"0")</f>
        <v>1.6666666666666667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240</v>
      </c>
      <c r="X157" s="197">
        <f>IFERROR(SUM(X153:X156),"0")</f>
        <v>240</v>
      </c>
      <c r="Y157" s="197">
        <f>IFERROR(IF(Y153="",0,Y153),"0")+IFERROR(IF(Y154="",0,Y154),"0")+IFERROR(IF(Y155="",0,Y155),"0")+IFERROR(IF(Y156="",0,Y156),"0")</f>
        <v>2.0783999999999998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1200</v>
      </c>
      <c r="X158" s="197">
        <f>IFERROR(SUMPRODUCT(X153:X156*H153:H156),"0")</f>
        <v>1200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0</v>
      </c>
      <c r="X169" s="197">
        <f>IFERROR(SUM(X167:X168),"0")</f>
        <v>0</v>
      </c>
      <c r="Y169" s="197">
        <f>IFERROR(IF(Y167="",0,Y167),"0")+IFERROR(IF(Y168="",0,Y168),"0")</f>
        <v>0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0</v>
      </c>
      <c r="X170" s="197">
        <f>IFERROR(SUMPRODUCT(X167:X168*H167:H168),"0")</f>
        <v>0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5</v>
      </c>
      <c r="X203" s="196">
        <f t="shared" si="18"/>
        <v>5</v>
      </c>
      <c r="Y203" s="36">
        <f t="shared" si="19"/>
        <v>7.7499999999999999E-2</v>
      </c>
      <c r="Z203" s="56"/>
      <c r="AA203" s="57"/>
      <c r="AE203" s="67"/>
      <c r="BB203" s="138" t="s">
        <v>1</v>
      </c>
      <c r="BL203" s="67">
        <f t="shared" si="20"/>
        <v>29.15</v>
      </c>
      <c r="BM203" s="67">
        <f t="shared" si="21"/>
        <v>29.15</v>
      </c>
      <c r="BN203" s="67">
        <f t="shared" si="22"/>
        <v>5.9523809523809521E-2</v>
      </c>
      <c r="BO203" s="67">
        <f t="shared" si="23"/>
        <v>5.9523809523809521E-2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9</v>
      </c>
      <c r="X205" s="196">
        <f t="shared" si="18"/>
        <v>9</v>
      </c>
      <c r="Y205" s="36">
        <f t="shared" si="19"/>
        <v>0.13950000000000001</v>
      </c>
      <c r="Z205" s="56"/>
      <c r="AA205" s="57"/>
      <c r="AE205" s="67"/>
      <c r="BB205" s="140" t="s">
        <v>1</v>
      </c>
      <c r="BL205" s="67">
        <f t="shared" si="20"/>
        <v>52.83</v>
      </c>
      <c r="BM205" s="67">
        <f t="shared" si="21"/>
        <v>52.83</v>
      </c>
      <c r="BN205" s="67">
        <f t="shared" si="22"/>
        <v>0.10714285714285714</v>
      </c>
      <c r="BO205" s="67">
        <f t="shared" si="23"/>
        <v>0.10714285714285714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14</v>
      </c>
      <c r="X208" s="197">
        <f>IFERROR(SUM(X202:X207),"0")</f>
        <v>14</v>
      </c>
      <c r="Y208" s="197">
        <f>IFERROR(IF(Y202="",0,Y202),"0")+IFERROR(IF(Y203="",0,Y203),"0")+IFERROR(IF(Y204="",0,Y204),"0")+IFERROR(IF(Y205="",0,Y205),"0")+IFERROR(IF(Y206="",0,Y206),"0")+IFERROR(IF(Y207="",0,Y207),"0")</f>
        <v>0.21700000000000003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78.400000000000006</v>
      </c>
      <c r="X209" s="197">
        <f>IFERROR(SUMPRODUCT(X202:X207*H202:H207),"0")</f>
        <v>78.400000000000006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146</v>
      </c>
      <c r="X238" s="196">
        <f>IFERROR(IF(W238="","",W238),"")</f>
        <v>146</v>
      </c>
      <c r="Y238" s="36">
        <f>IFERROR(IF(W238="","",W238*0.0155),"")</f>
        <v>2.2629999999999999</v>
      </c>
      <c r="Z238" s="56"/>
      <c r="AA238" s="57"/>
      <c r="AE238" s="67"/>
      <c r="BB238" s="151" t="s">
        <v>1</v>
      </c>
      <c r="BL238" s="67">
        <f>IFERROR(W238*I238,"0")</f>
        <v>768.25199999999995</v>
      </c>
      <c r="BM238" s="67">
        <f>IFERROR(X238*I238,"0")</f>
        <v>768.25199999999995</v>
      </c>
      <c r="BN238" s="67">
        <f>IFERROR(W238/J238,"0")</f>
        <v>1.7380952380952381</v>
      </c>
      <c r="BO238" s="67">
        <f>IFERROR(X238/J238,"0")</f>
        <v>1.7380952380952381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146</v>
      </c>
      <c r="X239" s="197">
        <f>IFERROR(SUM(X238:X238),"0")</f>
        <v>146</v>
      </c>
      <c r="Y239" s="197">
        <f>IFERROR(IF(Y238="",0,Y238),"0")</f>
        <v>2.2629999999999999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730</v>
      </c>
      <c r="X240" s="197">
        <f>IFERROR(SUMPRODUCT(X238:X238*H238:H238),"0")</f>
        <v>730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306.00000000000011</v>
      </c>
      <c r="X256" s="196">
        <f>IFERROR(IF(W256="","",W256),"")</f>
        <v>306.00000000000011</v>
      </c>
      <c r="Y256" s="36">
        <f>IFERROR(IF(W256="","",W256*0.00502),"")</f>
        <v>1.5361200000000006</v>
      </c>
      <c r="Z256" s="56"/>
      <c r="AA256" s="57"/>
      <c r="AE256" s="67"/>
      <c r="BB256" s="156" t="s">
        <v>74</v>
      </c>
      <c r="BL256" s="67">
        <f>IFERROR(W256*I256,"0")</f>
        <v>585.99000000000024</v>
      </c>
      <c r="BM256" s="67">
        <f>IFERROR(X256*I256,"0")</f>
        <v>585.99000000000024</v>
      </c>
      <c r="BN256" s="67">
        <f>IFERROR(W256/J256,"0")</f>
        <v>1.3076923076923082</v>
      </c>
      <c r="BO256" s="67">
        <f>IFERROR(X256/J256,"0")</f>
        <v>1.3076923076923082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306.00000000000011</v>
      </c>
      <c r="X257" s="197">
        <f>IFERROR(SUM(X256:X256),"0")</f>
        <v>306.00000000000011</v>
      </c>
      <c r="Y257" s="197">
        <f>IFERROR(IF(Y256="",0,Y256),"0")</f>
        <v>1.5361200000000006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550.80000000000018</v>
      </c>
      <c r="X258" s="197">
        <f>IFERROR(SUMPRODUCT(X256:X256*H256:H256),"0")</f>
        <v>550.80000000000018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163</v>
      </c>
      <c r="X260" s="196">
        <f>IFERROR(IF(W260="","",W260),"")</f>
        <v>163</v>
      </c>
      <c r="Y260" s="36">
        <f>IFERROR(IF(W260="","",W260*0.0155),"")</f>
        <v>2.5265</v>
      </c>
      <c r="Z260" s="56"/>
      <c r="AA260" s="57"/>
      <c r="AE260" s="67"/>
      <c r="BB260" s="157" t="s">
        <v>74</v>
      </c>
      <c r="BL260" s="67">
        <f>IFERROR(W260*I260,"0")</f>
        <v>1020.38</v>
      </c>
      <c r="BM260" s="67">
        <f>IFERROR(X260*I260,"0")</f>
        <v>1020.38</v>
      </c>
      <c r="BN260" s="67">
        <f>IFERROR(W260/J260,"0")</f>
        <v>1.9404761904761905</v>
      </c>
      <c r="BO260" s="67">
        <f>IFERROR(X260/J260,"0")</f>
        <v>1.9404761904761905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163</v>
      </c>
      <c r="X262" s="197">
        <f>IFERROR(SUM(X260:X261),"0")</f>
        <v>163</v>
      </c>
      <c r="Y262" s="197">
        <f>IFERROR(IF(Y260="",0,Y260),"0")+IFERROR(IF(Y261="",0,Y261),"0")</f>
        <v>2.5265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978</v>
      </c>
      <c r="X263" s="197">
        <f>IFERROR(SUMPRODUCT(X260:X261*H260:H261),"0")</f>
        <v>978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324</v>
      </c>
      <c r="X267" s="196">
        <f>IFERROR(IF(W267="","",W267),"")</f>
        <v>324</v>
      </c>
      <c r="Y267" s="36">
        <f>IFERROR(IF(W267="","",W267*0.0155),"")</f>
        <v>5.0220000000000002</v>
      </c>
      <c r="Z267" s="56"/>
      <c r="AA267" s="57"/>
      <c r="AE267" s="67"/>
      <c r="BB267" s="161" t="s">
        <v>74</v>
      </c>
      <c r="BL267" s="67">
        <f>IFERROR(W267*I267,"0")</f>
        <v>1696.14</v>
      </c>
      <c r="BM267" s="67">
        <f>IFERROR(X267*I267,"0")</f>
        <v>1696.14</v>
      </c>
      <c r="BN267" s="67">
        <f>IFERROR(W267/J267,"0")</f>
        <v>3.8571428571428572</v>
      </c>
      <c r="BO267" s="67">
        <f>IFERROR(X267/J267,"0")</f>
        <v>3.8571428571428572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324</v>
      </c>
      <c r="X269" s="197">
        <f>IFERROR(SUM(X265:X268),"0")</f>
        <v>324</v>
      </c>
      <c r="Y269" s="197">
        <f>IFERROR(IF(Y265="",0,Y265),"0")+IFERROR(IF(Y266="",0,Y266),"0")+IFERROR(IF(Y267="",0,Y267),"0")+IFERROR(IF(Y268="",0,Y268),"0")</f>
        <v>5.0220000000000002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1620</v>
      </c>
      <c r="X270" s="197">
        <f>IFERROR(SUMPRODUCT(X265:X268*H265:H268),"0")</f>
        <v>1620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8</v>
      </c>
      <c r="X274" s="196">
        <f t="shared" si="24"/>
        <v>8</v>
      </c>
      <c r="Y274" s="36">
        <f t="shared" si="25"/>
        <v>7.4880000000000002E-2</v>
      </c>
      <c r="Z274" s="56"/>
      <c r="AA274" s="57"/>
      <c r="AE274" s="67"/>
      <c r="BB274" s="165" t="s">
        <v>74</v>
      </c>
      <c r="BL274" s="67">
        <f t="shared" si="26"/>
        <v>31.135999999999999</v>
      </c>
      <c r="BM274" s="67">
        <f t="shared" si="27"/>
        <v>31.135999999999999</v>
      </c>
      <c r="BN274" s="67">
        <f t="shared" si="28"/>
        <v>6.3492063492063489E-2</v>
      </c>
      <c r="BO274" s="67">
        <f t="shared" si="29"/>
        <v>6.3492063492063489E-2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58</v>
      </c>
      <c r="X279" s="196">
        <f t="shared" si="24"/>
        <v>58</v>
      </c>
      <c r="Y279" s="36">
        <f>IFERROR(IF(W279="","",W279*0.0155),"")</f>
        <v>0.89900000000000002</v>
      </c>
      <c r="Z279" s="56"/>
      <c r="AA279" s="57"/>
      <c r="AE279" s="67"/>
      <c r="BB279" s="170" t="s">
        <v>74</v>
      </c>
      <c r="BL279" s="67">
        <f t="shared" si="26"/>
        <v>332.63</v>
      </c>
      <c r="BM279" s="67">
        <f t="shared" si="27"/>
        <v>332.63</v>
      </c>
      <c r="BN279" s="67">
        <f t="shared" si="28"/>
        <v>0.69047619047619047</v>
      </c>
      <c r="BO279" s="67">
        <f t="shared" si="29"/>
        <v>0.69047619047619047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154</v>
      </c>
      <c r="X281" s="196">
        <f t="shared" si="24"/>
        <v>154</v>
      </c>
      <c r="Y281" s="36">
        <f>IFERROR(IF(W281="","",W281*0.00936),"")</f>
        <v>1.4414400000000001</v>
      </c>
      <c r="Z281" s="56"/>
      <c r="AA281" s="57"/>
      <c r="AE281" s="67"/>
      <c r="BB281" s="172" t="s">
        <v>74</v>
      </c>
      <c r="BL281" s="67">
        <f t="shared" si="26"/>
        <v>599.36799999999994</v>
      </c>
      <c r="BM281" s="67">
        <f t="shared" si="27"/>
        <v>599.36799999999994</v>
      </c>
      <c r="BN281" s="67">
        <f t="shared" si="28"/>
        <v>1.2222222222222223</v>
      </c>
      <c r="BO281" s="67">
        <f t="shared" si="29"/>
        <v>1.2222222222222223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220</v>
      </c>
      <c r="X295" s="197">
        <f>IFERROR(SUM(X272:X294),"0")</f>
        <v>220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2.4153200000000004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918.40000000000009</v>
      </c>
      <c r="X296" s="197">
        <f>IFERROR(SUMPRODUCT(X272:X294*H272:H294),"0")</f>
        <v>918.40000000000009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10829.4</v>
      </c>
      <c r="X297" s="197">
        <f>IFERROR(X24+X33+X41+X51+X61+X67+X72+X78+X88+X95+X103+X109+X114+X122+X127+X133+X138+X145+X150+X158+X163+X170+X175+X180+X185+X192+X199+X209+X217+X222+X228+X234+X240+X245+X253+X258+X263+X270+X296,"0")</f>
        <v>10829.4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11551.114799999998</v>
      </c>
      <c r="X298" s="197">
        <f>IFERROR(SUM(BM22:BM294),"0")</f>
        <v>11551.114799999998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24</v>
      </c>
      <c r="X299" s="38">
        <f>ROUNDUP(SUM(BO22:BO294),0)</f>
        <v>24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12151.114799999998</v>
      </c>
      <c r="X300" s="197">
        <f>GrossWeightTotalR+PalletQtyTotalR*25</f>
        <v>12151.114799999998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2461</v>
      </c>
      <c r="X301" s="197">
        <f>IFERROR(X23+X32+X40+X50+X60+X66+X71+X77+X87+X94+X102+X108+X113+X121+X126+X132+X137+X144+X149+X157+X162+X169+X174+X179+X184+X191+X198+X208+X216+X221+X227+X233+X239+X244+X252+X257+X262+X269+X295,"0")</f>
        <v>2461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29.663960000000003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171</v>
      </c>
      <c r="D307" s="46">
        <f>IFERROR(W36*H36,"0")+IFERROR(W37*H37,"0")+IFERROR(W38*H38,"0")+IFERROR(W39*H39,"0")</f>
        <v>204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1965</v>
      </c>
      <c r="H307" s="46">
        <f>IFERROR(W70*H70,"0")</f>
        <v>0</v>
      </c>
      <c r="I307" s="46">
        <f>IFERROR(W75*H75,"0")+IFERROR(W76*H76,"0")</f>
        <v>0</v>
      </c>
      <c r="J307" s="46">
        <f>IFERROR(W81*H81,"0")+IFERROR(W82*H82,"0")+IFERROR(W83*H83,"0")+IFERROR(W84*H84,"0")+IFERROR(W85*H85,"0")+IFERROR(W86*H86,"0")</f>
        <v>518.40000000000009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1382.4</v>
      </c>
      <c r="M307" s="193"/>
      <c r="N307" s="46">
        <f>IFERROR(W106*H106,"0")+IFERROR(W107*H107,"0")</f>
        <v>513</v>
      </c>
      <c r="O307" s="46">
        <f>IFERROR(W112*H112,"0")</f>
        <v>0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1200</v>
      </c>
      <c r="W307" s="46">
        <f>IFERROR(W167*H167,"0")+IFERROR(W168*H168,"0")</f>
        <v>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78.400000000000006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730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4067.2000000000003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5559.7999999999993</v>
      </c>
      <c r="B310" s="60">
        <f>SUMPRODUCT(--(BB:BB="ПГП"),--(V:V="кор"),H:H,X:X)+SUMPRODUCT(--(BB:BB="ПГП"),--(V:V="кг"),X:X)</f>
        <v>5269.6000000000013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2024-06-14T09:01:10Z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