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9ABD4E9-2E4E-4797-BB95-A537157CB2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W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O533" i="1"/>
  <c r="BN532" i="1"/>
  <c r="BL532" i="1"/>
  <c r="X532" i="1"/>
  <c r="W530" i="1"/>
  <c r="X529" i="1"/>
  <c r="W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Y529" i="1" s="1"/>
  <c r="X524" i="1"/>
  <c r="X530" i="1" s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X507" i="1"/>
  <c r="W507" i="1"/>
  <c r="BO506" i="1"/>
  <c r="BN506" i="1"/>
  <c r="BM506" i="1"/>
  <c r="BL506" i="1"/>
  <c r="Y506" i="1"/>
  <c r="Y507" i="1" s="1"/>
  <c r="X506" i="1"/>
  <c r="X508" i="1" s="1"/>
  <c r="O506" i="1"/>
  <c r="W504" i="1"/>
  <c r="X503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X504" i="1" s="1"/>
  <c r="O500" i="1"/>
  <c r="W498" i="1"/>
  <c r="W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X488" i="1" s="1"/>
  <c r="O486" i="1"/>
  <c r="W484" i="1"/>
  <c r="W483" i="1"/>
  <c r="BO482" i="1"/>
  <c r="BN482" i="1"/>
  <c r="BM482" i="1"/>
  <c r="BL482" i="1"/>
  <c r="Y482" i="1"/>
  <c r="X482" i="1"/>
  <c r="O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Y462" i="1" s="1"/>
  <c r="X461" i="1"/>
  <c r="O461" i="1"/>
  <c r="W458" i="1"/>
  <c r="W457" i="1"/>
  <c r="BO456" i="1"/>
  <c r="BN456" i="1"/>
  <c r="BM456" i="1"/>
  <c r="BL456" i="1"/>
  <c r="Y456" i="1"/>
  <c r="X456" i="1"/>
  <c r="O456" i="1"/>
  <c r="BN455" i="1"/>
  <c r="BL455" i="1"/>
  <c r="X455" i="1"/>
  <c r="O455" i="1"/>
  <c r="BO454" i="1"/>
  <c r="BN454" i="1"/>
  <c r="BM454" i="1"/>
  <c r="BL454" i="1"/>
  <c r="Y454" i="1"/>
  <c r="X454" i="1"/>
  <c r="O454" i="1"/>
  <c r="W451" i="1"/>
  <c r="X450" i="1"/>
  <c r="W450" i="1"/>
  <c r="BO449" i="1"/>
  <c r="BN449" i="1"/>
  <c r="BM449" i="1"/>
  <c r="BL449" i="1"/>
  <c r="Y449" i="1"/>
  <c r="Y450" i="1" s="1"/>
  <c r="X449" i="1"/>
  <c r="X451" i="1" s="1"/>
  <c r="O449" i="1"/>
  <c r="W447" i="1"/>
  <c r="X446" i="1"/>
  <c r="W446" i="1"/>
  <c r="BO445" i="1"/>
  <c r="BN445" i="1"/>
  <c r="BM445" i="1"/>
  <c r="BL445" i="1"/>
  <c r="Y445" i="1"/>
  <c r="Y446" i="1" s="1"/>
  <c r="X445" i="1"/>
  <c r="X447" i="1" s="1"/>
  <c r="O445" i="1"/>
  <c r="W443" i="1"/>
  <c r="X442" i="1"/>
  <c r="W442" i="1"/>
  <c r="BO441" i="1"/>
  <c r="BN441" i="1"/>
  <c r="BM441" i="1"/>
  <c r="BL441" i="1"/>
  <c r="Y441" i="1"/>
  <c r="X441" i="1"/>
  <c r="O441" i="1"/>
  <c r="BN440" i="1"/>
  <c r="BL440" i="1"/>
  <c r="X440" i="1"/>
  <c r="O440" i="1"/>
  <c r="W438" i="1"/>
  <c r="W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X437" i="1" s="1"/>
  <c r="O431" i="1"/>
  <c r="W429" i="1"/>
  <c r="W428" i="1"/>
  <c r="BO427" i="1"/>
  <c r="BN427" i="1"/>
  <c r="BM427" i="1"/>
  <c r="BL427" i="1"/>
  <c r="Y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O420" i="1"/>
  <c r="BN420" i="1"/>
  <c r="BM420" i="1"/>
  <c r="BL420" i="1"/>
  <c r="Y420" i="1"/>
  <c r="X420" i="1"/>
  <c r="O420" i="1"/>
  <c r="BN419" i="1"/>
  <c r="BL419" i="1"/>
  <c r="X419" i="1"/>
  <c r="O419" i="1"/>
  <c r="W417" i="1"/>
  <c r="X416" i="1"/>
  <c r="W416" i="1"/>
  <c r="BO415" i="1"/>
  <c r="BN415" i="1"/>
  <c r="BM415" i="1"/>
  <c r="BL415" i="1"/>
  <c r="Y415" i="1"/>
  <c r="Y416" i="1" s="1"/>
  <c r="X415" i="1"/>
  <c r="X417" i="1" s="1"/>
  <c r="O415" i="1"/>
  <c r="W413" i="1"/>
  <c r="X412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BO409" i="1"/>
  <c r="BN409" i="1"/>
  <c r="BM409" i="1"/>
  <c r="BL409" i="1"/>
  <c r="Y409" i="1"/>
  <c r="X409" i="1"/>
  <c r="X413" i="1" s="1"/>
  <c r="O409" i="1"/>
  <c r="W407" i="1"/>
  <c r="W406" i="1"/>
  <c r="BO405" i="1"/>
  <c r="BN405" i="1"/>
  <c r="BM405" i="1"/>
  <c r="BL405" i="1"/>
  <c r="Y405" i="1"/>
  <c r="X405" i="1"/>
  <c r="O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X407" i="1" s="1"/>
  <c r="O393" i="1"/>
  <c r="W391" i="1"/>
  <c r="W390" i="1"/>
  <c r="BO389" i="1"/>
  <c r="BN389" i="1"/>
  <c r="BM389" i="1"/>
  <c r="BL389" i="1"/>
  <c r="Y389" i="1"/>
  <c r="X389" i="1"/>
  <c r="O389" i="1"/>
  <c r="BN388" i="1"/>
  <c r="BL388" i="1"/>
  <c r="X388" i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O376" i="1"/>
  <c r="BO375" i="1"/>
  <c r="BN375" i="1"/>
  <c r="BM375" i="1"/>
  <c r="BL375" i="1"/>
  <c r="Y375" i="1"/>
  <c r="X375" i="1"/>
  <c r="X379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W368" i="1"/>
  <c r="W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BO363" i="1"/>
  <c r="BN363" i="1"/>
  <c r="BM363" i="1"/>
  <c r="BL363" i="1"/>
  <c r="Y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W349" i="1"/>
  <c r="W348" i="1"/>
  <c r="BO347" i="1"/>
  <c r="BN347" i="1"/>
  <c r="BM347" i="1"/>
  <c r="BL347" i="1"/>
  <c r="Y347" i="1"/>
  <c r="X347" i="1"/>
  <c r="O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W317" i="1"/>
  <c r="BO316" i="1"/>
  <c r="BN316" i="1"/>
  <c r="BM316" i="1"/>
  <c r="BL316" i="1"/>
  <c r="Y316" i="1"/>
  <c r="X316" i="1"/>
  <c r="O316" i="1"/>
  <c r="BN315" i="1"/>
  <c r="BL315" i="1"/>
  <c r="X315" i="1"/>
  <c r="O315" i="1"/>
  <c r="BO314" i="1"/>
  <c r="BN314" i="1"/>
  <c r="BM314" i="1"/>
  <c r="BL314" i="1"/>
  <c r="Y314" i="1"/>
  <c r="X314" i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X306" i="1"/>
  <c r="W306" i="1"/>
  <c r="BO305" i="1"/>
  <c r="BN305" i="1"/>
  <c r="BM305" i="1"/>
  <c r="BL305" i="1"/>
  <c r="Y305" i="1"/>
  <c r="X305" i="1"/>
  <c r="O305" i="1"/>
  <c r="BN304" i="1"/>
  <c r="BL304" i="1"/>
  <c r="X304" i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W291" i="1"/>
  <c r="W290" i="1"/>
  <c r="BN289" i="1"/>
  <c r="BL289" i="1"/>
  <c r="X289" i="1"/>
  <c r="O289" i="1"/>
  <c r="BO288" i="1"/>
  <c r="BN288" i="1"/>
  <c r="BM288" i="1"/>
  <c r="BL288" i="1"/>
  <c r="Y288" i="1"/>
  <c r="X288" i="1"/>
  <c r="O288" i="1"/>
  <c r="BN287" i="1"/>
  <c r="BL287" i="1"/>
  <c r="X287" i="1"/>
  <c r="O287" i="1"/>
  <c r="W285" i="1"/>
  <c r="W284" i="1"/>
  <c r="BN283" i="1"/>
  <c r="BL283" i="1"/>
  <c r="X283" i="1"/>
  <c r="O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X284" i="1" s="1"/>
  <c r="W279" i="1"/>
  <c r="W278" i="1"/>
  <c r="BN277" i="1"/>
  <c r="BL277" i="1"/>
  <c r="X277" i="1"/>
  <c r="O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M264" i="1"/>
  <c r="BL264" i="1"/>
  <c r="Y264" i="1"/>
  <c r="X264" i="1"/>
  <c r="BO264" i="1" s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O250" i="1"/>
  <c r="BN250" i="1"/>
  <c r="BM250" i="1"/>
  <c r="BL250" i="1"/>
  <c r="Y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BN239" i="1"/>
  <c r="BL239" i="1"/>
  <c r="X239" i="1"/>
  <c r="O239" i="1"/>
  <c r="W236" i="1"/>
  <c r="W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O230" i="1"/>
  <c r="BO229" i="1"/>
  <c r="BN229" i="1"/>
  <c r="BM229" i="1"/>
  <c r="BL229" i="1"/>
  <c r="Y229" i="1"/>
  <c r="X229" i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BN222" i="1"/>
  <c r="BL222" i="1"/>
  <c r="X222" i="1"/>
  <c r="O222" i="1"/>
  <c r="W220" i="1"/>
  <c r="W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W209" i="1"/>
  <c r="W208" i="1"/>
  <c r="BN207" i="1"/>
  <c r="BL207" i="1"/>
  <c r="X207" i="1"/>
  <c r="BN206" i="1"/>
  <c r="BL206" i="1"/>
  <c r="X206" i="1"/>
  <c r="BN205" i="1"/>
  <c r="BL205" i="1"/>
  <c r="X205" i="1"/>
  <c r="O205" i="1"/>
  <c r="BO204" i="1"/>
  <c r="BN204" i="1"/>
  <c r="BM204" i="1"/>
  <c r="BL204" i="1"/>
  <c r="Y204" i="1"/>
  <c r="X204" i="1"/>
  <c r="X208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W180" i="1"/>
  <c r="W179" i="1"/>
  <c r="BN178" i="1"/>
  <c r="BL178" i="1"/>
  <c r="X178" i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BO171" i="1"/>
  <c r="BN171" i="1"/>
  <c r="BM171" i="1"/>
  <c r="BL171" i="1"/>
  <c r="Y171" i="1"/>
  <c r="X171" i="1"/>
  <c r="W169" i="1"/>
  <c r="W168" i="1"/>
  <c r="BN167" i="1"/>
  <c r="BL167" i="1"/>
  <c r="X167" i="1"/>
  <c r="O167" i="1"/>
  <c r="BO166" i="1"/>
  <c r="BN166" i="1"/>
  <c r="BM166" i="1"/>
  <c r="BL166" i="1"/>
  <c r="Y166" i="1"/>
  <c r="X166" i="1"/>
  <c r="O166" i="1"/>
  <c r="W164" i="1"/>
  <c r="X163" i="1"/>
  <c r="W163" i="1"/>
  <c r="BO162" i="1"/>
  <c r="BN162" i="1"/>
  <c r="BM162" i="1"/>
  <c r="BL162" i="1"/>
  <c r="Y162" i="1"/>
  <c r="X162" i="1"/>
  <c r="O162" i="1"/>
  <c r="BN161" i="1"/>
  <c r="BL161" i="1"/>
  <c r="X161" i="1"/>
  <c r="O161" i="1"/>
  <c r="W158" i="1"/>
  <c r="W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BN148" i="1"/>
  <c r="BL148" i="1"/>
  <c r="X148" i="1"/>
  <c r="O148" i="1"/>
  <c r="W145" i="1"/>
  <c r="W144" i="1"/>
  <c r="BN143" i="1"/>
  <c r="BL143" i="1"/>
  <c r="X143" i="1"/>
  <c r="O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O140" i="1"/>
  <c r="W136" i="1"/>
  <c r="W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BN130" i="1"/>
  <c r="BL130" i="1"/>
  <c r="X130" i="1"/>
  <c r="F565" i="1" s="1"/>
  <c r="O130" i="1"/>
  <c r="W127" i="1"/>
  <c r="W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X119" i="1"/>
  <c r="X126" i="1" s="1"/>
  <c r="O119" i="1"/>
  <c r="W117" i="1"/>
  <c r="W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X116" i="1" s="1"/>
  <c r="W99" i="1"/>
  <c r="W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X99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X89" i="1" s="1"/>
  <c r="O84" i="1"/>
  <c r="W82" i="1"/>
  <c r="W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5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59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F10" i="1"/>
  <c r="J9" i="1"/>
  <c r="F9" i="1"/>
  <c r="A9" i="1"/>
  <c r="A10" i="1" s="1"/>
  <c r="D7" i="1"/>
  <c r="P6" i="1"/>
  <c r="O2" i="1"/>
  <c r="X88" i="1" l="1"/>
  <c r="X98" i="1"/>
  <c r="X136" i="1"/>
  <c r="BO150" i="1"/>
  <c r="BM150" i="1"/>
  <c r="Y150" i="1"/>
  <c r="BO154" i="1"/>
  <c r="BM154" i="1"/>
  <c r="Y154" i="1"/>
  <c r="BO167" i="1"/>
  <c r="BM167" i="1"/>
  <c r="Y167" i="1"/>
  <c r="Y168" i="1" s="1"/>
  <c r="X169" i="1"/>
  <c r="BO173" i="1"/>
  <c r="BM173" i="1"/>
  <c r="Y173" i="1"/>
  <c r="Y179" i="1" s="1"/>
  <c r="BO178" i="1"/>
  <c r="BM178" i="1"/>
  <c r="Y178" i="1"/>
  <c r="X180" i="1"/>
  <c r="X202" i="1"/>
  <c r="BO182" i="1"/>
  <c r="BM182" i="1"/>
  <c r="Y182" i="1"/>
  <c r="BO187" i="1"/>
  <c r="BM187" i="1"/>
  <c r="Y187" i="1"/>
  <c r="BO192" i="1"/>
  <c r="BM192" i="1"/>
  <c r="Y192" i="1"/>
  <c r="BO197" i="1"/>
  <c r="BM197" i="1"/>
  <c r="Y197" i="1"/>
  <c r="BO199" i="1"/>
  <c r="BM199" i="1"/>
  <c r="Y199" i="1"/>
  <c r="BO206" i="1"/>
  <c r="BM206" i="1"/>
  <c r="Y206" i="1"/>
  <c r="BO214" i="1"/>
  <c r="BM214" i="1"/>
  <c r="Y214" i="1"/>
  <c r="BO218" i="1"/>
  <c r="BM218" i="1"/>
  <c r="Y218" i="1"/>
  <c r="X220" i="1"/>
  <c r="X226" i="1"/>
  <c r="BO222" i="1"/>
  <c r="BM222" i="1"/>
  <c r="Y222" i="1"/>
  <c r="X225" i="1"/>
  <c r="BO230" i="1"/>
  <c r="BM230" i="1"/>
  <c r="Y230" i="1"/>
  <c r="Y235" i="1" s="1"/>
  <c r="BO234" i="1"/>
  <c r="BM234" i="1"/>
  <c r="Y234" i="1"/>
  <c r="X236" i="1"/>
  <c r="N565" i="1"/>
  <c r="L565" i="1"/>
  <c r="X252" i="1"/>
  <c r="BO239" i="1"/>
  <c r="BM239" i="1"/>
  <c r="Y239" i="1"/>
  <c r="BO243" i="1"/>
  <c r="BM243" i="1"/>
  <c r="Y243" i="1"/>
  <c r="BO247" i="1"/>
  <c r="BM247" i="1"/>
  <c r="Y247" i="1"/>
  <c r="BO251" i="1"/>
  <c r="BM251" i="1"/>
  <c r="Y251" i="1"/>
  <c r="X253" i="1"/>
  <c r="X260" i="1"/>
  <c r="BO255" i="1"/>
  <c r="BM255" i="1"/>
  <c r="Y255" i="1"/>
  <c r="X259" i="1"/>
  <c r="BO263" i="1"/>
  <c r="BM263" i="1"/>
  <c r="Y263" i="1"/>
  <c r="Y271" i="1" s="1"/>
  <c r="BO331" i="1"/>
  <c r="BM331" i="1"/>
  <c r="Y331" i="1"/>
  <c r="BO336" i="1"/>
  <c r="BM336" i="1"/>
  <c r="Y336" i="1"/>
  <c r="BO340" i="1"/>
  <c r="BM340" i="1"/>
  <c r="Y340" i="1"/>
  <c r="X342" i="1"/>
  <c r="X349" i="1"/>
  <c r="BO344" i="1"/>
  <c r="BM344" i="1"/>
  <c r="Y344" i="1"/>
  <c r="X348" i="1"/>
  <c r="BO353" i="1"/>
  <c r="BM353" i="1"/>
  <c r="Y353" i="1"/>
  <c r="Y354" i="1" s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BO366" i="1"/>
  <c r="BM366" i="1"/>
  <c r="Y366" i="1"/>
  <c r="X368" i="1"/>
  <c r="X373" i="1"/>
  <c r="BO370" i="1"/>
  <c r="BM370" i="1"/>
  <c r="Y370" i="1"/>
  <c r="Y372" i="1" s="1"/>
  <c r="X372" i="1"/>
  <c r="BO396" i="1"/>
  <c r="BM396" i="1"/>
  <c r="Y396" i="1"/>
  <c r="BO400" i="1"/>
  <c r="BM400" i="1"/>
  <c r="Y400" i="1"/>
  <c r="BO404" i="1"/>
  <c r="BM404" i="1"/>
  <c r="Y404" i="1"/>
  <c r="X25" i="1"/>
  <c r="X35" i="1"/>
  <c r="X39" i="1"/>
  <c r="X43" i="1"/>
  <c r="X49" i="1"/>
  <c r="X57" i="1"/>
  <c r="X82" i="1"/>
  <c r="X117" i="1"/>
  <c r="X127" i="1"/>
  <c r="G565" i="1"/>
  <c r="X144" i="1"/>
  <c r="BO143" i="1"/>
  <c r="BM143" i="1"/>
  <c r="H9" i="1"/>
  <c r="B565" i="1"/>
  <c r="W556" i="1"/>
  <c r="W557" i="1"/>
  <c r="Y23" i="1"/>
  <c r="Y24" i="1" s="1"/>
  <c r="BM23" i="1"/>
  <c r="X556" i="1" s="1"/>
  <c r="X24" i="1"/>
  <c r="W555" i="1"/>
  <c r="Y27" i="1"/>
  <c r="BM27" i="1"/>
  <c r="BO27" i="1"/>
  <c r="X557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5" i="1"/>
  <c r="Y54" i="1"/>
  <c r="Y57" i="1" s="1"/>
  <c r="BM54" i="1"/>
  <c r="X58" i="1"/>
  <c r="E565" i="1"/>
  <c r="Y62" i="1"/>
  <c r="Y81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Y88" i="1" s="1"/>
  <c r="BM84" i="1"/>
  <c r="BO84" i="1"/>
  <c r="Y86" i="1"/>
  <c r="BM86" i="1"/>
  <c r="Y92" i="1"/>
  <c r="Y98" i="1" s="1"/>
  <c r="BM92" i="1"/>
  <c r="Y94" i="1"/>
  <c r="BM94" i="1"/>
  <c r="Y96" i="1"/>
  <c r="BM96" i="1"/>
  <c r="Y101" i="1"/>
  <c r="BM101" i="1"/>
  <c r="BO101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19" i="1"/>
  <c r="Y126" i="1" s="1"/>
  <c r="BM119" i="1"/>
  <c r="BO119" i="1"/>
  <c r="Y121" i="1"/>
  <c r="BM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3" i="1"/>
  <c r="X145" i="1"/>
  <c r="H565" i="1"/>
  <c r="X157" i="1"/>
  <c r="BO148" i="1"/>
  <c r="BM148" i="1"/>
  <c r="Y148" i="1"/>
  <c r="BO152" i="1"/>
  <c r="BM152" i="1"/>
  <c r="Y152" i="1"/>
  <c r="BO156" i="1"/>
  <c r="BM156" i="1"/>
  <c r="Y156" i="1"/>
  <c r="X158" i="1"/>
  <c r="I565" i="1"/>
  <c r="X164" i="1"/>
  <c r="BO161" i="1"/>
  <c r="BM161" i="1"/>
  <c r="Y161" i="1"/>
  <c r="Y163" i="1" s="1"/>
  <c r="X168" i="1"/>
  <c r="X179" i="1"/>
  <c r="BO175" i="1"/>
  <c r="BM175" i="1"/>
  <c r="Y175" i="1"/>
  <c r="BO184" i="1"/>
  <c r="BM184" i="1"/>
  <c r="Y184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Y208" i="1" s="1"/>
  <c r="BO207" i="1"/>
  <c r="BM207" i="1"/>
  <c r="Y207" i="1"/>
  <c r="X209" i="1"/>
  <c r="J565" i="1"/>
  <c r="X219" i="1"/>
  <c r="BO212" i="1"/>
  <c r="BM212" i="1"/>
  <c r="Y212" i="1"/>
  <c r="Y219" i="1" s="1"/>
  <c r="BO216" i="1"/>
  <c r="BM216" i="1"/>
  <c r="Y216" i="1"/>
  <c r="BO223" i="1"/>
  <c r="BM223" i="1"/>
  <c r="Y223" i="1"/>
  <c r="X235" i="1"/>
  <c r="BO232" i="1"/>
  <c r="BM232" i="1"/>
  <c r="Y232" i="1"/>
  <c r="BO241" i="1"/>
  <c r="BM241" i="1"/>
  <c r="Y241" i="1"/>
  <c r="BO245" i="1"/>
  <c r="BM245" i="1"/>
  <c r="Y245" i="1"/>
  <c r="BO249" i="1"/>
  <c r="BM249" i="1"/>
  <c r="Y249" i="1"/>
  <c r="BO257" i="1"/>
  <c r="BM257" i="1"/>
  <c r="Y257" i="1"/>
  <c r="BO266" i="1"/>
  <c r="BM266" i="1"/>
  <c r="Y266" i="1"/>
  <c r="BO270" i="1"/>
  <c r="BM270" i="1"/>
  <c r="Y270" i="1"/>
  <c r="X272" i="1"/>
  <c r="BO275" i="1"/>
  <c r="BM275" i="1"/>
  <c r="Y275" i="1"/>
  <c r="X279" i="1"/>
  <c r="BO289" i="1"/>
  <c r="BM289" i="1"/>
  <c r="Y289" i="1"/>
  <c r="X291" i="1"/>
  <c r="O565" i="1"/>
  <c r="X301" i="1"/>
  <c r="BO294" i="1"/>
  <c r="BM294" i="1"/>
  <c r="Y294" i="1"/>
  <c r="X302" i="1"/>
  <c r="BO298" i="1"/>
  <c r="BM298" i="1"/>
  <c r="Y298" i="1"/>
  <c r="Y317" i="1"/>
  <c r="BO315" i="1"/>
  <c r="BM315" i="1"/>
  <c r="Y315" i="1"/>
  <c r="X317" i="1"/>
  <c r="BO378" i="1"/>
  <c r="BM378" i="1"/>
  <c r="Y378" i="1"/>
  <c r="X380" i="1"/>
  <c r="X383" i="1"/>
  <c r="BO382" i="1"/>
  <c r="BM382" i="1"/>
  <c r="Y382" i="1"/>
  <c r="Y383" i="1" s="1"/>
  <c r="X384" i="1"/>
  <c r="X391" i="1"/>
  <c r="BO388" i="1"/>
  <c r="BM388" i="1"/>
  <c r="Y388" i="1"/>
  <c r="Y390" i="1" s="1"/>
  <c r="X390" i="1"/>
  <c r="BO421" i="1"/>
  <c r="BM421" i="1"/>
  <c r="Y421" i="1"/>
  <c r="X423" i="1"/>
  <c r="T565" i="1"/>
  <c r="X429" i="1"/>
  <c r="BO426" i="1"/>
  <c r="BM426" i="1"/>
  <c r="Y426" i="1"/>
  <c r="Y428" i="1" s="1"/>
  <c r="X428" i="1"/>
  <c r="BO473" i="1"/>
  <c r="BM473" i="1"/>
  <c r="Y473" i="1"/>
  <c r="BO477" i="1"/>
  <c r="BM477" i="1"/>
  <c r="Y477" i="1"/>
  <c r="BO481" i="1"/>
  <c r="BM481" i="1"/>
  <c r="Y481" i="1"/>
  <c r="S565" i="1"/>
  <c r="X271" i="1"/>
  <c r="BO268" i="1"/>
  <c r="BM268" i="1"/>
  <c r="Y268" i="1"/>
  <c r="X278" i="1"/>
  <c r="BO277" i="1"/>
  <c r="BM277" i="1"/>
  <c r="Y277" i="1"/>
  <c r="Y278" i="1" s="1"/>
  <c r="BO283" i="1"/>
  <c r="BM283" i="1"/>
  <c r="Y283" i="1"/>
  <c r="Y284" i="1" s="1"/>
  <c r="X285" i="1"/>
  <c r="X290" i="1"/>
  <c r="BO287" i="1"/>
  <c r="BM287" i="1"/>
  <c r="Y287" i="1"/>
  <c r="Y290" i="1" s="1"/>
  <c r="BO296" i="1"/>
  <c r="BM296" i="1"/>
  <c r="Y296" i="1"/>
  <c r="BO300" i="1"/>
  <c r="BM300" i="1"/>
  <c r="Y300" i="1"/>
  <c r="X307" i="1"/>
  <c r="BO304" i="1"/>
  <c r="BM304" i="1"/>
  <c r="Y304" i="1"/>
  <c r="Y306" i="1" s="1"/>
  <c r="X318" i="1"/>
  <c r="Q565" i="1"/>
  <c r="X341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X354" i="1"/>
  <c r="BO364" i="1"/>
  <c r="BM364" i="1"/>
  <c r="Y364" i="1"/>
  <c r="BO376" i="1"/>
  <c r="BM376" i="1"/>
  <c r="Y376" i="1"/>
  <c r="Y379" i="1" s="1"/>
  <c r="BO394" i="1"/>
  <c r="BM394" i="1"/>
  <c r="Y394" i="1"/>
  <c r="Y406" i="1" s="1"/>
  <c r="BO398" i="1"/>
  <c r="BM398" i="1"/>
  <c r="Y398" i="1"/>
  <c r="BO402" i="1"/>
  <c r="BM402" i="1"/>
  <c r="Y402" i="1"/>
  <c r="X406" i="1"/>
  <c r="Y412" i="1"/>
  <c r="BO410" i="1"/>
  <c r="BM410" i="1"/>
  <c r="Y410" i="1"/>
  <c r="BO434" i="1"/>
  <c r="BM434" i="1"/>
  <c r="Y434" i="1"/>
  <c r="BO455" i="1"/>
  <c r="BM455" i="1"/>
  <c r="Y455" i="1"/>
  <c r="Y457" i="1" s="1"/>
  <c r="X457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Y538" i="1" s="1"/>
  <c r="X538" i="1"/>
  <c r="P565" i="1"/>
  <c r="X312" i="1"/>
  <c r="X422" i="1"/>
  <c r="BO419" i="1"/>
  <c r="BM419" i="1"/>
  <c r="Y419" i="1"/>
  <c r="Y422" i="1" s="1"/>
  <c r="BO432" i="1"/>
  <c r="BM432" i="1"/>
  <c r="Y432" i="1"/>
  <c r="Y437" i="1" s="1"/>
  <c r="BO436" i="1"/>
  <c r="BM436" i="1"/>
  <c r="Y436" i="1"/>
  <c r="X438" i="1"/>
  <c r="X443" i="1"/>
  <c r="BO440" i="1"/>
  <c r="BM440" i="1"/>
  <c r="Y440" i="1"/>
  <c r="Y442" i="1" s="1"/>
  <c r="U565" i="1"/>
  <c r="X466" i="1"/>
  <c r="BO465" i="1"/>
  <c r="BM465" i="1"/>
  <c r="Y465" i="1"/>
  <c r="Y466" i="1" s="1"/>
  <c r="X467" i="1"/>
  <c r="X484" i="1"/>
  <c r="BO471" i="1"/>
  <c r="BM471" i="1"/>
  <c r="Y471" i="1"/>
  <c r="BO475" i="1"/>
  <c r="BM475" i="1"/>
  <c r="Y475" i="1"/>
  <c r="BO479" i="1"/>
  <c r="BM479" i="1"/>
  <c r="Y479" i="1"/>
  <c r="X483" i="1"/>
  <c r="BO487" i="1"/>
  <c r="BM487" i="1"/>
  <c r="Y487" i="1"/>
  <c r="Y488" i="1" s="1"/>
  <c r="X489" i="1"/>
  <c r="X498" i="1"/>
  <c r="BO491" i="1"/>
  <c r="X497" i="1"/>
  <c r="BM491" i="1"/>
  <c r="Y491" i="1"/>
  <c r="BO495" i="1"/>
  <c r="BM495" i="1"/>
  <c r="Y495" i="1"/>
  <c r="BO542" i="1"/>
  <c r="BM542" i="1"/>
  <c r="Y542" i="1"/>
  <c r="BO544" i="1"/>
  <c r="BM544" i="1"/>
  <c r="Y544" i="1"/>
  <c r="W565" i="1"/>
  <c r="X458" i="1"/>
  <c r="V565" i="1"/>
  <c r="X463" i="1"/>
  <c r="BO493" i="1"/>
  <c r="BM493" i="1"/>
  <c r="Y493" i="1"/>
  <c r="Y503" i="1"/>
  <c r="BO501" i="1"/>
  <c r="BM501" i="1"/>
  <c r="Y50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X558" i="1" l="1"/>
  <c r="Y546" i="1"/>
  <c r="Y497" i="1"/>
  <c r="Y483" i="1"/>
  <c r="Y301" i="1"/>
  <c r="Y144" i="1"/>
  <c r="Y135" i="1"/>
  <c r="Y116" i="1"/>
  <c r="Y34" i="1"/>
  <c r="Y560" i="1" s="1"/>
  <c r="X559" i="1"/>
  <c r="W558" i="1"/>
  <c r="Y367" i="1"/>
  <c r="Y259" i="1"/>
  <c r="Y252" i="1"/>
  <c r="Y225" i="1"/>
  <c r="Y201" i="1"/>
  <c r="Y521" i="1"/>
  <c r="Y341" i="1"/>
  <c r="Y157" i="1"/>
  <c r="X555" i="1"/>
  <c r="Y348" i="1"/>
</calcChain>
</file>

<file path=xl/sharedStrings.xml><?xml version="1.0" encoding="utf-8"?>
<sst xmlns="http://schemas.openxmlformats.org/spreadsheetml/2006/main" count="2433" uniqueCount="808">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</sst>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5"/>
  <sheetViews>
    <sheetView showGridLines="0" tabSelected="1" topLeftCell="A544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4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0" t="s">
        <v>8</v>
      </c>
      <c r="B5" s="541"/>
      <c r="C5" s="542"/>
      <c r="D5" s="435"/>
      <c r="E5" s="437"/>
      <c r="F5" s="731" t="s">
        <v>9</v>
      </c>
      <c r="G5" s="542"/>
      <c r="H5" s="435"/>
      <c r="I5" s="436"/>
      <c r="J5" s="436"/>
      <c r="K5" s="436"/>
      <c r="L5" s="437"/>
      <c r="M5" s="58"/>
      <c r="O5" s="24" t="s">
        <v>10</v>
      </c>
      <c r="P5" s="771">
        <v>45455</v>
      </c>
      <c r="Q5" s="560"/>
      <c r="S5" s="629" t="s">
        <v>11</v>
      </c>
      <c r="T5" s="451"/>
      <c r="U5" s="630" t="s">
        <v>12</v>
      </c>
      <c r="V5" s="560"/>
      <c r="AA5" s="51"/>
      <c r="AB5" s="51"/>
      <c r="AC5" s="51"/>
    </row>
    <row r="6" spans="1:30" s="380" customFormat="1" ht="24" customHeight="1" x14ac:dyDescent="0.2">
      <c r="A6" s="540" t="s">
        <v>13</v>
      </c>
      <c r="B6" s="541"/>
      <c r="C6" s="542"/>
      <c r="D6" s="701" t="s">
        <v>14</v>
      </c>
      <c r="E6" s="702"/>
      <c r="F6" s="702"/>
      <c r="G6" s="702"/>
      <c r="H6" s="702"/>
      <c r="I6" s="702"/>
      <c r="J6" s="702"/>
      <c r="K6" s="702"/>
      <c r="L6" s="560"/>
      <c r="M6" s="59"/>
      <c r="O6" s="24" t="s">
        <v>15</v>
      </c>
      <c r="P6" s="414" t="str">
        <f>IF(P5=0," ",CHOOSE(WEEKDAY(P5,2),"Понедельник","Вторник","Среда","Четверг","Пятница","Суббота","Воскресенье"))</f>
        <v>Среда</v>
      </c>
      <c r="Q6" s="392"/>
      <c r="S6" s="450" t="s">
        <v>16</v>
      </c>
      <c r="T6" s="451"/>
      <c r="U6" s="695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88"/>
      <c r="M7" s="60"/>
      <c r="O7" s="24"/>
      <c r="P7" s="42"/>
      <c r="Q7" s="42"/>
      <c r="S7" s="399"/>
      <c r="T7" s="451"/>
      <c r="U7" s="696"/>
      <c r="V7" s="697"/>
      <c r="AA7" s="51"/>
      <c r="AB7" s="51"/>
      <c r="AC7" s="51"/>
    </row>
    <row r="8" spans="1:30" s="380" customFormat="1" ht="25.5" customHeight="1" x14ac:dyDescent="0.2">
      <c r="A8" s="777" t="s">
        <v>18</v>
      </c>
      <c r="B8" s="421"/>
      <c r="C8" s="422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87">
        <v>0.33333333333333331</v>
      </c>
      <c r="Q8" s="588"/>
      <c r="S8" s="399"/>
      <c r="T8" s="451"/>
      <c r="U8" s="696"/>
      <c r="V8" s="697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09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9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9"/>
      <c r="L9" s="409"/>
      <c r="M9" s="378"/>
      <c r="O9" s="26" t="s">
        <v>20</v>
      </c>
      <c r="P9" s="550"/>
      <c r="Q9" s="551"/>
      <c r="S9" s="399"/>
      <c r="T9" s="451"/>
      <c r="U9" s="698"/>
      <c r="V9" s="699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09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9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2"/>
      <c r="Q10" s="643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26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41"/>
      <c r="C12" s="541"/>
      <c r="D12" s="541"/>
      <c r="E12" s="541"/>
      <c r="F12" s="541"/>
      <c r="G12" s="541"/>
      <c r="H12" s="541"/>
      <c r="I12" s="541"/>
      <c r="J12" s="541"/>
      <c r="K12" s="541"/>
      <c r="L12" s="542"/>
      <c r="M12" s="62"/>
      <c r="O12" s="24" t="s">
        <v>29</v>
      </c>
      <c r="P12" s="587"/>
      <c r="Q12" s="588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41"/>
      <c r="C13" s="541"/>
      <c r="D13" s="541"/>
      <c r="E13" s="541"/>
      <c r="F13" s="541"/>
      <c r="G13" s="541"/>
      <c r="H13" s="541"/>
      <c r="I13" s="541"/>
      <c r="J13" s="541"/>
      <c r="K13" s="541"/>
      <c r="L13" s="542"/>
      <c r="M13" s="62"/>
      <c r="N13" s="26"/>
      <c r="O13" s="26" t="s">
        <v>31</v>
      </c>
      <c r="P13" s="626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41"/>
      <c r="C14" s="541"/>
      <c r="D14" s="541"/>
      <c r="E14" s="541"/>
      <c r="F14" s="541"/>
      <c r="G14" s="541"/>
      <c r="H14" s="541"/>
      <c r="I14" s="541"/>
      <c r="J14" s="541"/>
      <c r="K14" s="541"/>
      <c r="L14" s="542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3" t="s">
        <v>33</v>
      </c>
      <c r="B15" s="541"/>
      <c r="C15" s="541"/>
      <c r="D15" s="541"/>
      <c r="E15" s="541"/>
      <c r="F15" s="541"/>
      <c r="G15" s="541"/>
      <c r="H15" s="541"/>
      <c r="I15" s="541"/>
      <c r="J15" s="541"/>
      <c r="K15" s="541"/>
      <c r="L15" s="542"/>
      <c r="M15" s="63"/>
      <c r="O15" s="535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6"/>
      <c r="P16" s="536"/>
      <c r="Q16" s="536"/>
      <c r="R16" s="536"/>
      <c r="S16" s="53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1" t="s">
        <v>35</v>
      </c>
      <c r="B17" s="441" t="s">
        <v>36</v>
      </c>
      <c r="C17" s="564" t="s">
        <v>37</v>
      </c>
      <c r="D17" s="441" t="s">
        <v>38</v>
      </c>
      <c r="E17" s="476"/>
      <c r="F17" s="441" t="s">
        <v>39</v>
      </c>
      <c r="G17" s="441" t="s">
        <v>40</v>
      </c>
      <c r="H17" s="441" t="s">
        <v>41</v>
      </c>
      <c r="I17" s="441" t="s">
        <v>42</v>
      </c>
      <c r="J17" s="441" t="s">
        <v>43</v>
      </c>
      <c r="K17" s="441" t="s">
        <v>44</v>
      </c>
      <c r="L17" s="441" t="s">
        <v>45</v>
      </c>
      <c r="M17" s="441" t="s">
        <v>46</v>
      </c>
      <c r="N17" s="441" t="s">
        <v>47</v>
      </c>
      <c r="O17" s="441" t="s">
        <v>48</v>
      </c>
      <c r="P17" s="475"/>
      <c r="Q17" s="475"/>
      <c r="R17" s="475"/>
      <c r="S17" s="476"/>
      <c r="T17" s="761" t="s">
        <v>49</v>
      </c>
      <c r="U17" s="542"/>
      <c r="V17" s="441" t="s">
        <v>50</v>
      </c>
      <c r="W17" s="441" t="s">
        <v>51</v>
      </c>
      <c r="X17" s="794" t="s">
        <v>52</v>
      </c>
      <c r="Y17" s="441" t="s">
        <v>53</v>
      </c>
      <c r="Z17" s="487" t="s">
        <v>54</v>
      </c>
      <c r="AA17" s="487" t="s">
        <v>55</v>
      </c>
      <c r="AB17" s="487" t="s">
        <v>56</v>
      </c>
      <c r="AC17" s="488"/>
      <c r="AD17" s="489"/>
      <c r="AE17" s="500"/>
      <c r="BB17" s="760" t="s">
        <v>57</v>
      </c>
    </row>
    <row r="18" spans="1:67" ht="14.25" customHeight="1" x14ac:dyDescent="0.2">
      <c r="A18" s="442"/>
      <c r="B18" s="442"/>
      <c r="C18" s="442"/>
      <c r="D18" s="477"/>
      <c r="E18" s="479"/>
      <c r="F18" s="442"/>
      <c r="G18" s="442"/>
      <c r="H18" s="442"/>
      <c r="I18" s="442"/>
      <c r="J18" s="442"/>
      <c r="K18" s="442"/>
      <c r="L18" s="442"/>
      <c r="M18" s="442"/>
      <c r="N18" s="442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2"/>
      <c r="W18" s="442"/>
      <c r="X18" s="795"/>
      <c r="Y18" s="442"/>
      <c r="Z18" s="658"/>
      <c r="AA18" s="658"/>
      <c r="AB18" s="490"/>
      <c r="AC18" s="491"/>
      <c r="AD18" s="492"/>
      <c r="AE18" s="501"/>
      <c r="BB18" s="399"/>
    </row>
    <row r="19" spans="1:67" ht="27.75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customHeight="1" x14ac:dyDescent="0.25">
      <c r="A20" s="424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20" t="s">
        <v>70</v>
      </c>
      <c r="P24" s="421"/>
      <c r="Q24" s="421"/>
      <c r="R24" s="421"/>
      <c r="S24" s="421"/>
      <c r="T24" s="421"/>
      <c r="U24" s="422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20" t="s">
        <v>70</v>
      </c>
      <c r="P25" s="421"/>
      <c r="Q25" s="421"/>
      <c r="R25" s="421"/>
      <c r="S25" s="421"/>
      <c r="T25" s="421"/>
      <c r="U25" s="422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20" t="s">
        <v>70</v>
      </c>
      <c r="P34" s="421"/>
      <c r="Q34" s="421"/>
      <c r="R34" s="421"/>
      <c r="S34" s="421"/>
      <c r="T34" s="421"/>
      <c r="U34" s="422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20" t="s">
        <v>70</v>
      </c>
      <c r="P35" s="421"/>
      <c r="Q35" s="421"/>
      <c r="R35" s="421"/>
      <c r="S35" s="421"/>
      <c r="T35" s="421"/>
      <c r="U35" s="422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20" t="s">
        <v>70</v>
      </c>
      <c r="P38" s="421"/>
      <c r="Q38" s="421"/>
      <c r="R38" s="421"/>
      <c r="S38" s="421"/>
      <c r="T38" s="421"/>
      <c r="U38" s="422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20" t="s">
        <v>70</v>
      </c>
      <c r="P39" s="421"/>
      <c r="Q39" s="421"/>
      <c r="R39" s="421"/>
      <c r="S39" s="421"/>
      <c r="T39" s="421"/>
      <c r="U39" s="422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20" t="s">
        <v>70</v>
      </c>
      <c r="P42" s="421"/>
      <c r="Q42" s="421"/>
      <c r="R42" s="421"/>
      <c r="S42" s="421"/>
      <c r="T42" s="421"/>
      <c r="U42" s="422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20" t="s">
        <v>70</v>
      </c>
      <c r="P43" s="421"/>
      <c r="Q43" s="421"/>
      <c r="R43" s="421"/>
      <c r="S43" s="421"/>
      <c r="T43" s="421"/>
      <c r="U43" s="422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customHeight="1" x14ac:dyDescent="0.25">
      <c r="A45" s="424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2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90</v>
      </c>
      <c r="X47" s="388">
        <f>IFERROR(IF(W47="",0,CEILING((W47/$H47),1)*$H47),"")</f>
        <v>97.2</v>
      </c>
      <c r="Y47" s="36">
        <f>IFERROR(IF(X47=0,"",ROUNDUP(X47/H47,0)*0.02175),"")</f>
        <v>0.19574999999999998</v>
      </c>
      <c r="Z47" s="56"/>
      <c r="AA47" s="57"/>
      <c r="AE47" s="64"/>
      <c r="BB47" s="76" t="s">
        <v>1</v>
      </c>
      <c r="BL47" s="64">
        <f>IFERROR(W47*I47/H47,"0")</f>
        <v>93.999999999999986</v>
      </c>
      <c r="BM47" s="64">
        <f>IFERROR(X47*I47/H47,"0")</f>
        <v>101.51999999999998</v>
      </c>
      <c r="BN47" s="64">
        <f>IFERROR(1/J47*(W47/H47),"0")</f>
        <v>0.14880952380952378</v>
      </c>
      <c r="BO47" s="64">
        <f>IFERROR(1/J47*(X47/H47),"0")</f>
        <v>0.1607142857142857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20" t="s">
        <v>70</v>
      </c>
      <c r="P49" s="421"/>
      <c r="Q49" s="421"/>
      <c r="R49" s="421"/>
      <c r="S49" s="421"/>
      <c r="T49" s="421"/>
      <c r="U49" s="422"/>
      <c r="V49" s="37" t="s">
        <v>71</v>
      </c>
      <c r="W49" s="389">
        <f>IFERROR(W47/H47,"0")+IFERROR(W48/H48,"0")</f>
        <v>8.3333333333333321</v>
      </c>
      <c r="X49" s="389">
        <f>IFERROR(X47/H47,"0")+IFERROR(X48/H48,"0")</f>
        <v>9</v>
      </c>
      <c r="Y49" s="389">
        <f>IFERROR(IF(Y47="",0,Y47),"0")+IFERROR(IF(Y48="",0,Y48),"0")</f>
        <v>0.19574999999999998</v>
      </c>
      <c r="Z49" s="390"/>
      <c r="AA49" s="390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20" t="s">
        <v>70</v>
      </c>
      <c r="P50" s="421"/>
      <c r="Q50" s="421"/>
      <c r="R50" s="421"/>
      <c r="S50" s="421"/>
      <c r="T50" s="421"/>
      <c r="U50" s="422"/>
      <c r="V50" s="37" t="s">
        <v>66</v>
      </c>
      <c r="W50" s="389">
        <f>IFERROR(SUM(W47:W48),"0")</f>
        <v>90</v>
      </c>
      <c r="X50" s="389">
        <f>IFERROR(SUM(X47:X48),"0")</f>
        <v>97.2</v>
      </c>
      <c r="Y50" s="37"/>
      <c r="Z50" s="390"/>
      <c r="AA50" s="390"/>
    </row>
    <row r="51" spans="1:67" ht="16.5" customHeight="1" x14ac:dyDescent="0.25">
      <c r="A51" s="424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0</v>
      </c>
      <c r="X53" s="388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7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20" t="s">
        <v>70</v>
      </c>
      <c r="P57" s="421"/>
      <c r="Q57" s="421"/>
      <c r="R57" s="421"/>
      <c r="S57" s="421"/>
      <c r="T57" s="421"/>
      <c r="U57" s="422"/>
      <c r="V57" s="37" t="s">
        <v>71</v>
      </c>
      <c r="W57" s="389">
        <f>IFERROR(W53/H53,"0")+IFERROR(W54/H54,"0")+IFERROR(W55/H55,"0")+IFERROR(W56/H56,"0")</f>
        <v>0</v>
      </c>
      <c r="X57" s="389">
        <f>IFERROR(X53/H53,"0")+IFERROR(X54/H54,"0")+IFERROR(X55/H55,"0")+IFERROR(X56/H56,"0")</f>
        <v>0</v>
      </c>
      <c r="Y57" s="389">
        <f>IFERROR(IF(Y53="",0,Y53),"0")+IFERROR(IF(Y54="",0,Y54),"0")+IFERROR(IF(Y55="",0,Y55),"0")+IFERROR(IF(Y56="",0,Y56),"0")</f>
        <v>0</v>
      </c>
      <c r="Z57" s="390"/>
      <c r="AA57" s="390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20" t="s">
        <v>70</v>
      </c>
      <c r="P58" s="421"/>
      <c r="Q58" s="421"/>
      <c r="R58" s="421"/>
      <c r="S58" s="421"/>
      <c r="T58" s="421"/>
      <c r="U58" s="422"/>
      <c r="V58" s="37" t="s">
        <v>66</v>
      </c>
      <c r="W58" s="389">
        <f>IFERROR(SUM(W53:W56),"0")</f>
        <v>0</v>
      </c>
      <c r="X58" s="389">
        <f>IFERROR(SUM(X53:X56),"0")</f>
        <v>0</v>
      </c>
      <c r="Y58" s="37"/>
      <c r="Z58" s="390"/>
      <c r="AA58" s="390"/>
    </row>
    <row r="59" spans="1:67" ht="16.5" customHeight="1" x14ac:dyDescent="0.25">
      <c r="A59" s="424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0</v>
      </c>
      <c r="X63" s="388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0</v>
      </c>
      <c r="X65" s="388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0</v>
      </c>
      <c r="X67" s="388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0</v>
      </c>
      <c r="X74" s="388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3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0</v>
      </c>
      <c r="X79" s="388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20" t="s">
        <v>70</v>
      </c>
      <c r="P81" s="421"/>
      <c r="Q81" s="421"/>
      <c r="R81" s="421"/>
      <c r="S81" s="421"/>
      <c r="T81" s="421"/>
      <c r="U81" s="422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90"/>
      <c r="AA81" s="390"/>
    </row>
    <row r="82" spans="1:67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20" t="s">
        <v>70</v>
      </c>
      <c r="P82" s="421"/>
      <c r="Q82" s="421"/>
      <c r="R82" s="421"/>
      <c r="S82" s="421"/>
      <c r="T82" s="421"/>
      <c r="U82" s="422"/>
      <c r="V82" s="37" t="s">
        <v>66</v>
      </c>
      <c r="W82" s="389">
        <f>IFERROR(SUM(W61:W80),"0")</f>
        <v>0</v>
      </c>
      <c r="X82" s="389">
        <f>IFERROR(SUM(X61:X80),"0")</f>
        <v>0</v>
      </c>
      <c r="Y82" s="37"/>
      <c r="Z82" s="390"/>
      <c r="AA82" s="390"/>
    </row>
    <row r="83" spans="1:67" ht="14.25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0</v>
      </c>
      <c r="X84" s="388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20" t="s">
        <v>70</v>
      </c>
      <c r="P88" s="421"/>
      <c r="Q88" s="421"/>
      <c r="R88" s="421"/>
      <c r="S88" s="421"/>
      <c r="T88" s="421"/>
      <c r="U88" s="422"/>
      <c r="V88" s="37" t="s">
        <v>71</v>
      </c>
      <c r="W88" s="389">
        <f>IFERROR(W84/H84,"0")+IFERROR(W85/H85,"0")+IFERROR(W86/H86,"0")+IFERROR(W87/H87,"0")</f>
        <v>0</v>
      </c>
      <c r="X88" s="389">
        <f>IFERROR(X84/H84,"0")+IFERROR(X85/H85,"0")+IFERROR(X86/H86,"0")+IFERROR(X87/H87,"0")</f>
        <v>0</v>
      </c>
      <c r="Y88" s="389">
        <f>IFERROR(IF(Y84="",0,Y84),"0")+IFERROR(IF(Y85="",0,Y85),"0")+IFERROR(IF(Y86="",0,Y86),"0")+IFERROR(IF(Y87="",0,Y87),"0")</f>
        <v>0</v>
      </c>
      <c r="Z88" s="390"/>
      <c r="AA88" s="390"/>
    </row>
    <row r="89" spans="1:67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20" t="s">
        <v>70</v>
      </c>
      <c r="P89" s="421"/>
      <c r="Q89" s="421"/>
      <c r="R89" s="421"/>
      <c r="S89" s="421"/>
      <c r="T89" s="421"/>
      <c r="U89" s="422"/>
      <c r="V89" s="37" t="s">
        <v>66</v>
      </c>
      <c r="W89" s="389">
        <f>IFERROR(SUM(W84:W87),"0")</f>
        <v>0</v>
      </c>
      <c r="X89" s="389">
        <f>IFERROR(SUM(X84:X87),"0")</f>
        <v>0</v>
      </c>
      <c r="Y89" s="37"/>
      <c r="Z89" s="390"/>
      <c r="AA89" s="390"/>
    </row>
    <row r="90" spans="1:67" ht="14.25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20" t="s">
        <v>70</v>
      </c>
      <c r="P98" s="421"/>
      <c r="Q98" s="421"/>
      <c r="R98" s="421"/>
      <c r="S98" s="421"/>
      <c r="T98" s="421"/>
      <c r="U98" s="422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20" t="s">
        <v>70</v>
      </c>
      <c r="P99" s="421"/>
      <c r="Q99" s="421"/>
      <c r="R99" s="421"/>
      <c r="S99" s="421"/>
      <c r="T99" s="421"/>
      <c r="U99" s="422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23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0</v>
      </c>
      <c r="X101" s="388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0</v>
      </c>
      <c r="X103" s="388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0</v>
      </c>
      <c r="X104" s="388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54</v>
      </c>
      <c r="X108" s="388">
        <f t="shared" si="18"/>
        <v>54</v>
      </c>
      <c r="Y108" s="36">
        <f>IFERROR(IF(X108=0,"",ROUNDUP(X108/H108,0)*0.00753),"")</f>
        <v>0.15060000000000001</v>
      </c>
      <c r="Z108" s="56"/>
      <c r="AA108" s="57"/>
      <c r="AE108" s="64"/>
      <c r="BB108" s="120" t="s">
        <v>1</v>
      </c>
      <c r="BL108" s="64">
        <f t="shared" si="19"/>
        <v>59.44</v>
      </c>
      <c r="BM108" s="64">
        <f t="shared" si="20"/>
        <v>59.44</v>
      </c>
      <c r="BN108" s="64">
        <f t="shared" si="21"/>
        <v>0.12820512820512819</v>
      </c>
      <c r="BO108" s="64">
        <f t="shared" si="22"/>
        <v>0.12820512820512819</v>
      </c>
    </row>
    <row r="109" spans="1:67" ht="27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2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0</v>
      </c>
      <c r="X111" s="388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0</v>
      </c>
      <c r="X114" s="388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20" t="s">
        <v>70</v>
      </c>
      <c r="P116" s="421"/>
      <c r="Q116" s="421"/>
      <c r="R116" s="421"/>
      <c r="S116" s="421"/>
      <c r="T116" s="421"/>
      <c r="U116" s="422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20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20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0.15060000000000001</v>
      </c>
      <c r="Z116" s="390"/>
      <c r="AA116" s="390"/>
    </row>
    <row r="117" spans="1:67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20" t="s">
        <v>70</v>
      </c>
      <c r="P117" s="421"/>
      <c r="Q117" s="421"/>
      <c r="R117" s="421"/>
      <c r="S117" s="421"/>
      <c r="T117" s="421"/>
      <c r="U117" s="422"/>
      <c r="V117" s="37" t="s">
        <v>66</v>
      </c>
      <c r="W117" s="389">
        <f>IFERROR(SUM(W101:W115),"0")</f>
        <v>54</v>
      </c>
      <c r="X117" s="389">
        <f>IFERROR(SUM(X101:X115),"0")</f>
        <v>54</v>
      </c>
      <c r="Y117" s="37"/>
      <c r="Z117" s="390"/>
      <c r="AA117" s="390"/>
    </row>
    <row r="118" spans="1:67" ht="14.25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4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0</v>
      </c>
      <c r="X122" s="388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20" t="s">
        <v>70</v>
      </c>
      <c r="P126" s="421"/>
      <c r="Q126" s="421"/>
      <c r="R126" s="421"/>
      <c r="S126" s="421"/>
      <c r="T126" s="421"/>
      <c r="U126" s="422"/>
      <c r="V126" s="37" t="s">
        <v>71</v>
      </c>
      <c r="W126" s="389">
        <f>IFERROR(W119/H119,"0")+IFERROR(W120/H120,"0")+IFERROR(W121/H121,"0")+IFERROR(W122/H122,"0")+IFERROR(W123/H123,"0")+IFERROR(W124/H124,"0")+IFERROR(W125/H125,"0")</f>
        <v>0</v>
      </c>
      <c r="X126" s="389">
        <f>IFERROR(X119/H119,"0")+IFERROR(X120/H120,"0")+IFERROR(X121/H121,"0")+IFERROR(X122/H122,"0")+IFERROR(X123/H123,"0")+IFERROR(X124/H124,"0")+IFERROR(X125/H125,"0")</f>
        <v>0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90"/>
      <c r="AA126" s="390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20" t="s">
        <v>70</v>
      </c>
      <c r="P127" s="421"/>
      <c r="Q127" s="421"/>
      <c r="R127" s="421"/>
      <c r="S127" s="421"/>
      <c r="T127" s="421"/>
      <c r="U127" s="422"/>
      <c r="V127" s="37" t="s">
        <v>66</v>
      </c>
      <c r="W127" s="389">
        <f>IFERROR(SUM(W119:W125),"0")</f>
        <v>0</v>
      </c>
      <c r="X127" s="389">
        <f>IFERROR(SUM(X119:X125),"0")</f>
        <v>0</v>
      </c>
      <c r="Y127" s="37"/>
      <c r="Z127" s="390"/>
      <c r="AA127" s="390"/>
    </row>
    <row r="128" spans="1:67" ht="16.5" customHeight="1" x14ac:dyDescent="0.25">
      <c r="A128" s="424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160</v>
      </c>
      <c r="X131" s="388">
        <f>IFERROR(IF(W131="",0,CEILING((W131/$H131),1)*$H131),"")</f>
        <v>168</v>
      </c>
      <c r="Y131" s="36">
        <f>IFERROR(IF(X131=0,"",ROUNDUP(X131/H131,0)*0.02175),"")</f>
        <v>0.43499999999999994</v>
      </c>
      <c r="Z131" s="56"/>
      <c r="AA131" s="57"/>
      <c r="AE131" s="64"/>
      <c r="BB131" s="136" t="s">
        <v>1</v>
      </c>
      <c r="BL131" s="64">
        <f>IFERROR(W131*I131/H131,"0")</f>
        <v>170.62857142857141</v>
      </c>
      <c r="BM131" s="64">
        <f>IFERROR(X131*I131/H131,"0")</f>
        <v>179.16</v>
      </c>
      <c r="BN131" s="64">
        <f>IFERROR(1/J131*(W131/H131),"0")</f>
        <v>0.3401360544217687</v>
      </c>
      <c r="BO131" s="64">
        <f>IFERROR(1/J131*(X131/H131),"0")</f>
        <v>0.3571428571428571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32</v>
      </c>
      <c r="X133" s="388">
        <f>IFERROR(IF(W133="",0,CEILING((W133/$H133),1)*$H133),"")</f>
        <v>32.400000000000006</v>
      </c>
      <c r="Y133" s="36">
        <f>IFERROR(IF(X133=0,"",ROUNDUP(X133/H133,0)*0.00753),"")</f>
        <v>9.0359999999999996E-2</v>
      </c>
      <c r="Z133" s="56"/>
      <c r="AA133" s="57"/>
      <c r="AE133" s="64"/>
      <c r="BB133" s="138" t="s">
        <v>1</v>
      </c>
      <c r="BL133" s="64">
        <f>IFERROR(W133*I133/H133,"0")</f>
        <v>35.223703703703698</v>
      </c>
      <c r="BM133" s="64">
        <f>IFERROR(X133*I133/H133,"0")</f>
        <v>35.664000000000001</v>
      </c>
      <c r="BN133" s="64">
        <f>IFERROR(1/J133*(W133/H133),"0")</f>
        <v>7.5973409306742637E-2</v>
      </c>
      <c r="BO133" s="64">
        <f>IFERROR(1/J133*(X133/H133),"0")</f>
        <v>7.6923076923076927E-2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20" t="s">
        <v>70</v>
      </c>
      <c r="P135" s="421"/>
      <c r="Q135" s="421"/>
      <c r="R135" s="421"/>
      <c r="S135" s="421"/>
      <c r="T135" s="421"/>
      <c r="U135" s="422"/>
      <c r="V135" s="37" t="s">
        <v>71</v>
      </c>
      <c r="W135" s="389">
        <f>IFERROR(W130/H130,"0")+IFERROR(W131/H131,"0")+IFERROR(W132/H132,"0")+IFERROR(W133/H133,"0")+IFERROR(W134/H134,"0")</f>
        <v>30.899470899470899</v>
      </c>
      <c r="X135" s="389">
        <f>IFERROR(X130/H130,"0")+IFERROR(X131/H131,"0")+IFERROR(X132/H132,"0")+IFERROR(X133/H133,"0")+IFERROR(X134/H134,"0")</f>
        <v>32</v>
      </c>
      <c r="Y135" s="389">
        <f>IFERROR(IF(Y130="",0,Y130),"0")+IFERROR(IF(Y131="",0,Y131),"0")+IFERROR(IF(Y132="",0,Y132),"0")+IFERROR(IF(Y133="",0,Y133),"0")+IFERROR(IF(Y134="",0,Y134),"0")</f>
        <v>0.52535999999999994</v>
      </c>
      <c r="Z135" s="390"/>
      <c r="AA135" s="390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20" t="s">
        <v>70</v>
      </c>
      <c r="P136" s="421"/>
      <c r="Q136" s="421"/>
      <c r="R136" s="421"/>
      <c r="S136" s="421"/>
      <c r="T136" s="421"/>
      <c r="U136" s="422"/>
      <c r="V136" s="37" t="s">
        <v>66</v>
      </c>
      <c r="W136" s="389">
        <f>IFERROR(SUM(W130:W134),"0")</f>
        <v>192</v>
      </c>
      <c r="X136" s="389">
        <f>IFERROR(SUM(X130:X134),"0")</f>
        <v>200.4</v>
      </c>
      <c r="Y136" s="37"/>
      <c r="Z136" s="390"/>
      <c r="AA136" s="390"/>
    </row>
    <row r="137" spans="1:67" ht="27.75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customHeight="1" x14ac:dyDescent="0.25">
      <c r="A138" s="424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4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20" t="s">
        <v>70</v>
      </c>
      <c r="P144" s="421"/>
      <c r="Q144" s="421"/>
      <c r="R144" s="421"/>
      <c r="S144" s="421"/>
      <c r="T144" s="421"/>
      <c r="U144" s="422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20" t="s">
        <v>70</v>
      </c>
      <c r="P145" s="421"/>
      <c r="Q145" s="421"/>
      <c r="R145" s="421"/>
      <c r="S145" s="421"/>
      <c r="T145" s="421"/>
      <c r="U145" s="422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customHeight="1" x14ac:dyDescent="0.25">
      <c r="A146" s="424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0</v>
      </c>
      <c r="X148" s="388">
        <f t="shared" ref="X148:X156" si="29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4" t="s">
        <v>1</v>
      </c>
      <c r="BL148" s="64">
        <f t="shared" ref="BL148:BL156" si="30">IFERROR(W148*I148/H148,"0")</f>
        <v>0</v>
      </c>
      <c r="BM148" s="64">
        <f t="shared" ref="BM148:BM156" si="31">IFERROR(X148*I148/H148,"0")</f>
        <v>0</v>
      </c>
      <c r="BN148" s="64">
        <f t="shared" ref="BN148:BN156" si="32">IFERROR(1/J148*(W148/H148),"0")</f>
        <v>0</v>
      </c>
      <c r="BO148" s="64">
        <f t="shared" ref="BO148:BO156" si="33">IFERROR(1/J148*(X148/H148),"0")</f>
        <v>0</v>
      </c>
    </row>
    <row r="149" spans="1:67" ht="27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0</v>
      </c>
      <c r="X150" s="388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0</v>
      </c>
      <c r="X151" s="388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0</v>
      </c>
      <c r="X154" s="388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20" t="s">
        <v>70</v>
      </c>
      <c r="P157" s="421"/>
      <c r="Q157" s="421"/>
      <c r="R157" s="421"/>
      <c r="S157" s="421"/>
      <c r="T157" s="421"/>
      <c r="U157" s="422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0</v>
      </c>
      <c r="X157" s="389">
        <f>IFERROR(X148/H148,"0")+IFERROR(X149/H149,"0")+IFERROR(X150/H150,"0")+IFERROR(X151/H151,"0")+IFERROR(X152/H152,"0")+IFERROR(X153/H153,"0")+IFERROR(X154/H154,"0")+IFERROR(X155/H155,"0")+IFERROR(X156/H156,"0")</f>
        <v>0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90"/>
      <c r="AA157" s="390"/>
    </row>
    <row r="158" spans="1:67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20" t="s">
        <v>70</v>
      </c>
      <c r="P158" s="421"/>
      <c r="Q158" s="421"/>
      <c r="R158" s="421"/>
      <c r="S158" s="421"/>
      <c r="T158" s="421"/>
      <c r="U158" s="422"/>
      <c r="V158" s="37" t="s">
        <v>66</v>
      </c>
      <c r="W158" s="389">
        <f>IFERROR(SUM(W148:W156),"0")</f>
        <v>0</v>
      </c>
      <c r="X158" s="389">
        <f>IFERROR(SUM(X148:X156),"0")</f>
        <v>0</v>
      </c>
      <c r="Y158" s="37"/>
      <c r="Z158" s="390"/>
      <c r="AA158" s="390"/>
    </row>
    <row r="159" spans="1:67" ht="16.5" customHeight="1" x14ac:dyDescent="0.25">
      <c r="A159" s="424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20" t="s">
        <v>70</v>
      </c>
      <c r="P163" s="421"/>
      <c r="Q163" s="421"/>
      <c r="R163" s="421"/>
      <c r="S163" s="421"/>
      <c r="T163" s="421"/>
      <c r="U163" s="422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20" t="s">
        <v>70</v>
      </c>
      <c r="P164" s="421"/>
      <c r="Q164" s="421"/>
      <c r="R164" s="421"/>
      <c r="S164" s="421"/>
      <c r="T164" s="421"/>
      <c r="U164" s="422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20" t="s">
        <v>70</v>
      </c>
      <c r="P168" s="421"/>
      <c r="Q168" s="421"/>
      <c r="R168" s="421"/>
      <c r="S168" s="421"/>
      <c r="T168" s="421"/>
      <c r="U168" s="422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20" t="s">
        <v>70</v>
      </c>
      <c r="P169" s="421"/>
      <c r="Q169" s="421"/>
      <c r="R169" s="421"/>
      <c r="S169" s="421"/>
      <c r="T169" s="421"/>
      <c r="U169" s="422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52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0</v>
      </c>
      <c r="X173" s="388">
        <f t="shared" si="34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0</v>
      </c>
      <c r="X174" s="388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0</v>
      </c>
      <c r="X176" s="388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2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20" t="s">
        <v>70</v>
      </c>
      <c r="P179" s="421"/>
      <c r="Q179" s="421"/>
      <c r="R179" s="421"/>
      <c r="S179" s="421"/>
      <c r="T179" s="421"/>
      <c r="U179" s="422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0</v>
      </c>
      <c r="X179" s="389">
        <f>IFERROR(X171/H171,"0")+IFERROR(X172/H172,"0")+IFERROR(X173/H173,"0")+IFERROR(X174/H174,"0")+IFERROR(X175/H175,"0")+IFERROR(X176/H176,"0")+IFERROR(X177/H177,"0")+IFERROR(X178/H178,"0")</f>
        <v>0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</v>
      </c>
      <c r="Z179" s="390"/>
      <c r="AA179" s="390"/>
    </row>
    <row r="180" spans="1:67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20" t="s">
        <v>70</v>
      </c>
      <c r="P180" s="421"/>
      <c r="Q180" s="421"/>
      <c r="R180" s="421"/>
      <c r="S180" s="421"/>
      <c r="T180" s="421"/>
      <c r="U180" s="422"/>
      <c r="V180" s="37" t="s">
        <v>66</v>
      </c>
      <c r="W180" s="389">
        <f>IFERROR(SUM(W171:W178),"0")</f>
        <v>0</v>
      </c>
      <c r="X180" s="389">
        <f>IFERROR(SUM(X171:X178),"0")</f>
        <v>0</v>
      </c>
      <c r="Y180" s="37"/>
      <c r="Z180" s="390"/>
      <c r="AA180" s="390"/>
    </row>
    <row r="181" spans="1:67" ht="14.25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0</v>
      </c>
      <c r="X185" s="388">
        <f t="shared" si="39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6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170</v>
      </c>
      <c r="X188" s="388">
        <f t="shared" si="39"/>
        <v>174</v>
      </c>
      <c r="Y188" s="36">
        <f>IFERROR(IF(X188=0,"",ROUNDUP(X188/H188,0)*0.02175),"")</f>
        <v>0.43499999999999994</v>
      </c>
      <c r="Z188" s="56"/>
      <c r="AA188" s="57"/>
      <c r="AE188" s="64"/>
      <c r="BB188" s="171" t="s">
        <v>1</v>
      </c>
      <c r="BL188" s="64">
        <f t="shared" si="40"/>
        <v>181.02068965517242</v>
      </c>
      <c r="BM188" s="64">
        <f t="shared" si="41"/>
        <v>185.28</v>
      </c>
      <c r="BN188" s="64">
        <f t="shared" si="42"/>
        <v>0.34893267651888343</v>
      </c>
      <c r="BO188" s="64">
        <f t="shared" si="43"/>
        <v>0.3571428571428571</v>
      </c>
    </row>
    <row r="189" spans="1:67" ht="16.5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2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100</v>
      </c>
      <c r="X190" s="388">
        <f t="shared" si="39"/>
        <v>100.8</v>
      </c>
      <c r="Y190" s="36">
        <f>IFERROR(IF(X190=0,"",ROUNDUP(X190/H190,0)*0.00753),"")</f>
        <v>0.31625999999999999</v>
      </c>
      <c r="Z190" s="56"/>
      <c r="AA190" s="57"/>
      <c r="AE190" s="64"/>
      <c r="BB190" s="173" t="s">
        <v>1</v>
      </c>
      <c r="BL190" s="64">
        <f t="shared" si="40"/>
        <v>111.33333333333333</v>
      </c>
      <c r="BM190" s="64">
        <f t="shared" si="41"/>
        <v>112.224</v>
      </c>
      <c r="BN190" s="64">
        <f t="shared" si="42"/>
        <v>0.26709401709401709</v>
      </c>
      <c r="BO190" s="64">
        <f t="shared" si="43"/>
        <v>0.26923076923076922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0</v>
      </c>
      <c r="X192" s="388">
        <f t="shared" si="39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0</v>
      </c>
      <c r="X194" s="388">
        <f t="shared" si="39"/>
        <v>0</v>
      </c>
      <c r="Y194" s="36" t="str">
        <f t="shared" ref="Y194:Y200" si="44"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0</v>
      </c>
      <c r="X195" s="388">
        <f t="shared" si="39"/>
        <v>0</v>
      </c>
      <c r="Y195" s="36" t="str">
        <f t="shared" si="44"/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60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92</v>
      </c>
      <c r="X197" s="388">
        <f t="shared" si="39"/>
        <v>93.6</v>
      </c>
      <c r="Y197" s="36">
        <f t="shared" si="44"/>
        <v>0.29366999999999999</v>
      </c>
      <c r="Z197" s="56"/>
      <c r="AA197" s="57"/>
      <c r="AE197" s="64"/>
      <c r="BB197" s="180" t="s">
        <v>1</v>
      </c>
      <c r="BL197" s="64">
        <f t="shared" si="40"/>
        <v>102.42666666666668</v>
      </c>
      <c r="BM197" s="64">
        <f t="shared" si="41"/>
        <v>104.208</v>
      </c>
      <c r="BN197" s="64">
        <f t="shared" si="42"/>
        <v>0.24572649572649574</v>
      </c>
      <c r="BO197" s="64">
        <f t="shared" si="43"/>
        <v>0.25</v>
      </c>
    </row>
    <row r="198" spans="1:67" ht="27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9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0</v>
      </c>
      <c r="X199" s="388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27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0</v>
      </c>
      <c r="X200" s="388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20" t="s">
        <v>70</v>
      </c>
      <c r="P201" s="421"/>
      <c r="Q201" s="421"/>
      <c r="R201" s="421"/>
      <c r="S201" s="421"/>
      <c r="T201" s="421"/>
      <c r="U201" s="422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99.540229885057471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101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1.0449299999999999</v>
      </c>
      <c r="Z201" s="390"/>
      <c r="AA201" s="390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20" t="s">
        <v>70</v>
      </c>
      <c r="P202" s="421"/>
      <c r="Q202" s="421"/>
      <c r="R202" s="421"/>
      <c r="S202" s="421"/>
      <c r="T202" s="421"/>
      <c r="U202" s="422"/>
      <c r="V202" s="37" t="s">
        <v>66</v>
      </c>
      <c r="W202" s="389">
        <f>IFERROR(SUM(W182:W200),"0")</f>
        <v>362</v>
      </c>
      <c r="X202" s="389">
        <f>IFERROR(SUM(X182:X200),"0")</f>
        <v>368.4</v>
      </c>
      <c r="Y202" s="37"/>
      <c r="Z202" s="390"/>
      <c r="AA202" s="390"/>
    </row>
    <row r="203" spans="1:67" ht="14.25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6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0</v>
      </c>
      <c r="X206" s="388">
        <f>IFERROR(IF(W206="",0,CEILING((W206/$H206),1)*$H206),"")</f>
        <v>0</v>
      </c>
      <c r="Y206" s="36" t="str">
        <f>IFERROR(IF(X206=0,"",ROUNDUP(X206/H206,0)*0.00753),"")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16.5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0</v>
      </c>
      <c r="X207" s="388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20" t="s">
        <v>70</v>
      </c>
      <c r="P208" s="421"/>
      <c r="Q208" s="421"/>
      <c r="R208" s="421"/>
      <c r="S208" s="421"/>
      <c r="T208" s="421"/>
      <c r="U208" s="422"/>
      <c r="V208" s="37" t="s">
        <v>71</v>
      </c>
      <c r="W208" s="389">
        <f>IFERROR(W204/H204,"0")+IFERROR(W205/H205,"0")+IFERROR(W206/H206,"0")+IFERROR(W207/H207,"0")</f>
        <v>0</v>
      </c>
      <c r="X208" s="389">
        <f>IFERROR(X204/H204,"0")+IFERROR(X205/H205,"0")+IFERROR(X206/H206,"0")+IFERROR(X207/H207,"0")</f>
        <v>0</v>
      </c>
      <c r="Y208" s="389">
        <f>IFERROR(IF(Y204="",0,Y204),"0")+IFERROR(IF(Y205="",0,Y205),"0")+IFERROR(IF(Y206="",0,Y206),"0")+IFERROR(IF(Y207="",0,Y207),"0")</f>
        <v>0</v>
      </c>
      <c r="Z208" s="390"/>
      <c r="AA208" s="390"/>
    </row>
    <row r="209" spans="1:67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20" t="s">
        <v>70</v>
      </c>
      <c r="P209" s="421"/>
      <c r="Q209" s="421"/>
      <c r="R209" s="421"/>
      <c r="S209" s="421"/>
      <c r="T209" s="421"/>
      <c r="U209" s="422"/>
      <c r="V209" s="37" t="s">
        <v>66</v>
      </c>
      <c r="W209" s="389">
        <f>IFERROR(SUM(W204:W207),"0")</f>
        <v>0</v>
      </c>
      <c r="X209" s="389">
        <f>IFERROR(SUM(X204:X207),"0")</f>
        <v>0</v>
      </c>
      <c r="Y209" s="37"/>
      <c r="Z209" s="390"/>
      <c r="AA209" s="390"/>
    </row>
    <row r="210" spans="1:67" ht="16.5" customHeight="1" x14ac:dyDescent="0.25">
      <c r="A210" s="424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0</v>
      </c>
      <c r="X214" s="388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0</v>
      </c>
      <c r="X217" s="388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20" t="s">
        <v>70</v>
      </c>
      <c r="P219" s="421"/>
      <c r="Q219" s="421"/>
      <c r="R219" s="421"/>
      <c r="S219" s="421"/>
      <c r="T219" s="421"/>
      <c r="U219" s="422"/>
      <c r="V219" s="37" t="s">
        <v>71</v>
      </c>
      <c r="W219" s="389">
        <f>IFERROR(W212/H212,"0")+IFERROR(W213/H213,"0")+IFERROR(W214/H214,"0")+IFERROR(W215/H215,"0")+IFERROR(W216/H216,"0")+IFERROR(W217/H217,"0")+IFERROR(W218/H218,"0")</f>
        <v>0</v>
      </c>
      <c r="X219" s="389">
        <f>IFERROR(X212/H212,"0")+IFERROR(X213/H213,"0")+IFERROR(X214/H214,"0")+IFERROR(X215/H215,"0")+IFERROR(X216/H216,"0")+IFERROR(X217/H217,"0")+IFERROR(X218/H218,"0")</f>
        <v>0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</v>
      </c>
      <c r="Z219" s="390"/>
      <c r="AA219" s="390"/>
    </row>
    <row r="220" spans="1:67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20" t="s">
        <v>70</v>
      </c>
      <c r="P220" s="421"/>
      <c r="Q220" s="421"/>
      <c r="R220" s="421"/>
      <c r="S220" s="421"/>
      <c r="T220" s="421"/>
      <c r="U220" s="422"/>
      <c r="V220" s="37" t="s">
        <v>66</v>
      </c>
      <c r="W220" s="389">
        <f>IFERROR(SUM(W212:W218),"0")</f>
        <v>0</v>
      </c>
      <c r="X220" s="389">
        <f>IFERROR(SUM(X212:X218),"0")</f>
        <v>0</v>
      </c>
      <c r="Y220" s="37"/>
      <c r="Z220" s="390"/>
      <c r="AA220" s="390"/>
    </row>
    <row r="221" spans="1:67" ht="14.25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5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20" t="s">
        <v>70</v>
      </c>
      <c r="P225" s="421"/>
      <c r="Q225" s="421"/>
      <c r="R225" s="421"/>
      <c r="S225" s="421"/>
      <c r="T225" s="421"/>
      <c r="U225" s="422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20" t="s">
        <v>70</v>
      </c>
      <c r="P226" s="421"/>
      <c r="Q226" s="421"/>
      <c r="R226" s="421"/>
      <c r="S226" s="421"/>
      <c r="T226" s="421"/>
      <c r="U226" s="422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customHeight="1" x14ac:dyDescent="0.25">
      <c r="A227" s="424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0</v>
      </c>
      <c r="X229" s="388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0</v>
      </c>
      <c r="X232" s="388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20" t="s">
        <v>70</v>
      </c>
      <c r="P235" s="421"/>
      <c r="Q235" s="421"/>
      <c r="R235" s="421"/>
      <c r="S235" s="421"/>
      <c r="T235" s="421"/>
      <c r="U235" s="422"/>
      <c r="V235" s="37" t="s">
        <v>71</v>
      </c>
      <c r="W235" s="389">
        <f>IFERROR(W229/H229,"0")+IFERROR(W230/H230,"0")+IFERROR(W231/H231,"0")+IFERROR(W232/H232,"0")+IFERROR(W233/H233,"0")+IFERROR(W234/H234,"0")</f>
        <v>0</v>
      </c>
      <c r="X235" s="389">
        <f>IFERROR(X229/H229,"0")+IFERROR(X230/H230,"0")+IFERROR(X231/H231,"0")+IFERROR(X232/H232,"0")+IFERROR(X233/H233,"0")+IFERROR(X234/H234,"0")</f>
        <v>0</v>
      </c>
      <c r="Y235" s="389">
        <f>IFERROR(IF(Y229="",0,Y229),"0")+IFERROR(IF(Y230="",0,Y230),"0")+IFERROR(IF(Y231="",0,Y231),"0")+IFERROR(IF(Y232="",0,Y232),"0")+IFERROR(IF(Y233="",0,Y233),"0")+IFERROR(IF(Y234="",0,Y234),"0")</f>
        <v>0</v>
      </c>
      <c r="Z235" s="390"/>
      <c r="AA235" s="390"/>
    </row>
    <row r="236" spans="1:67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20" t="s">
        <v>70</v>
      </c>
      <c r="P236" s="421"/>
      <c r="Q236" s="421"/>
      <c r="R236" s="421"/>
      <c r="S236" s="421"/>
      <c r="T236" s="421"/>
      <c r="U236" s="422"/>
      <c r="V236" s="37" t="s">
        <v>66</v>
      </c>
      <c r="W236" s="389">
        <f>IFERROR(SUM(W229:W234),"0")</f>
        <v>0</v>
      </c>
      <c r="X236" s="389">
        <f>IFERROR(SUM(X229:X234),"0")</f>
        <v>0</v>
      </c>
      <c r="Y236" s="37"/>
      <c r="Z236" s="390"/>
      <c r="AA236" s="390"/>
    </row>
    <row r="237" spans="1:67" ht="16.5" customHeight="1" x14ac:dyDescent="0.25">
      <c r="A237" s="424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20" t="s">
        <v>70</v>
      </c>
      <c r="P252" s="421"/>
      <c r="Q252" s="421"/>
      <c r="R252" s="421"/>
      <c r="S252" s="421"/>
      <c r="T252" s="421"/>
      <c r="U252" s="422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20" t="s">
        <v>70</v>
      </c>
      <c r="P253" s="421"/>
      <c r="Q253" s="421"/>
      <c r="R253" s="421"/>
      <c r="S253" s="421"/>
      <c r="T253" s="421"/>
      <c r="U253" s="422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0</v>
      </c>
      <c r="X255" s="38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20" t="s">
        <v>70</v>
      </c>
      <c r="P259" s="421"/>
      <c r="Q259" s="421"/>
      <c r="R259" s="421"/>
      <c r="S259" s="421"/>
      <c r="T259" s="421"/>
      <c r="U259" s="422"/>
      <c r="V259" s="37" t="s">
        <v>71</v>
      </c>
      <c r="W259" s="389">
        <f>IFERROR(W255/H255,"0")+IFERROR(W256/H256,"0")+IFERROR(W257/H257,"0")+IFERROR(W258/H258,"0")</f>
        <v>0</v>
      </c>
      <c r="X259" s="389">
        <f>IFERROR(X255/H255,"0")+IFERROR(X256/H256,"0")+IFERROR(X257/H257,"0")+IFERROR(X258/H258,"0")</f>
        <v>0</v>
      </c>
      <c r="Y259" s="389">
        <f>IFERROR(IF(Y255="",0,Y255),"0")+IFERROR(IF(Y256="",0,Y256),"0")+IFERROR(IF(Y257="",0,Y257),"0")+IFERROR(IF(Y258="",0,Y258),"0")</f>
        <v>0</v>
      </c>
      <c r="Z259" s="390"/>
      <c r="AA259" s="390"/>
    </row>
    <row r="260" spans="1:67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20" t="s">
        <v>70</v>
      </c>
      <c r="P260" s="421"/>
      <c r="Q260" s="421"/>
      <c r="R260" s="421"/>
      <c r="S260" s="421"/>
      <c r="T260" s="421"/>
      <c r="U260" s="422"/>
      <c r="V260" s="37" t="s">
        <v>66</v>
      </c>
      <c r="W260" s="389">
        <f>IFERROR(SUM(W255:W258),"0")</f>
        <v>0</v>
      </c>
      <c r="X260" s="389">
        <f>IFERROR(SUM(X255:X258),"0")</f>
        <v>0</v>
      </c>
      <c r="Y260" s="37"/>
      <c r="Z260" s="390"/>
      <c r="AA260" s="390"/>
    </row>
    <row r="261" spans="1:67" ht="14.25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20" t="s">
        <v>70</v>
      </c>
      <c r="P271" s="421"/>
      <c r="Q271" s="421"/>
      <c r="R271" s="421"/>
      <c r="S271" s="421"/>
      <c r="T271" s="421"/>
      <c r="U271" s="422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20" t="s">
        <v>70</v>
      </c>
      <c r="P272" s="421"/>
      <c r="Q272" s="421"/>
      <c r="R272" s="421"/>
      <c r="S272" s="421"/>
      <c r="T272" s="421"/>
      <c r="U272" s="422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1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0</v>
      </c>
      <c r="X275" s="388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0</v>
      </c>
      <c r="X276" s="388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16.5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0</v>
      </c>
      <c r="X277" s="388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20" t="s">
        <v>70</v>
      </c>
      <c r="P278" s="421"/>
      <c r="Q278" s="421"/>
      <c r="R278" s="421"/>
      <c r="S278" s="421"/>
      <c r="T278" s="421"/>
      <c r="U278" s="422"/>
      <c r="V278" s="37" t="s">
        <v>71</v>
      </c>
      <c r="W278" s="389">
        <f>IFERROR(W274/H274,"0")+IFERROR(W275/H275,"0")+IFERROR(W276/H276,"0")+IFERROR(W277/H277,"0")</f>
        <v>0</v>
      </c>
      <c r="X278" s="389">
        <f>IFERROR(X274/H274,"0")+IFERROR(X275/H275,"0")+IFERROR(X276/H276,"0")+IFERROR(X277/H277,"0")</f>
        <v>0</v>
      </c>
      <c r="Y278" s="389">
        <f>IFERROR(IF(Y274="",0,Y274),"0")+IFERROR(IF(Y275="",0,Y275),"0")+IFERROR(IF(Y276="",0,Y276),"0")+IFERROR(IF(Y277="",0,Y277),"0")</f>
        <v>0</v>
      </c>
      <c r="Z278" s="390"/>
      <c r="AA278" s="390"/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20" t="s">
        <v>70</v>
      </c>
      <c r="P279" s="421"/>
      <c r="Q279" s="421"/>
      <c r="R279" s="421"/>
      <c r="S279" s="421"/>
      <c r="T279" s="421"/>
      <c r="U279" s="422"/>
      <c r="V279" s="37" t="s">
        <v>66</v>
      </c>
      <c r="W279" s="389">
        <f>IFERROR(SUM(W274:W277),"0")</f>
        <v>0</v>
      </c>
      <c r="X279" s="389">
        <f>IFERROR(SUM(X274:X277),"0")</f>
        <v>0</v>
      </c>
      <c r="Y279" s="37"/>
      <c r="Z279" s="390"/>
      <c r="AA279" s="390"/>
    </row>
    <row r="280" spans="1:67" ht="14.25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6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51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0</v>
      </c>
      <c r="X283" s="388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20" t="s">
        <v>70</v>
      </c>
      <c r="P284" s="421"/>
      <c r="Q284" s="421"/>
      <c r="R284" s="421"/>
      <c r="S284" s="421"/>
      <c r="T284" s="421"/>
      <c r="U284" s="422"/>
      <c r="V284" s="37" t="s">
        <v>71</v>
      </c>
      <c r="W284" s="389">
        <f>IFERROR(W281/H281,"0")+IFERROR(W282/H282,"0")+IFERROR(W283/H283,"0")</f>
        <v>0</v>
      </c>
      <c r="X284" s="389">
        <f>IFERROR(X281/H281,"0")+IFERROR(X282/H282,"0")+IFERROR(X283/H283,"0")</f>
        <v>0</v>
      </c>
      <c r="Y284" s="389">
        <f>IFERROR(IF(Y281="",0,Y281),"0")+IFERROR(IF(Y282="",0,Y282),"0")+IFERROR(IF(Y283="",0,Y283),"0")</f>
        <v>0</v>
      </c>
      <c r="Z284" s="390"/>
      <c r="AA284" s="390"/>
    </row>
    <row r="285" spans="1:67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20" t="s">
        <v>70</v>
      </c>
      <c r="P285" s="421"/>
      <c r="Q285" s="421"/>
      <c r="R285" s="421"/>
      <c r="S285" s="421"/>
      <c r="T285" s="421"/>
      <c r="U285" s="422"/>
      <c r="V285" s="37" t="s">
        <v>66</v>
      </c>
      <c r="W285" s="389">
        <f>IFERROR(SUM(W281:W283),"0")</f>
        <v>0</v>
      </c>
      <c r="X285" s="389">
        <f>IFERROR(SUM(X281:X283),"0")</f>
        <v>0</v>
      </c>
      <c r="Y285" s="37"/>
      <c r="Z285" s="390"/>
      <c r="AA285" s="390"/>
    </row>
    <row r="286" spans="1:67" ht="14.25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20" t="s">
        <v>70</v>
      </c>
      <c r="P290" s="421"/>
      <c r="Q290" s="421"/>
      <c r="R290" s="421"/>
      <c r="S290" s="421"/>
      <c r="T290" s="421"/>
      <c r="U290" s="422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20" t="s">
        <v>70</v>
      </c>
      <c r="P291" s="421"/>
      <c r="Q291" s="421"/>
      <c r="R291" s="421"/>
      <c r="S291" s="421"/>
      <c r="T291" s="421"/>
      <c r="U291" s="422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customHeight="1" x14ac:dyDescent="0.25">
      <c r="A292" s="424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20" t="s">
        <v>70</v>
      </c>
      <c r="P301" s="421"/>
      <c r="Q301" s="421"/>
      <c r="R301" s="421"/>
      <c r="S301" s="421"/>
      <c r="T301" s="421"/>
      <c r="U301" s="422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20" t="s">
        <v>70</v>
      </c>
      <c r="P302" s="421"/>
      <c r="Q302" s="421"/>
      <c r="R302" s="421"/>
      <c r="S302" s="421"/>
      <c r="T302" s="421"/>
      <c r="U302" s="422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20" t="s">
        <v>70</v>
      </c>
      <c r="P306" s="421"/>
      <c r="Q306" s="421"/>
      <c r="R306" s="421"/>
      <c r="S306" s="421"/>
      <c r="T306" s="421"/>
      <c r="U306" s="422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20" t="s">
        <v>70</v>
      </c>
      <c r="P307" s="421"/>
      <c r="Q307" s="421"/>
      <c r="R307" s="421"/>
      <c r="S307" s="421"/>
      <c r="T307" s="421"/>
      <c r="U307" s="422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customHeight="1" x14ac:dyDescent="0.25">
      <c r="A308" s="424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20" t="s">
        <v>70</v>
      </c>
      <c r="P311" s="421"/>
      <c r="Q311" s="421"/>
      <c r="R311" s="421"/>
      <c r="S311" s="421"/>
      <c r="T311" s="421"/>
      <c r="U311" s="422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20" t="s">
        <v>70</v>
      </c>
      <c r="P312" s="421"/>
      <c r="Q312" s="421"/>
      <c r="R312" s="421"/>
      <c r="S312" s="421"/>
      <c r="T312" s="421"/>
      <c r="U312" s="422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20" t="s">
        <v>70</v>
      </c>
      <c r="P317" s="421"/>
      <c r="Q317" s="421"/>
      <c r="R317" s="421"/>
      <c r="S317" s="421"/>
      <c r="T317" s="421"/>
      <c r="U317" s="422"/>
      <c r="V317" s="37" t="s">
        <v>71</v>
      </c>
      <c r="W317" s="389">
        <f>IFERROR(W314/H314,"0")+IFERROR(W315/H315,"0")+IFERROR(W316/H316,"0")</f>
        <v>0</v>
      </c>
      <c r="X317" s="389">
        <f>IFERROR(X314/H314,"0")+IFERROR(X315/H315,"0")+IFERROR(X316/H316,"0")</f>
        <v>0</v>
      </c>
      <c r="Y317" s="389">
        <f>IFERROR(IF(Y314="",0,Y314),"0")+IFERROR(IF(Y315="",0,Y315),"0")+IFERROR(IF(Y316="",0,Y316),"0")</f>
        <v>0</v>
      </c>
      <c r="Z317" s="390"/>
      <c r="AA317" s="390"/>
    </row>
    <row r="318" spans="1:67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20" t="s">
        <v>70</v>
      </c>
      <c r="P318" s="421"/>
      <c r="Q318" s="421"/>
      <c r="R318" s="421"/>
      <c r="S318" s="421"/>
      <c r="T318" s="421"/>
      <c r="U318" s="422"/>
      <c r="V318" s="37" t="s">
        <v>66</v>
      </c>
      <c r="W318" s="389">
        <f>IFERROR(SUM(W314:W316),"0")</f>
        <v>0</v>
      </c>
      <c r="X318" s="389">
        <f>IFERROR(SUM(X314:X316),"0")</f>
        <v>0</v>
      </c>
      <c r="Y318" s="37"/>
      <c r="Z318" s="390"/>
      <c r="AA318" s="390"/>
    </row>
    <row r="319" spans="1:67" ht="14.25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20" t="s">
        <v>70</v>
      </c>
      <c r="P321" s="421"/>
      <c r="Q321" s="421"/>
      <c r="R321" s="421"/>
      <c r="S321" s="421"/>
      <c r="T321" s="421"/>
      <c r="U321" s="422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20" t="s">
        <v>70</v>
      </c>
      <c r="P322" s="421"/>
      <c r="Q322" s="421"/>
      <c r="R322" s="421"/>
      <c r="S322" s="421"/>
      <c r="T322" s="421"/>
      <c r="U322" s="422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20" t="s">
        <v>70</v>
      </c>
      <c r="P325" s="421"/>
      <c r="Q325" s="421"/>
      <c r="R325" s="421"/>
      <c r="S325" s="421"/>
      <c r="T325" s="421"/>
      <c r="U325" s="422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20" t="s">
        <v>70</v>
      </c>
      <c r="P326" s="421"/>
      <c r="Q326" s="421"/>
      <c r="R326" s="421"/>
      <c r="S326" s="421"/>
      <c r="T326" s="421"/>
      <c r="U326" s="422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customHeight="1" x14ac:dyDescent="0.25">
      <c r="A328" s="424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9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7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2000</v>
      </c>
      <c r="X333" s="388">
        <f t="shared" si="71"/>
        <v>2010</v>
      </c>
      <c r="Y333" s="36">
        <f>IFERROR(IF(X333=0,"",ROUNDUP(X333/H333,0)*0.02175),"")</f>
        <v>2.9144999999999999</v>
      </c>
      <c r="Z333" s="56"/>
      <c r="AA333" s="57"/>
      <c r="AE333" s="64"/>
      <c r="BB333" s="258" t="s">
        <v>1</v>
      </c>
      <c r="BL333" s="64">
        <f t="shared" si="72"/>
        <v>2064</v>
      </c>
      <c r="BM333" s="64">
        <f t="shared" si="73"/>
        <v>2074.3200000000002</v>
      </c>
      <c r="BN333" s="64">
        <f t="shared" si="74"/>
        <v>2.7777777777777777</v>
      </c>
      <c r="BO333" s="64">
        <f t="shared" si="75"/>
        <v>2.7916666666666665</v>
      </c>
    </row>
    <row r="334" spans="1:67" ht="27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15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2060</v>
      </c>
      <c r="X335" s="388">
        <f t="shared" si="71"/>
        <v>2070</v>
      </c>
      <c r="Y335" s="36">
        <f>IFERROR(IF(X335=0,"",ROUNDUP(X335/H335,0)*0.02175),"")</f>
        <v>3.0014999999999996</v>
      </c>
      <c r="Z335" s="56"/>
      <c r="AA335" s="57"/>
      <c r="AE335" s="64"/>
      <c r="BB335" s="260" t="s">
        <v>1</v>
      </c>
      <c r="BL335" s="64">
        <f t="shared" si="72"/>
        <v>2125.92</v>
      </c>
      <c r="BM335" s="64">
        <f t="shared" si="73"/>
        <v>2136.2400000000002</v>
      </c>
      <c r="BN335" s="64">
        <f t="shared" si="74"/>
        <v>2.8611111111111112</v>
      </c>
      <c r="BO335" s="64">
        <f t="shared" si="75"/>
        <v>2.875</v>
      </c>
    </row>
    <row r="336" spans="1:67" ht="27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0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390</v>
      </c>
      <c r="X337" s="388">
        <f t="shared" si="71"/>
        <v>390</v>
      </c>
      <c r="Y337" s="36">
        <f>IFERROR(IF(X337=0,"",ROUNDUP(X337/H337,0)*0.02175),"")</f>
        <v>0.5655</v>
      </c>
      <c r="Z337" s="56"/>
      <c r="AA337" s="57"/>
      <c r="AE337" s="64"/>
      <c r="BB337" s="262" t="s">
        <v>1</v>
      </c>
      <c r="BL337" s="64">
        <f t="shared" si="72"/>
        <v>402.47999999999996</v>
      </c>
      <c r="BM337" s="64">
        <f t="shared" si="73"/>
        <v>402.47999999999996</v>
      </c>
      <c r="BN337" s="64">
        <f t="shared" si="74"/>
        <v>0.54166666666666663</v>
      </c>
      <c r="BO337" s="64">
        <f t="shared" si="75"/>
        <v>0.54166666666666663</v>
      </c>
    </row>
    <row r="338" spans="1:67" ht="27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20" t="s">
        <v>70</v>
      </c>
      <c r="P341" s="421"/>
      <c r="Q341" s="421"/>
      <c r="R341" s="421"/>
      <c r="S341" s="421"/>
      <c r="T341" s="421"/>
      <c r="U341" s="422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296.66666666666669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298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6.4814999999999996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20" t="s">
        <v>70</v>
      </c>
      <c r="P342" s="421"/>
      <c r="Q342" s="421"/>
      <c r="R342" s="421"/>
      <c r="S342" s="421"/>
      <c r="T342" s="421"/>
      <c r="U342" s="422"/>
      <c r="V342" s="37" t="s">
        <v>66</v>
      </c>
      <c r="W342" s="389">
        <f>IFERROR(SUM(W330:W340),"0")</f>
        <v>4450</v>
      </c>
      <c r="X342" s="389">
        <f>IFERROR(SUM(X330:X340),"0")</f>
        <v>4470</v>
      </c>
      <c r="Y342" s="37"/>
      <c r="Z342" s="390"/>
      <c r="AA342" s="390"/>
    </row>
    <row r="343" spans="1:67" ht="14.25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2200</v>
      </c>
      <c r="X344" s="388">
        <f>IFERROR(IF(W344="",0,CEILING((W344/$H344),1)*$H344),"")</f>
        <v>2205</v>
      </c>
      <c r="Y344" s="36">
        <f>IFERROR(IF(X344=0,"",ROUNDUP(X344/H344,0)*0.02175),"")</f>
        <v>3.1972499999999999</v>
      </c>
      <c r="Z344" s="56"/>
      <c r="AA344" s="57"/>
      <c r="AE344" s="64"/>
      <c r="BB344" s="266" t="s">
        <v>1</v>
      </c>
      <c r="BL344" s="64">
        <f>IFERROR(W344*I344/H344,"0")</f>
        <v>2270.4</v>
      </c>
      <c r="BM344" s="64">
        <f>IFERROR(X344*I344/H344,"0")</f>
        <v>2275.56</v>
      </c>
      <c r="BN344" s="64">
        <f>IFERROR(1/J344*(W344/H344),"0")</f>
        <v>3.0555555555555554</v>
      </c>
      <c r="BO344" s="64">
        <f>IFERROR(1/J344*(X344/H344),"0")</f>
        <v>3.0625</v>
      </c>
    </row>
    <row r="345" spans="1:67" ht="16.5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2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20" t="s">
        <v>70</v>
      </c>
      <c r="P348" s="421"/>
      <c r="Q348" s="421"/>
      <c r="R348" s="421"/>
      <c r="S348" s="421"/>
      <c r="T348" s="421"/>
      <c r="U348" s="422"/>
      <c r="V348" s="37" t="s">
        <v>71</v>
      </c>
      <c r="W348" s="389">
        <f>IFERROR(W344/H344,"0")+IFERROR(W345/H345,"0")+IFERROR(W346/H346,"0")+IFERROR(W347/H347,"0")</f>
        <v>146.66666666666666</v>
      </c>
      <c r="X348" s="389">
        <f>IFERROR(X344/H344,"0")+IFERROR(X345/H345,"0")+IFERROR(X346/H346,"0")+IFERROR(X347/H347,"0")</f>
        <v>147</v>
      </c>
      <c r="Y348" s="389">
        <f>IFERROR(IF(Y344="",0,Y344),"0")+IFERROR(IF(Y345="",0,Y345),"0")+IFERROR(IF(Y346="",0,Y346),"0")+IFERROR(IF(Y347="",0,Y347),"0")</f>
        <v>3.1972499999999999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20" t="s">
        <v>70</v>
      </c>
      <c r="P349" s="421"/>
      <c r="Q349" s="421"/>
      <c r="R349" s="421"/>
      <c r="S349" s="421"/>
      <c r="T349" s="421"/>
      <c r="U349" s="422"/>
      <c r="V349" s="37" t="s">
        <v>66</v>
      </c>
      <c r="W349" s="389">
        <f>IFERROR(SUM(W344:W347),"0")</f>
        <v>2200</v>
      </c>
      <c r="X349" s="389">
        <f>IFERROR(SUM(X344:X347),"0")</f>
        <v>2205</v>
      </c>
      <c r="Y349" s="37"/>
      <c r="Z349" s="390"/>
      <c r="AA349" s="390"/>
    </row>
    <row r="350" spans="1:67" ht="14.25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4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09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0</v>
      </c>
      <c r="X353" s="388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20" t="s">
        <v>70</v>
      </c>
      <c r="P354" s="421"/>
      <c r="Q354" s="421"/>
      <c r="R354" s="421"/>
      <c r="S354" s="421"/>
      <c r="T354" s="421"/>
      <c r="U354" s="422"/>
      <c r="V354" s="37" t="s">
        <v>71</v>
      </c>
      <c r="W354" s="389">
        <f>IFERROR(W351/H351,"0")+IFERROR(W352/H352,"0")+IFERROR(W353/H353,"0")</f>
        <v>0</v>
      </c>
      <c r="X354" s="389">
        <f>IFERROR(X351/H351,"0")+IFERROR(X352/H352,"0")+IFERROR(X353/H353,"0")</f>
        <v>0</v>
      </c>
      <c r="Y354" s="389">
        <f>IFERROR(IF(Y351="",0,Y351),"0")+IFERROR(IF(Y352="",0,Y352),"0")+IFERROR(IF(Y353="",0,Y353),"0")</f>
        <v>0</v>
      </c>
      <c r="Z354" s="390"/>
      <c r="AA354" s="390"/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20" t="s">
        <v>70</v>
      </c>
      <c r="P355" s="421"/>
      <c r="Q355" s="421"/>
      <c r="R355" s="421"/>
      <c r="S355" s="421"/>
      <c r="T355" s="421"/>
      <c r="U355" s="422"/>
      <c r="V355" s="37" t="s">
        <v>66</v>
      </c>
      <c r="W355" s="389">
        <f>IFERROR(SUM(W351:W353),"0")</f>
        <v>0</v>
      </c>
      <c r="X355" s="389">
        <f>IFERROR(SUM(X351:X353),"0")</f>
        <v>0</v>
      </c>
      <c r="Y355" s="37"/>
      <c r="Z355" s="390"/>
      <c r="AA355" s="390"/>
    </row>
    <row r="356" spans="1:67" ht="14.25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0</v>
      </c>
      <c r="X357" s="388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20" t="s">
        <v>70</v>
      </c>
      <c r="P358" s="421"/>
      <c r="Q358" s="421"/>
      <c r="R358" s="421"/>
      <c r="S358" s="421"/>
      <c r="T358" s="421"/>
      <c r="U358" s="422"/>
      <c r="V358" s="37" t="s">
        <v>71</v>
      </c>
      <c r="W358" s="389">
        <f>IFERROR(W357/H357,"0")</f>
        <v>0</v>
      </c>
      <c r="X358" s="389">
        <f>IFERROR(X357/H357,"0")</f>
        <v>0</v>
      </c>
      <c r="Y358" s="389">
        <f>IFERROR(IF(Y357="",0,Y357),"0")</f>
        <v>0</v>
      </c>
      <c r="Z358" s="390"/>
      <c r="AA358" s="390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20" t="s">
        <v>70</v>
      </c>
      <c r="P359" s="421"/>
      <c r="Q359" s="421"/>
      <c r="R359" s="421"/>
      <c r="S359" s="421"/>
      <c r="T359" s="421"/>
      <c r="U359" s="422"/>
      <c r="V359" s="37" t="s">
        <v>66</v>
      </c>
      <c r="W359" s="389">
        <f>IFERROR(SUM(W357:W357),"0")</f>
        <v>0</v>
      </c>
      <c r="X359" s="389">
        <f>IFERROR(SUM(X357:X357),"0")</f>
        <v>0</v>
      </c>
      <c r="Y359" s="37"/>
      <c r="Z359" s="390"/>
      <c r="AA359" s="390"/>
    </row>
    <row r="360" spans="1:67" ht="16.5" customHeight="1" x14ac:dyDescent="0.25">
      <c r="A360" s="424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20" t="s">
        <v>70</v>
      </c>
      <c r="P367" s="421"/>
      <c r="Q367" s="421"/>
      <c r="R367" s="421"/>
      <c r="S367" s="421"/>
      <c r="T367" s="421"/>
      <c r="U367" s="422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20" t="s">
        <v>70</v>
      </c>
      <c r="P368" s="421"/>
      <c r="Q368" s="421"/>
      <c r="R368" s="421"/>
      <c r="S368" s="421"/>
      <c r="T368" s="421"/>
      <c r="U368" s="422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20" t="s">
        <v>70</v>
      </c>
      <c r="P372" s="421"/>
      <c r="Q372" s="421"/>
      <c r="R372" s="421"/>
      <c r="S372" s="421"/>
      <c r="T372" s="421"/>
      <c r="U372" s="422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20" t="s">
        <v>70</v>
      </c>
      <c r="P373" s="421"/>
      <c r="Q373" s="421"/>
      <c r="R373" s="421"/>
      <c r="S373" s="421"/>
      <c r="T373" s="421"/>
      <c r="U373" s="422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51</v>
      </c>
      <c r="X375" s="388">
        <f>IFERROR(IF(W375="",0,CEILING((W375/$H375),1)*$H375),"")</f>
        <v>54.6</v>
      </c>
      <c r="Y375" s="36">
        <f>IFERROR(IF(X375=0,"",ROUNDUP(X375/H375,0)*0.02175),"")</f>
        <v>0.15225</v>
      </c>
      <c r="Z375" s="56"/>
      <c r="AA375" s="57"/>
      <c r="AE375" s="64"/>
      <c r="BB375" s="281" t="s">
        <v>1</v>
      </c>
      <c r="BL375" s="64">
        <f>IFERROR(W375*I375/H375,"0")</f>
        <v>54.687692307692309</v>
      </c>
      <c r="BM375" s="64">
        <f>IFERROR(X375*I375/H375,"0")</f>
        <v>58.548000000000009</v>
      </c>
      <c r="BN375" s="64">
        <f>IFERROR(1/J375*(W375/H375),"0")</f>
        <v>0.11675824175824175</v>
      </c>
      <c r="BO375" s="64">
        <f>IFERROR(1/J375*(X375/H375),"0")</f>
        <v>0.125</v>
      </c>
    </row>
    <row r="376" spans="1:67" ht="27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20" t="s">
        <v>70</v>
      </c>
      <c r="P379" s="421"/>
      <c r="Q379" s="421"/>
      <c r="R379" s="421"/>
      <c r="S379" s="421"/>
      <c r="T379" s="421"/>
      <c r="U379" s="422"/>
      <c r="V379" s="37" t="s">
        <v>71</v>
      </c>
      <c r="W379" s="389">
        <f>IFERROR(W375/H375,"0")+IFERROR(W376/H376,"0")+IFERROR(W377/H377,"0")+IFERROR(W378/H378,"0")</f>
        <v>6.5384615384615383</v>
      </c>
      <c r="X379" s="389">
        <f>IFERROR(X375/H375,"0")+IFERROR(X376/H376,"0")+IFERROR(X377/H377,"0")+IFERROR(X378/H378,"0")</f>
        <v>7</v>
      </c>
      <c r="Y379" s="389">
        <f>IFERROR(IF(Y375="",0,Y375),"0")+IFERROR(IF(Y376="",0,Y376),"0")+IFERROR(IF(Y377="",0,Y377),"0")+IFERROR(IF(Y378="",0,Y378),"0")</f>
        <v>0.15225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20" t="s">
        <v>70</v>
      </c>
      <c r="P380" s="421"/>
      <c r="Q380" s="421"/>
      <c r="R380" s="421"/>
      <c r="S380" s="421"/>
      <c r="T380" s="421"/>
      <c r="U380" s="422"/>
      <c r="V380" s="37" t="s">
        <v>66</v>
      </c>
      <c r="W380" s="389">
        <f>IFERROR(SUM(W375:W378),"0")</f>
        <v>51</v>
      </c>
      <c r="X380" s="389">
        <f>IFERROR(SUM(X375:X378),"0")</f>
        <v>54.6</v>
      </c>
      <c r="Y380" s="37"/>
      <c r="Z380" s="390"/>
      <c r="AA380" s="390"/>
    </row>
    <row r="381" spans="1:67" ht="14.25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20" t="s">
        <v>70</v>
      </c>
      <c r="P383" s="421"/>
      <c r="Q383" s="421"/>
      <c r="R383" s="421"/>
      <c r="S383" s="421"/>
      <c r="T383" s="421"/>
      <c r="U383" s="422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20" t="s">
        <v>70</v>
      </c>
      <c r="P384" s="421"/>
      <c r="Q384" s="421"/>
      <c r="R384" s="421"/>
      <c r="S384" s="421"/>
      <c r="T384" s="421"/>
      <c r="U384" s="422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customHeight="1" x14ac:dyDescent="0.25">
      <c r="A386" s="424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20" t="s">
        <v>70</v>
      </c>
      <c r="P390" s="421"/>
      <c r="Q390" s="421"/>
      <c r="R390" s="421"/>
      <c r="S390" s="421"/>
      <c r="T390" s="421"/>
      <c r="U390" s="422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20" t="s">
        <v>70</v>
      </c>
      <c r="P391" s="421"/>
      <c r="Q391" s="421"/>
      <c r="R391" s="421"/>
      <c r="S391" s="421"/>
      <c r="T391" s="421"/>
      <c r="U391" s="422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0</v>
      </c>
      <c r="X393" s="388">
        <f t="shared" ref="X393:X405" si="76"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ref="BL393:BL405" si="77">IFERROR(W393*I393/H393,"0")</f>
        <v>0</v>
      </c>
      <c r="BM393" s="64">
        <f t="shared" ref="BM393:BM405" si="78">IFERROR(X393*I393/H393,"0")</f>
        <v>0</v>
      </c>
      <c r="BN393" s="64">
        <f t="shared" ref="BN393:BN405" si="79">IFERROR(1/J393*(W393/H393),"0")</f>
        <v>0</v>
      </c>
      <c r="BO393" s="64">
        <f t="shared" ref="BO393:BO405" si="80">IFERROR(1/J393*(X393/H393),"0")</f>
        <v>0</v>
      </c>
    </row>
    <row r="394" spans="1:67" ht="27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0</v>
      </c>
      <c r="X395" s="388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0</v>
      </c>
      <c r="X404" s="388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20" t="s">
        <v>70</v>
      </c>
      <c r="P406" s="421"/>
      <c r="Q406" s="421"/>
      <c r="R406" s="421"/>
      <c r="S406" s="421"/>
      <c r="T406" s="421"/>
      <c r="U406" s="422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0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</v>
      </c>
      <c r="Z406" s="390"/>
      <c r="AA406" s="390"/>
    </row>
    <row r="407" spans="1:67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20" t="s">
        <v>70</v>
      </c>
      <c r="P407" s="421"/>
      <c r="Q407" s="421"/>
      <c r="R407" s="421"/>
      <c r="S407" s="421"/>
      <c r="T407" s="421"/>
      <c r="U407" s="422"/>
      <c r="V407" s="37" t="s">
        <v>66</v>
      </c>
      <c r="W407" s="389">
        <f>IFERROR(SUM(W393:W405),"0")</f>
        <v>0</v>
      </c>
      <c r="X407" s="389">
        <f>IFERROR(SUM(X393:X405),"0")</f>
        <v>0</v>
      </c>
      <c r="Y407" s="37"/>
      <c r="Z407" s="390"/>
      <c r="AA407" s="390"/>
    </row>
    <row r="408" spans="1:67" ht="14.25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20" t="s">
        <v>70</v>
      </c>
      <c r="P412" s="421"/>
      <c r="Q412" s="421"/>
      <c r="R412" s="421"/>
      <c r="S412" s="421"/>
      <c r="T412" s="421"/>
      <c r="U412" s="422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20" t="s">
        <v>70</v>
      </c>
      <c r="P413" s="421"/>
      <c r="Q413" s="421"/>
      <c r="R413" s="421"/>
      <c r="S413" s="421"/>
      <c r="T413" s="421"/>
      <c r="U413" s="422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20" t="s">
        <v>70</v>
      </c>
      <c r="P416" s="421"/>
      <c r="Q416" s="421"/>
      <c r="R416" s="421"/>
      <c r="S416" s="421"/>
      <c r="T416" s="421"/>
      <c r="U416" s="422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20" t="s">
        <v>70</v>
      </c>
      <c r="P417" s="421"/>
      <c r="Q417" s="421"/>
      <c r="R417" s="421"/>
      <c r="S417" s="421"/>
      <c r="T417" s="421"/>
      <c r="U417" s="422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20" t="s">
        <v>70</v>
      </c>
      <c r="P422" s="421"/>
      <c r="Q422" s="421"/>
      <c r="R422" s="421"/>
      <c r="S422" s="421"/>
      <c r="T422" s="421"/>
      <c r="U422" s="422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20" t="s">
        <v>70</v>
      </c>
      <c r="P423" s="421"/>
      <c r="Q423" s="421"/>
      <c r="R423" s="421"/>
      <c r="S423" s="421"/>
      <c r="T423" s="421"/>
      <c r="U423" s="422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customHeight="1" x14ac:dyDescent="0.25">
      <c r="A424" s="424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1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20" t="s">
        <v>70</v>
      </c>
      <c r="P428" s="421"/>
      <c r="Q428" s="421"/>
      <c r="R428" s="421"/>
      <c r="S428" s="421"/>
      <c r="T428" s="421"/>
      <c r="U428" s="422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20" t="s">
        <v>70</v>
      </c>
      <c r="P429" s="421"/>
      <c r="Q429" s="421"/>
      <c r="R429" s="421"/>
      <c r="S429" s="421"/>
      <c r="T429" s="421"/>
      <c r="U429" s="422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0</v>
      </c>
      <c r="X431" s="388">
        <f t="shared" ref="X431:X436" si="82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10" t="s">
        <v>1</v>
      </c>
      <c r="BL431" s="64">
        <f t="shared" ref="BL431:BL436" si="83">IFERROR(W431*I431/H431,"0")</f>
        <v>0</v>
      </c>
      <c r="BM431" s="64">
        <f t="shared" ref="BM431:BM436" si="84">IFERROR(X431*I431/H431,"0")</f>
        <v>0</v>
      </c>
      <c r="BN431" s="64">
        <f t="shared" ref="BN431:BN436" si="85">IFERROR(1/J431*(W431/H431),"0")</f>
        <v>0</v>
      </c>
      <c r="BO431" s="64">
        <f t="shared" ref="BO431:BO436" si="86">IFERROR(1/J431*(X431/H431),"0")</f>
        <v>0</v>
      </c>
    </row>
    <row r="432" spans="1:67" ht="27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1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20" t="s">
        <v>70</v>
      </c>
      <c r="P437" s="421"/>
      <c r="Q437" s="421"/>
      <c r="R437" s="421"/>
      <c r="S437" s="421"/>
      <c r="T437" s="421"/>
      <c r="U437" s="422"/>
      <c r="V437" s="37" t="s">
        <v>71</v>
      </c>
      <c r="W437" s="389">
        <f>IFERROR(W431/H431,"0")+IFERROR(W432/H432,"0")+IFERROR(W433/H433,"0")+IFERROR(W434/H434,"0")+IFERROR(W435/H435,"0")+IFERROR(W436/H436,"0")</f>
        <v>0</v>
      </c>
      <c r="X437" s="389">
        <f>IFERROR(X431/H431,"0")+IFERROR(X432/H432,"0")+IFERROR(X433/H433,"0")+IFERROR(X434/H434,"0")+IFERROR(X435/H435,"0")+IFERROR(X436/H436,"0")</f>
        <v>0</v>
      </c>
      <c r="Y437" s="389">
        <f>IFERROR(IF(Y431="",0,Y431),"0")+IFERROR(IF(Y432="",0,Y432),"0")+IFERROR(IF(Y433="",0,Y433),"0")+IFERROR(IF(Y434="",0,Y434),"0")+IFERROR(IF(Y435="",0,Y435),"0")+IFERROR(IF(Y436="",0,Y436),"0")</f>
        <v>0</v>
      </c>
      <c r="Z437" s="390"/>
      <c r="AA437" s="390"/>
    </row>
    <row r="438" spans="1:67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20" t="s">
        <v>70</v>
      </c>
      <c r="P438" s="421"/>
      <c r="Q438" s="421"/>
      <c r="R438" s="421"/>
      <c r="S438" s="421"/>
      <c r="T438" s="421"/>
      <c r="U438" s="422"/>
      <c r="V438" s="37" t="s">
        <v>66</v>
      </c>
      <c r="W438" s="389">
        <f>IFERROR(SUM(W431:W436),"0")</f>
        <v>0</v>
      </c>
      <c r="X438" s="389">
        <f>IFERROR(SUM(X431:X436),"0")</f>
        <v>0</v>
      </c>
      <c r="Y438" s="37"/>
      <c r="Z438" s="390"/>
      <c r="AA438" s="390"/>
    </row>
    <row r="439" spans="1:67" ht="14.25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20" t="s">
        <v>70</v>
      </c>
      <c r="P442" s="421"/>
      <c r="Q442" s="421"/>
      <c r="R442" s="421"/>
      <c r="S442" s="421"/>
      <c r="T442" s="421"/>
      <c r="U442" s="422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20" t="s">
        <v>70</v>
      </c>
      <c r="P443" s="421"/>
      <c r="Q443" s="421"/>
      <c r="R443" s="421"/>
      <c r="S443" s="421"/>
      <c r="T443" s="421"/>
      <c r="U443" s="422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20" t="s">
        <v>70</v>
      </c>
      <c r="P446" s="421"/>
      <c r="Q446" s="421"/>
      <c r="R446" s="421"/>
      <c r="S446" s="421"/>
      <c r="T446" s="421"/>
      <c r="U446" s="422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20" t="s">
        <v>70</v>
      </c>
      <c r="P447" s="421"/>
      <c r="Q447" s="421"/>
      <c r="R447" s="421"/>
      <c r="S447" s="421"/>
      <c r="T447" s="421"/>
      <c r="U447" s="422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20" t="s">
        <v>70</v>
      </c>
      <c r="P450" s="421"/>
      <c r="Q450" s="421"/>
      <c r="R450" s="421"/>
      <c r="S450" s="421"/>
      <c r="T450" s="421"/>
      <c r="U450" s="422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20" t="s">
        <v>70</v>
      </c>
      <c r="P451" s="421"/>
      <c r="Q451" s="421"/>
      <c r="R451" s="421"/>
      <c r="S451" s="421"/>
      <c r="T451" s="421"/>
      <c r="U451" s="422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customHeight="1" x14ac:dyDescent="0.25">
      <c r="A452" s="424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7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20" t="s">
        <v>70</v>
      </c>
      <c r="P457" s="421"/>
      <c r="Q457" s="421"/>
      <c r="R457" s="421"/>
      <c r="S457" s="421"/>
      <c r="T457" s="421"/>
      <c r="U457" s="422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20" t="s">
        <v>70</v>
      </c>
      <c r="P458" s="421"/>
      <c r="Q458" s="421"/>
      <c r="R458" s="421"/>
      <c r="S458" s="421"/>
      <c r="T458" s="421"/>
      <c r="U458" s="422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customHeight="1" x14ac:dyDescent="0.25">
      <c r="A459" s="424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20" t="s">
        <v>70</v>
      </c>
      <c r="P462" s="421"/>
      <c r="Q462" s="421"/>
      <c r="R462" s="421"/>
      <c r="S462" s="421"/>
      <c r="T462" s="421"/>
      <c r="U462" s="422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20" t="s">
        <v>70</v>
      </c>
      <c r="P463" s="421"/>
      <c r="Q463" s="421"/>
      <c r="R463" s="421"/>
      <c r="S463" s="421"/>
      <c r="T463" s="421"/>
      <c r="U463" s="422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50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20" t="s">
        <v>70</v>
      </c>
      <c r="P466" s="421"/>
      <c r="Q466" s="421"/>
      <c r="R466" s="421"/>
      <c r="S466" s="421"/>
      <c r="T466" s="421"/>
      <c r="U466" s="422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20" t="s">
        <v>70</v>
      </c>
      <c r="P467" s="421"/>
      <c r="Q467" s="421"/>
      <c r="R467" s="421"/>
      <c r="S467" s="421"/>
      <c r="T467" s="421"/>
      <c r="U467" s="422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customHeight="1" x14ac:dyDescent="0.25">
      <c r="A469" s="424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0</v>
      </c>
      <c r="X473" s="388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0</v>
      </c>
      <c r="X474" s="388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16.5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0</v>
      </c>
      <c r="X476" s="388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16.5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20" t="s">
        <v>70</v>
      </c>
      <c r="P483" s="421"/>
      <c r="Q483" s="421"/>
      <c r="R483" s="421"/>
      <c r="S483" s="421"/>
      <c r="T483" s="421"/>
      <c r="U483" s="422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390"/>
      <c r="AA483" s="390"/>
    </row>
    <row r="484" spans="1:67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20" t="s">
        <v>70</v>
      </c>
      <c r="P484" s="421"/>
      <c r="Q484" s="421"/>
      <c r="R484" s="421"/>
      <c r="S484" s="421"/>
      <c r="T484" s="421"/>
      <c r="U484" s="422"/>
      <c r="V484" s="37" t="s">
        <v>66</v>
      </c>
      <c r="W484" s="389">
        <f>IFERROR(SUM(W471:W482),"0")</f>
        <v>0</v>
      </c>
      <c r="X484" s="389">
        <f>IFERROR(SUM(X471:X482),"0")</f>
        <v>0</v>
      </c>
      <c r="Y484" s="37"/>
      <c r="Z484" s="390"/>
      <c r="AA484" s="390"/>
    </row>
    <row r="485" spans="1:67" ht="14.25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0</v>
      </c>
      <c r="X486" s="388">
        <f>IFERROR(IF(W486="",0,CEILING((W486/$H486),1)*$H486),"")</f>
        <v>0</v>
      </c>
      <c r="Y486" s="36" t="str">
        <f>IFERROR(IF(X486=0,"",ROUNDUP(X486/H486,0)*0.01196),"")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16.5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20" t="s">
        <v>70</v>
      </c>
      <c r="P488" s="421"/>
      <c r="Q488" s="421"/>
      <c r="R488" s="421"/>
      <c r="S488" s="421"/>
      <c r="T488" s="421"/>
      <c r="U488" s="422"/>
      <c r="V488" s="37" t="s">
        <v>71</v>
      </c>
      <c r="W488" s="389">
        <f>IFERROR(W486/H486,"0")+IFERROR(W487/H487,"0")</f>
        <v>0</v>
      </c>
      <c r="X488" s="389">
        <f>IFERROR(X486/H486,"0")+IFERROR(X487/H487,"0")</f>
        <v>0</v>
      </c>
      <c r="Y488" s="389">
        <f>IFERROR(IF(Y486="",0,Y486),"0")+IFERROR(IF(Y487="",0,Y487),"0")</f>
        <v>0</v>
      </c>
      <c r="Z488" s="390"/>
      <c r="AA488" s="390"/>
    </row>
    <row r="489" spans="1:67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20" t="s">
        <v>70</v>
      </c>
      <c r="P489" s="421"/>
      <c r="Q489" s="421"/>
      <c r="R489" s="421"/>
      <c r="S489" s="421"/>
      <c r="T489" s="421"/>
      <c r="U489" s="422"/>
      <c r="V489" s="37" t="s">
        <v>66</v>
      </c>
      <c r="W489" s="389">
        <f>IFERROR(SUM(W486:W487),"0")</f>
        <v>0</v>
      </c>
      <c r="X489" s="389">
        <f>IFERROR(SUM(X486:X487),"0")</f>
        <v>0</v>
      </c>
      <c r="Y489" s="37"/>
      <c r="Z489" s="390"/>
      <c r="AA489" s="390"/>
    </row>
    <row r="490" spans="1:67" ht="14.25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0</v>
      </c>
      <c r="X491" s="388">
        <f t="shared" ref="X491:X496" si="93"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ref="BL491:BL496" si="94">IFERROR(W491*I491/H491,"0")</f>
        <v>0</v>
      </c>
      <c r="BM491" s="64">
        <f t="shared" ref="BM491:BM496" si="95">IFERROR(X491*I491/H491,"0")</f>
        <v>0</v>
      </c>
      <c r="BN491" s="64">
        <f t="shared" ref="BN491:BN496" si="96">IFERROR(1/J491*(W491/H491),"0")</f>
        <v>0</v>
      </c>
      <c r="BO491" s="64">
        <f t="shared" ref="BO491:BO496" si="97">IFERROR(1/J491*(X491/H491),"0")</f>
        <v>0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0</v>
      </c>
      <c r="X492" s="388">
        <f t="shared" si="93"/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si="94"/>
        <v>0</v>
      </c>
      <c r="BM492" s="64">
        <f t="shared" si="95"/>
        <v>0</v>
      </c>
      <c r="BN492" s="64">
        <f t="shared" si="96"/>
        <v>0</v>
      </c>
      <c r="BO492" s="64">
        <f t="shared" si="97"/>
        <v>0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0</v>
      </c>
      <c r="X493" s="388">
        <f t="shared" si="93"/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si="94"/>
        <v>0</v>
      </c>
      <c r="BM493" s="64">
        <f t="shared" si="95"/>
        <v>0</v>
      </c>
      <c r="BN493" s="64">
        <f t="shared" si="96"/>
        <v>0</v>
      </c>
      <c r="BO493" s="64">
        <f t="shared" si="97"/>
        <v>0</v>
      </c>
    </row>
    <row r="494" spans="1:67" ht="27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20" t="s">
        <v>70</v>
      </c>
      <c r="P497" s="421"/>
      <c r="Q497" s="421"/>
      <c r="R497" s="421"/>
      <c r="S497" s="421"/>
      <c r="T497" s="421"/>
      <c r="U497" s="422"/>
      <c r="V497" s="37" t="s">
        <v>71</v>
      </c>
      <c r="W497" s="389">
        <f>IFERROR(W491/H491,"0")+IFERROR(W492/H492,"0")+IFERROR(W493/H493,"0")+IFERROR(W494/H494,"0")+IFERROR(W495/H495,"0")+IFERROR(W496/H496,"0")</f>
        <v>0</v>
      </c>
      <c r="X497" s="389">
        <f>IFERROR(X491/H491,"0")+IFERROR(X492/H492,"0")+IFERROR(X493/H493,"0")+IFERROR(X494/H494,"0")+IFERROR(X495/H495,"0")+IFERROR(X496/H496,"0")</f>
        <v>0</v>
      </c>
      <c r="Y497" s="389">
        <f>IFERROR(IF(Y491="",0,Y491),"0")+IFERROR(IF(Y492="",0,Y492),"0")+IFERROR(IF(Y493="",0,Y493),"0")+IFERROR(IF(Y494="",0,Y494),"0")+IFERROR(IF(Y495="",0,Y495),"0")+IFERROR(IF(Y496="",0,Y496),"0")</f>
        <v>0</v>
      </c>
      <c r="Z497" s="390"/>
      <c r="AA497" s="390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20" t="s">
        <v>70</v>
      </c>
      <c r="P498" s="421"/>
      <c r="Q498" s="421"/>
      <c r="R498" s="421"/>
      <c r="S498" s="421"/>
      <c r="T498" s="421"/>
      <c r="U498" s="422"/>
      <c r="V498" s="37" t="s">
        <v>66</v>
      </c>
      <c r="W498" s="389">
        <f>IFERROR(SUM(W491:W496),"0")</f>
        <v>0</v>
      </c>
      <c r="X498" s="389">
        <f>IFERROR(SUM(X491:X496),"0")</f>
        <v>0</v>
      </c>
      <c r="Y498" s="37"/>
      <c r="Z498" s="390"/>
      <c r="AA498" s="390"/>
    </row>
    <row r="499" spans="1:67" ht="14.25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20" t="s">
        <v>70</v>
      </c>
      <c r="P503" s="421"/>
      <c r="Q503" s="421"/>
      <c r="R503" s="421"/>
      <c r="S503" s="421"/>
      <c r="T503" s="421"/>
      <c r="U503" s="422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20" t="s">
        <v>70</v>
      </c>
      <c r="P504" s="421"/>
      <c r="Q504" s="421"/>
      <c r="R504" s="421"/>
      <c r="S504" s="421"/>
      <c r="T504" s="421"/>
      <c r="U504" s="422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20" t="s">
        <v>70</v>
      </c>
      <c r="P507" s="421"/>
      <c r="Q507" s="421"/>
      <c r="R507" s="421"/>
      <c r="S507" s="421"/>
      <c r="T507" s="421"/>
      <c r="U507" s="422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20" t="s">
        <v>70</v>
      </c>
      <c r="P508" s="421"/>
      <c r="Q508" s="421"/>
      <c r="R508" s="421"/>
      <c r="S508" s="421"/>
      <c r="T508" s="421"/>
      <c r="U508" s="422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customHeight="1" x14ac:dyDescent="0.25">
      <c r="A510" s="424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70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08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14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6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47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39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39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4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20" t="s">
        <v>70</v>
      </c>
      <c r="P521" s="421"/>
      <c r="Q521" s="421"/>
      <c r="R521" s="421"/>
      <c r="S521" s="421"/>
      <c r="T521" s="421"/>
      <c r="U521" s="422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20" t="s">
        <v>70</v>
      </c>
      <c r="P522" s="421"/>
      <c r="Q522" s="421"/>
      <c r="R522" s="421"/>
      <c r="S522" s="421"/>
      <c r="T522" s="421"/>
      <c r="U522" s="422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652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11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3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22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20" t="s">
        <v>70</v>
      </c>
      <c r="P529" s="421"/>
      <c r="Q529" s="421"/>
      <c r="R529" s="421"/>
      <c r="S529" s="421"/>
      <c r="T529" s="421"/>
      <c r="U529" s="422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20" t="s">
        <v>70</v>
      </c>
      <c r="P530" s="421"/>
      <c r="Q530" s="421"/>
      <c r="R530" s="421"/>
      <c r="S530" s="421"/>
      <c r="T530" s="421"/>
      <c r="U530" s="422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5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5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3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51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0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20" t="s">
        <v>70</v>
      </c>
      <c r="P538" s="421"/>
      <c r="Q538" s="421"/>
      <c r="R538" s="421"/>
      <c r="S538" s="421"/>
      <c r="T538" s="421"/>
      <c r="U538" s="422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20" t="s">
        <v>70</v>
      </c>
      <c r="P539" s="421"/>
      <c r="Q539" s="421"/>
      <c r="R539" s="421"/>
      <c r="S539" s="421"/>
      <c r="T539" s="421"/>
      <c r="U539" s="422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19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0</v>
      </c>
      <c r="X541" s="388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38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6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20" t="s">
        <v>70</v>
      </c>
      <c r="P546" s="421"/>
      <c r="Q546" s="421"/>
      <c r="R546" s="421"/>
      <c r="S546" s="421"/>
      <c r="T546" s="421"/>
      <c r="U546" s="422"/>
      <c r="V546" s="37" t="s">
        <v>71</v>
      </c>
      <c r="W546" s="389">
        <f>IFERROR(W541/H541,"0")+IFERROR(W542/H542,"0")+IFERROR(W543/H543,"0")+IFERROR(W544/H544,"0")+IFERROR(W545/H545,"0")</f>
        <v>0</v>
      </c>
      <c r="X546" s="389">
        <f>IFERROR(X541/H541,"0")+IFERROR(X542/H542,"0")+IFERROR(X543/H543,"0")+IFERROR(X544/H544,"0")+IFERROR(X545/H545,"0")</f>
        <v>0</v>
      </c>
      <c r="Y546" s="389">
        <f>IFERROR(IF(Y541="",0,Y541),"0")+IFERROR(IF(Y542="",0,Y542),"0")+IFERROR(IF(Y543="",0,Y543),"0")+IFERROR(IF(Y544="",0,Y544),"0")+IFERROR(IF(Y545="",0,Y545),"0")</f>
        <v>0</v>
      </c>
      <c r="Z546" s="390"/>
      <c r="AA546" s="390"/>
    </row>
    <row r="547" spans="1:67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20" t="s">
        <v>70</v>
      </c>
      <c r="P547" s="421"/>
      <c r="Q547" s="421"/>
      <c r="R547" s="421"/>
      <c r="S547" s="421"/>
      <c r="T547" s="421"/>
      <c r="U547" s="422"/>
      <c r="V547" s="37" t="s">
        <v>66</v>
      </c>
      <c r="W547" s="389">
        <f>IFERROR(SUM(W541:W545),"0")</f>
        <v>0</v>
      </c>
      <c r="X547" s="389">
        <f>IFERROR(SUM(X541:X545),"0")</f>
        <v>0</v>
      </c>
      <c r="Y547" s="37"/>
      <c r="Z547" s="390"/>
      <c r="AA547" s="390"/>
    </row>
    <row r="548" spans="1:67" ht="14.25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8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4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0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20" t="s">
        <v>70</v>
      </c>
      <c r="P553" s="421"/>
      <c r="Q553" s="421"/>
      <c r="R553" s="421"/>
      <c r="S553" s="421"/>
      <c r="T553" s="421"/>
      <c r="U553" s="422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20" t="s">
        <v>70</v>
      </c>
      <c r="P554" s="421"/>
      <c r="Q554" s="421"/>
      <c r="R554" s="421"/>
      <c r="S554" s="421"/>
      <c r="T554" s="421"/>
      <c r="U554" s="422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3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1"/>
      <c r="O555" s="561" t="s">
        <v>765</v>
      </c>
      <c r="P555" s="541"/>
      <c r="Q555" s="541"/>
      <c r="R555" s="541"/>
      <c r="S555" s="541"/>
      <c r="T555" s="541"/>
      <c r="U555" s="542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7399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7449.6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1"/>
      <c r="O556" s="561" t="s">
        <v>766</v>
      </c>
      <c r="P556" s="541"/>
      <c r="Q556" s="541"/>
      <c r="R556" s="541"/>
      <c r="S556" s="541"/>
      <c r="T556" s="541"/>
      <c r="U556" s="542"/>
      <c r="V556" s="37" t="s">
        <v>66</v>
      </c>
      <c r="W556" s="389">
        <f>IFERROR(SUM(BL22:BL552),"0")</f>
        <v>7671.5606570951404</v>
      </c>
      <c r="X556" s="389">
        <f>IFERROR(SUM(BM22:BM552),"0")</f>
        <v>7724.6439999999993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1"/>
      <c r="O557" s="561" t="s">
        <v>767</v>
      </c>
      <c r="P557" s="541"/>
      <c r="Q557" s="541"/>
      <c r="R557" s="541"/>
      <c r="S557" s="541"/>
      <c r="T557" s="541"/>
      <c r="U557" s="542"/>
      <c r="V557" s="37" t="s">
        <v>768</v>
      </c>
      <c r="W557" s="38">
        <f>ROUNDUP(SUM(BN22:BN552),0)</f>
        <v>11</v>
      </c>
      <c r="X557" s="38">
        <f>ROUNDUP(SUM(BO22:BO552),0)</f>
        <v>11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1"/>
      <c r="O558" s="561" t="s">
        <v>769</v>
      </c>
      <c r="P558" s="541"/>
      <c r="Q558" s="541"/>
      <c r="R558" s="541"/>
      <c r="S558" s="541"/>
      <c r="T558" s="541"/>
      <c r="U558" s="542"/>
      <c r="V558" s="37" t="s">
        <v>66</v>
      </c>
      <c r="W558" s="389">
        <f>GrossWeightTotal+PalletQtyTotal*25</f>
        <v>7946.5606570951404</v>
      </c>
      <c r="X558" s="389">
        <f>GrossWeightTotalR+PalletQtyTotalR*25</f>
        <v>7999.6439999999993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1"/>
      <c r="O559" s="561" t="s">
        <v>770</v>
      </c>
      <c r="P559" s="541"/>
      <c r="Q559" s="541"/>
      <c r="R559" s="541"/>
      <c r="S559" s="541"/>
      <c r="T559" s="541"/>
      <c r="U559" s="542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608.64482898965662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614</v>
      </c>
      <c r="Y559" s="37"/>
      <c r="Z559" s="390"/>
      <c r="AA559" s="390"/>
    </row>
    <row r="560" spans="1:67" ht="14.25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1"/>
      <c r="O560" s="561" t="s">
        <v>771</v>
      </c>
      <c r="P560" s="541"/>
      <c r="Q560" s="541"/>
      <c r="R560" s="541"/>
      <c r="S560" s="541"/>
      <c r="T560" s="541"/>
      <c r="U560" s="542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11.747640000000001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1" t="s">
        <v>95</v>
      </c>
      <c r="D562" s="516"/>
      <c r="E562" s="516"/>
      <c r="F562" s="468"/>
      <c r="G562" s="411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1" t="s">
        <v>476</v>
      </c>
      <c r="R562" s="468"/>
      <c r="S562" s="411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88" t="s">
        <v>774</v>
      </c>
      <c r="B563" s="411" t="s">
        <v>60</v>
      </c>
      <c r="C563" s="411" t="s">
        <v>96</v>
      </c>
      <c r="D563" s="411" t="s">
        <v>104</v>
      </c>
      <c r="E563" s="411" t="s">
        <v>95</v>
      </c>
      <c r="F563" s="411" t="s">
        <v>218</v>
      </c>
      <c r="G563" s="411" t="s">
        <v>229</v>
      </c>
      <c r="H563" s="411" t="s">
        <v>239</v>
      </c>
      <c r="I563" s="411" t="s">
        <v>258</v>
      </c>
      <c r="J563" s="411" t="s">
        <v>335</v>
      </c>
      <c r="K563" s="385"/>
      <c r="L563" s="411" t="s">
        <v>369</v>
      </c>
      <c r="M563" s="385"/>
      <c r="N563" s="411" t="s">
        <v>369</v>
      </c>
      <c r="O563" s="411" t="s">
        <v>446</v>
      </c>
      <c r="P563" s="411" t="s">
        <v>463</v>
      </c>
      <c r="Q563" s="411" t="s">
        <v>477</v>
      </c>
      <c r="R563" s="411" t="s">
        <v>517</v>
      </c>
      <c r="S563" s="411" t="s">
        <v>543</v>
      </c>
      <c r="T563" s="411" t="s">
        <v>590</v>
      </c>
      <c r="U563" s="411" t="s">
        <v>617</v>
      </c>
      <c r="V563" s="411" t="s">
        <v>624</v>
      </c>
      <c r="W563" s="411" t="s">
        <v>630</v>
      </c>
      <c r="X563" s="411" t="s">
        <v>680</v>
      </c>
      <c r="AA563" s="52"/>
      <c r="AD563" s="385"/>
    </row>
    <row r="564" spans="1:30" ht="13.5" customHeight="1" thickBot="1" x14ac:dyDescent="0.25">
      <c r="A564" s="789"/>
      <c r="B564" s="412"/>
      <c r="C564" s="412"/>
      <c r="D564" s="412"/>
      <c r="E564" s="412"/>
      <c r="F564" s="412"/>
      <c r="G564" s="412"/>
      <c r="H564" s="412"/>
      <c r="I564" s="412"/>
      <c r="J564" s="412"/>
      <c r="K564" s="385"/>
      <c r="L564" s="412"/>
      <c r="M564" s="385"/>
      <c r="N564" s="412"/>
      <c r="O564" s="412"/>
      <c r="P564" s="412"/>
      <c r="Q564" s="412"/>
      <c r="R564" s="412"/>
      <c r="S564" s="412"/>
      <c r="T564" s="412"/>
      <c r="U564" s="412"/>
      <c r="V564" s="412"/>
      <c r="W564" s="412"/>
      <c r="X564" s="412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97.2</v>
      </c>
      <c r="D565" s="46">
        <f>IFERROR(X53*1,"0")+IFERROR(X54*1,"0")+IFERROR(X55*1,"0")+IFERROR(X56*1,"0")</f>
        <v>0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54</v>
      </c>
      <c r="F565" s="46">
        <f>IFERROR(X130*1,"0")+IFERROR(X131*1,"0")+IFERROR(X132*1,"0")+IFERROR(X133*1,"0")+IFERROR(X134*1,"0")</f>
        <v>200.4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0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368.4</v>
      </c>
      <c r="J565" s="46">
        <f>IFERROR(X212*1,"0")+IFERROR(X213*1,"0")+IFERROR(X214*1,"0")+IFERROR(X215*1,"0")+IFERROR(X216*1,"0")+IFERROR(X217*1,"0")+IFERROR(X218*1,"0")+IFERROR(X222*1,"0")+IFERROR(X223*1,"0")+IFERROR(X224*1,"0")</f>
        <v>0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0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0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0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6675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54.6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0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0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0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0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O556:U556"/>
    <mergeCell ref="D478:E478"/>
    <mergeCell ref="D549:E549"/>
    <mergeCell ref="D107:E107"/>
    <mergeCell ref="D405:E405"/>
    <mergeCell ref="D234:E234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249:S249"/>
    <mergeCell ref="O105:S105"/>
    <mergeCell ref="D218:E21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333:E333"/>
    <mergeCell ref="D526:E526"/>
    <mergeCell ref="D404:E404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O233:S233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A548:Y548"/>
    <mergeCell ref="A523:Y523"/>
    <mergeCell ref="O282:S282"/>
    <mergeCell ref="O524:S524"/>
    <mergeCell ref="O257:S257"/>
    <mergeCell ref="O232:S232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O508:U508"/>
    <mergeCell ref="D364:E364"/>
    <mergeCell ref="D435:E435"/>
    <mergeCell ref="D186:E186"/>
    <mergeCell ref="D217:E217"/>
    <mergeCell ref="Z17:Z18"/>
    <mergeCell ref="D534:E534"/>
    <mergeCell ref="O529:U529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220:U220"/>
    <mergeCell ref="D198:E198"/>
    <mergeCell ref="D427:E427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218:S218"/>
    <mergeCell ref="O345:S345"/>
    <mergeCell ref="D298:E298"/>
    <mergeCell ref="A45:Y45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555:U555"/>
    <mergeCell ref="D477:E477"/>
    <mergeCell ref="A319:Y319"/>
    <mergeCell ref="O320:S320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D188:E188"/>
    <mergeCell ref="A367:N368"/>
    <mergeCell ref="O252:U252"/>
    <mergeCell ref="D132:E132"/>
    <mergeCell ref="D399:E399"/>
    <mergeCell ref="O150:S150"/>
    <mergeCell ref="A385:Y385"/>
    <mergeCell ref="O341:U341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393:S393"/>
    <mergeCell ref="D104:E104"/>
    <mergeCell ref="O484:U484"/>
    <mergeCell ref="D340:E340"/>
    <mergeCell ref="A44:Y4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392:Y392"/>
    <mergeCell ref="D108:E108"/>
    <mergeCell ref="D375:E375"/>
    <mergeCell ref="O191:S191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O223:S223"/>
    <mergeCell ref="A521:N522"/>
    <mergeCell ref="D501:E501"/>
    <mergeCell ref="O446:U446"/>
    <mergeCell ref="O179:U179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2024-06-14T07:28:41Z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