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A9D149-4718-40D6-A56D-90610368ED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X260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X145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3" i="1"/>
  <c r="X89" i="1"/>
  <c r="X99" i="1"/>
  <c r="X118" i="1"/>
  <c r="X128" i="1"/>
  <c r="F566" i="1"/>
  <c r="X137" i="1"/>
  <c r="BO150" i="1"/>
  <c r="BM150" i="1"/>
  <c r="Y150" i="1"/>
  <c r="BO154" i="1"/>
  <c r="BM154" i="1"/>
  <c r="Y154" i="1"/>
  <c r="Y158" i="1" s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Y202" i="1" s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Y368" i="1" s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Y99" i="1" s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I566" i="1"/>
  <c r="X169" i="1"/>
  <c r="X181" i="1"/>
  <c r="BO172" i="1"/>
  <c r="BM172" i="1"/>
  <c r="Y172" i="1"/>
  <c r="BO175" i="1"/>
  <c r="BM175" i="1"/>
  <c r="Y175" i="1"/>
  <c r="BO178" i="1"/>
  <c r="BM178" i="1"/>
  <c r="Y178" i="1"/>
  <c r="X202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Y209" i="1" s="1"/>
  <c r="BO216" i="1"/>
  <c r="BM216" i="1"/>
  <c r="Y216" i="1"/>
  <c r="Y220" i="1" s="1"/>
  <c r="X220" i="1"/>
  <c r="X226" i="1"/>
  <c r="BO223" i="1"/>
  <c r="BM223" i="1"/>
  <c r="Y223" i="1"/>
  <c r="Y226" i="1" s="1"/>
  <c r="BO232" i="1"/>
  <c r="BM232" i="1"/>
  <c r="Y232" i="1"/>
  <c r="X236" i="1"/>
  <c r="BO241" i="1"/>
  <c r="BM241" i="1"/>
  <c r="Y241" i="1"/>
  <c r="BO245" i="1"/>
  <c r="BM245" i="1"/>
  <c r="Y245" i="1"/>
  <c r="Y253" i="1" s="1"/>
  <c r="BO249" i="1"/>
  <c r="BM249" i="1"/>
  <c r="Y249" i="1"/>
  <c r="X253" i="1"/>
  <c r="BO257" i="1"/>
  <c r="BM257" i="1"/>
  <c r="Y257" i="1"/>
  <c r="Y260" i="1" s="1"/>
  <c r="Y342" i="1"/>
  <c r="BO338" i="1"/>
  <c r="BM338" i="1"/>
  <c r="Y338" i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Y489" i="1"/>
  <c r="S566" i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Y349" i="1" s="1"/>
  <c r="X349" i="1"/>
  <c r="X355" i="1"/>
  <c r="BO352" i="1"/>
  <c r="BM352" i="1"/>
  <c r="Y352" i="1"/>
  <c r="Y355" i="1" s="1"/>
  <c r="BO365" i="1"/>
  <c r="BM365" i="1"/>
  <c r="Y365" i="1"/>
  <c r="BO377" i="1"/>
  <c r="BM377" i="1"/>
  <c r="Y377" i="1"/>
  <c r="Y380" i="1" s="1"/>
  <c r="BO395" i="1"/>
  <c r="BM395" i="1"/>
  <c r="Y395" i="1"/>
  <c r="Y407" i="1" s="1"/>
  <c r="BO399" i="1"/>
  <c r="BM399" i="1"/>
  <c r="Y399" i="1"/>
  <c r="BO403" i="1"/>
  <c r="BM403" i="1"/>
  <c r="Y403" i="1"/>
  <c r="X407" i="1"/>
  <c r="Y413" i="1"/>
  <c r="BO411" i="1"/>
  <c r="BM411" i="1"/>
  <c r="Y411" i="1"/>
  <c r="BO435" i="1"/>
  <c r="BM435" i="1"/>
  <c r="Y435" i="1"/>
  <c r="Y438" i="1" s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Y50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22" i="1" l="1"/>
  <c r="X557" i="1"/>
  <c r="Y272" i="1"/>
  <c r="Y236" i="1"/>
  <c r="Y180" i="1"/>
  <c r="Y547" i="1"/>
  <c r="Y498" i="1"/>
  <c r="Y484" i="1"/>
  <c r="Y302" i="1"/>
  <c r="Y136" i="1"/>
  <c r="Y117" i="1"/>
  <c r="X556" i="1"/>
  <c r="X558" i="1"/>
  <c r="Y291" i="1"/>
  <c r="Y279" i="1"/>
  <c r="Y561" i="1" s="1"/>
  <c r="X560" i="1"/>
  <c r="X559" i="1" l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<sst xmlns="http://schemas.openxmlformats.org/spreadsheetml/2006/main" count="2444" uniqueCount="814">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</sst>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0"/>
      <c r="S5" s="640" t="s">
        <v>11</v>
      </c>
      <c r="T5" s="442"/>
      <c r="U5" s="642" t="s">
        <v>12</v>
      </c>
      <c r="V5" s="560"/>
      <c r="AA5" s="51"/>
      <c r="AB5" s="51"/>
      <c r="AC5" s="51"/>
    </row>
    <row r="6" spans="1:30" s="384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0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1" t="s">
        <v>16</v>
      </c>
      <c r="T6" s="442"/>
      <c r="U6" s="697" t="s">
        <v>17</v>
      </c>
      <c r="V6" s="467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6" t="str">
        <f>IFERROR(VLOOKUP(DeliveryAddress,Table,3,0),1)</f>
        <v>5</v>
      </c>
      <c r="E7" s="627"/>
      <c r="F7" s="627"/>
      <c r="G7" s="627"/>
      <c r="H7" s="627"/>
      <c r="I7" s="627"/>
      <c r="J7" s="627"/>
      <c r="K7" s="627"/>
      <c r="L7" s="598"/>
      <c r="M7" s="60"/>
      <c r="O7" s="24"/>
      <c r="P7" s="42"/>
      <c r="Q7" s="42"/>
      <c r="S7" s="397"/>
      <c r="T7" s="442"/>
      <c r="U7" s="698"/>
      <c r="V7" s="699"/>
      <c r="AA7" s="51"/>
      <c r="AB7" s="51"/>
      <c r="AC7" s="51"/>
    </row>
    <row r="8" spans="1:30" s="384" customFormat="1" ht="25.5" customHeight="1" x14ac:dyDescent="0.2">
      <c r="A8" s="778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7">
        <v>0.41666666666666669</v>
      </c>
      <c r="Q8" s="598"/>
      <c r="S8" s="397"/>
      <c r="T8" s="442"/>
      <c r="U8" s="698"/>
      <c r="V8" s="699"/>
      <c r="AA8" s="51"/>
      <c r="AB8" s="51"/>
      <c r="AC8" s="51"/>
    </row>
    <row r="9" spans="1:30" s="384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2"/>
      <c r="E9" s="406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386"/>
      <c r="O9" s="26" t="s">
        <v>20</v>
      </c>
      <c r="P9" s="554"/>
      <c r="Q9" s="555"/>
      <c r="S9" s="397"/>
      <c r="T9" s="442"/>
      <c r="U9" s="700"/>
      <c r="V9" s="701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2"/>
      <c r="E10" s="406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9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46"/>
      <c r="Q10" s="647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7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7"/>
      <c r="Q12" s="598"/>
      <c r="R12" s="23"/>
      <c r="T12" s="24"/>
      <c r="U12" s="516"/>
      <c r="V12" s="397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7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6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71" t="s">
        <v>37</v>
      </c>
      <c r="D17" s="437" t="s">
        <v>38</v>
      </c>
      <c r="E17" s="478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7"/>
      <c r="Q17" s="477"/>
      <c r="R17" s="477"/>
      <c r="S17" s="478"/>
      <c r="T17" s="763" t="s">
        <v>49</v>
      </c>
      <c r="U17" s="547"/>
      <c r="V17" s="437" t="s">
        <v>50</v>
      </c>
      <c r="W17" s="437" t="s">
        <v>51</v>
      </c>
      <c r="X17" s="793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1" t="s">
        <v>57</v>
      </c>
    </row>
    <row r="18" spans="1:67" ht="14.25" customHeight="1" x14ac:dyDescent="0.2">
      <c r="A18" s="438"/>
      <c r="B18" s="438"/>
      <c r="C18" s="438"/>
      <c r="D18" s="479"/>
      <c r="E18" s="481"/>
      <c r="F18" s="438"/>
      <c r="G18" s="438"/>
      <c r="H18" s="438"/>
      <c r="I18" s="438"/>
      <c r="J18" s="438"/>
      <c r="K18" s="438"/>
      <c r="L18" s="438"/>
      <c r="M18" s="438"/>
      <c r="N18" s="438"/>
      <c r="O18" s="479"/>
      <c r="P18" s="480"/>
      <c r="Q18" s="480"/>
      <c r="R18" s="480"/>
      <c r="S18" s="481"/>
      <c r="T18" s="385" t="s">
        <v>58</v>
      </c>
      <c r="U18" s="385" t="s">
        <v>59</v>
      </c>
      <c r="V18" s="438"/>
      <c r="W18" s="438"/>
      <c r="X18" s="794"/>
      <c r="Y18" s="438"/>
      <c r="Z18" s="662"/>
      <c r="AA18" s="662"/>
      <c r="AB18" s="496"/>
      <c r="AC18" s="497"/>
      <c r="AD18" s="498"/>
      <c r="AE18" s="507"/>
      <c r="BB18" s="397"/>
    </row>
    <row r="19" spans="1:67" ht="27.75" customHeight="1" x14ac:dyDescent="0.2">
      <c r="A19" s="445" t="s">
        <v>60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48"/>
      <c r="AA19" s="48"/>
    </row>
    <row r="20" spans="1:67" ht="16.5" customHeight="1" x14ac:dyDescent="0.25">
      <c r="A20" s="421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3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3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3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3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3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3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3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3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5" t="s">
        <v>95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48"/>
      <c r="AA44" s="48"/>
    </row>
    <row r="45" spans="1:67" ht="16.5" customHeight="1" x14ac:dyDescent="0.25">
      <c r="A45" s="421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440</v>
      </c>
      <c r="X47" s="389">
        <f>IFERROR(IF(W47="",0,CEILING((W47/$H47),1)*$H47),"")</f>
        <v>442.8</v>
      </c>
      <c r="Y47" s="36">
        <f>IFERROR(IF(X47=0,"",ROUNDUP(X47/H47,0)*0.02175),"")</f>
        <v>0.89174999999999993</v>
      </c>
      <c r="Z47" s="56"/>
      <c r="AA47" s="57"/>
      <c r="AE47" s="64"/>
      <c r="BB47" s="76" t="s">
        <v>1</v>
      </c>
      <c r="BL47" s="64">
        <f>IFERROR(W47*I47/H47,"0")</f>
        <v>459.55555555555549</v>
      </c>
      <c r="BM47" s="64">
        <f>IFERROR(X47*I47/H47,"0")</f>
        <v>462.47999999999996</v>
      </c>
      <c r="BN47" s="64">
        <f>IFERROR(1/J47*(W47/H47),"0")</f>
        <v>0.72751322751322745</v>
      </c>
      <c r="BO47" s="64">
        <f>IFERROR(1/J47*(X47/H47),"0")</f>
        <v>0.7321428571428571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219.6</v>
      </c>
      <c r="X48" s="389">
        <f>IFERROR(IF(W48="",0,CEILING((W48/$H48),1)*$H48),"")</f>
        <v>221.4</v>
      </c>
      <c r="Y48" s="36">
        <f>IFERROR(IF(X48=0,"",ROUNDUP(X48/H48,0)*0.00753),"")</f>
        <v>0.61746000000000001</v>
      </c>
      <c r="Z48" s="56"/>
      <c r="AA48" s="57"/>
      <c r="AE48" s="64"/>
      <c r="BB48" s="77" t="s">
        <v>1</v>
      </c>
      <c r="BL48" s="64">
        <f>IFERROR(W48*I48/H48,"0")</f>
        <v>235.86666666666662</v>
      </c>
      <c r="BM48" s="64">
        <f>IFERROR(X48*I48/H48,"0")</f>
        <v>237.79999999999995</v>
      </c>
      <c r="BN48" s="64">
        <f>IFERROR(1/J48*(W48/H48),"0")</f>
        <v>0.52136752136752129</v>
      </c>
      <c r="BO48" s="64">
        <f>IFERROR(1/J48*(X48/H48),"0")</f>
        <v>0.52564102564102566</v>
      </c>
    </row>
    <row r="49" spans="1:67" x14ac:dyDescent="0.2">
      <c r="A49" s="422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3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122.07407407407408</v>
      </c>
      <c r="X49" s="390">
        <f>IFERROR(X47/H47,"0")+IFERROR(X48/H48,"0")</f>
        <v>123</v>
      </c>
      <c r="Y49" s="390">
        <f>IFERROR(IF(Y47="",0,Y47),"0")+IFERROR(IF(Y48="",0,Y48),"0")</f>
        <v>1.5092099999999999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3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659.6</v>
      </c>
      <c r="X50" s="390">
        <f>IFERROR(SUM(X47:X48),"0")</f>
        <v>664.2</v>
      </c>
      <c r="Y50" s="37"/>
      <c r="Z50" s="391"/>
      <c r="AA50" s="391"/>
    </row>
    <row r="51" spans="1:67" ht="16.5" customHeight="1" x14ac:dyDescent="0.25">
      <c r="A51" s="421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1180</v>
      </c>
      <c r="X53" s="389">
        <f>IFERROR(IF(W53="",0,CEILING((W53/$H53),1)*$H53),"")</f>
        <v>1188</v>
      </c>
      <c r="Y53" s="36">
        <f>IFERROR(IF(X53=0,"",ROUNDUP(X53/H53,0)*0.02175),"")</f>
        <v>2.3924999999999996</v>
      </c>
      <c r="Z53" s="56"/>
      <c r="AA53" s="57"/>
      <c r="AE53" s="64"/>
      <c r="BB53" s="78" t="s">
        <v>1</v>
      </c>
      <c r="BL53" s="64">
        <f>IFERROR(W53*I53/H53,"0")</f>
        <v>1232.4444444444443</v>
      </c>
      <c r="BM53" s="64">
        <f>IFERROR(X53*I53/H53,"0")</f>
        <v>1240.8</v>
      </c>
      <c r="BN53" s="64">
        <f>IFERROR(1/J53*(W53/H53),"0")</f>
        <v>1.9510582010582009</v>
      </c>
      <c r="BO53" s="64">
        <f>IFERROR(1/J53*(X53/H53),"0")</f>
        <v>1.964285714285714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486</v>
      </c>
      <c r="X55" s="389">
        <f>IFERROR(IF(W55="",0,CEILING((W55/$H55),1)*$H55),"")</f>
        <v>486</v>
      </c>
      <c r="Y55" s="36">
        <f>IFERROR(IF(X55=0,"",ROUNDUP(X55/H55,0)*0.00937),"")</f>
        <v>1.01196</v>
      </c>
      <c r="Z55" s="56"/>
      <c r="AA55" s="57"/>
      <c r="AE55" s="64"/>
      <c r="BB55" s="80" t="s">
        <v>1</v>
      </c>
      <c r="BL55" s="64">
        <f>IFERROR(W55*I55/H55,"0")</f>
        <v>511.92000000000007</v>
      </c>
      <c r="BM55" s="64">
        <f>IFERROR(X55*I55/H55,"0")</f>
        <v>511.92000000000007</v>
      </c>
      <c r="BN55" s="64">
        <f>IFERROR(1/J55*(W55/H55),"0")</f>
        <v>0.9</v>
      </c>
      <c r="BO55" s="64">
        <f>IFERROR(1/J55*(X55/H55),"0")</f>
        <v>0.9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2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3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217.25925925925924</v>
      </c>
      <c r="X57" s="390">
        <f>IFERROR(X53/H53,"0")+IFERROR(X54/H54,"0")+IFERROR(X55/H55,"0")+IFERROR(X56/H56,"0")</f>
        <v>218</v>
      </c>
      <c r="Y57" s="390">
        <f>IFERROR(IF(Y53="",0,Y53),"0")+IFERROR(IF(Y54="",0,Y54),"0")+IFERROR(IF(Y55="",0,Y55),"0")+IFERROR(IF(Y56="",0,Y56),"0")</f>
        <v>3.4044599999999994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3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1666</v>
      </c>
      <c r="X58" s="390">
        <f>IFERROR(SUM(X53:X56),"0")</f>
        <v>1674</v>
      </c>
      <c r="Y58" s="37"/>
      <c r="Z58" s="391"/>
      <c r="AA58" s="391"/>
    </row>
    <row r="59" spans="1:67" ht="16.5" customHeight="1" x14ac:dyDescent="0.25">
      <c r="A59" s="421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60</v>
      </c>
      <c r="X62" s="389">
        <f t="shared" si="6"/>
        <v>67.199999999999989</v>
      </c>
      <c r="Y62" s="36">
        <f t="shared" si="7"/>
        <v>0.1305</v>
      </c>
      <c r="Z62" s="56"/>
      <c r="AA62" s="57"/>
      <c r="AE62" s="64"/>
      <c r="BB62" s="83" t="s">
        <v>1</v>
      </c>
      <c r="BL62" s="64">
        <f t="shared" si="8"/>
        <v>62.571428571428569</v>
      </c>
      <c r="BM62" s="64">
        <f t="shared" si="9"/>
        <v>70.079999999999984</v>
      </c>
      <c r="BN62" s="64">
        <f t="shared" si="10"/>
        <v>9.5663265306122458E-2</v>
      </c>
      <c r="BO62" s="64">
        <f t="shared" si="11"/>
        <v>0.10714285714285712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210</v>
      </c>
      <c r="X65" s="389">
        <f t="shared" si="6"/>
        <v>216</v>
      </c>
      <c r="Y65" s="36">
        <f t="shared" si="7"/>
        <v>0.43499999999999994</v>
      </c>
      <c r="Z65" s="56"/>
      <c r="AA65" s="57"/>
      <c r="AE65" s="64"/>
      <c r="BB65" s="86" t="s">
        <v>1</v>
      </c>
      <c r="BL65" s="64">
        <f t="shared" si="8"/>
        <v>219.33333333333329</v>
      </c>
      <c r="BM65" s="64">
        <f t="shared" si="9"/>
        <v>225.6</v>
      </c>
      <c r="BN65" s="64">
        <f t="shared" si="10"/>
        <v>0.34722222222222215</v>
      </c>
      <c r="BO65" s="64">
        <f t="shared" si="11"/>
        <v>0.3571428571428571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15</v>
      </c>
      <c r="X68" s="389">
        <f t="shared" si="6"/>
        <v>15</v>
      </c>
      <c r="Y68" s="36">
        <f>IFERROR(IF(X68=0,"",ROUNDUP(X68/H68,0)*0.00753),"")</f>
        <v>3.7650000000000003E-2</v>
      </c>
      <c r="Z68" s="56"/>
      <c r="AA68" s="57"/>
      <c r="AE68" s="64"/>
      <c r="BB68" s="89" t="s">
        <v>1</v>
      </c>
      <c r="BL68" s="64">
        <f t="shared" si="8"/>
        <v>16</v>
      </c>
      <c r="BM68" s="64">
        <f t="shared" si="9"/>
        <v>16</v>
      </c>
      <c r="BN68" s="64">
        <f t="shared" si="10"/>
        <v>3.2051282051282048E-2</v>
      </c>
      <c r="BO68" s="64">
        <f t="shared" si="11"/>
        <v>3.2051282051282048E-2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32</v>
      </c>
      <c r="X70" s="389">
        <f t="shared" si="6"/>
        <v>32</v>
      </c>
      <c r="Y70" s="36">
        <f t="shared" si="12"/>
        <v>7.4959999999999999E-2</v>
      </c>
      <c r="Z70" s="56"/>
      <c r="AA70" s="57"/>
      <c r="AE70" s="64"/>
      <c r="BB70" s="91" t="s">
        <v>1</v>
      </c>
      <c r="BL70" s="64">
        <f t="shared" si="8"/>
        <v>33.92</v>
      </c>
      <c r="BM70" s="64">
        <f t="shared" si="9"/>
        <v>33.92</v>
      </c>
      <c r="BN70" s="64">
        <f t="shared" si="10"/>
        <v>6.6666666666666666E-2</v>
      </c>
      <c r="BO70" s="64">
        <f t="shared" si="11"/>
        <v>6.6666666666666666E-2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153</v>
      </c>
      <c r="X75" s="389">
        <f t="shared" si="6"/>
        <v>153</v>
      </c>
      <c r="Y75" s="36">
        <f t="shared" si="12"/>
        <v>0.31857999999999997</v>
      </c>
      <c r="Z75" s="56"/>
      <c r="AA75" s="57"/>
      <c r="AE75" s="64"/>
      <c r="BB75" s="96" t="s">
        <v>1</v>
      </c>
      <c r="BL75" s="64">
        <f t="shared" si="8"/>
        <v>160.13999999999999</v>
      </c>
      <c r="BM75" s="64">
        <f t="shared" si="9"/>
        <v>160.13999999999999</v>
      </c>
      <c r="BN75" s="64">
        <f t="shared" si="10"/>
        <v>0.28333333333333333</v>
      </c>
      <c r="BO75" s="64">
        <f t="shared" si="11"/>
        <v>0.28333333333333333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</v>
      </c>
      <c r="X76" s="389">
        <f t="shared" si="6"/>
        <v>6.4</v>
      </c>
      <c r="Y76" s="36">
        <f>IFERROR(IF(X76=0,"",ROUNDUP(X76/H76,0)*0.00753),"")</f>
        <v>1.506E-2</v>
      </c>
      <c r="Z76" s="56"/>
      <c r="AA76" s="57"/>
      <c r="AE76" s="64"/>
      <c r="BB76" s="97" t="s">
        <v>1</v>
      </c>
      <c r="BL76" s="64">
        <f t="shared" si="8"/>
        <v>4.25</v>
      </c>
      <c r="BM76" s="64">
        <f t="shared" si="9"/>
        <v>6.8</v>
      </c>
      <c r="BN76" s="64">
        <f t="shared" si="10"/>
        <v>8.0128205128205121E-3</v>
      </c>
      <c r="BO76" s="64">
        <f t="shared" si="11"/>
        <v>1.282051282051282E-2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2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3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73.051587301587304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75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1.0117499999999999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3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474</v>
      </c>
      <c r="X83" s="390">
        <f>IFERROR(SUM(X61:X81),"0")</f>
        <v>489.59999999999997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2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3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3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28</v>
      </c>
      <c r="X94" s="389">
        <f t="shared" si="13"/>
        <v>36</v>
      </c>
      <c r="Y94" s="36">
        <f>IFERROR(IF(X94=0,"",ROUNDUP(X94/H94,0)*0.02175),"")</f>
        <v>8.6999999999999994E-2</v>
      </c>
      <c r="Z94" s="56"/>
      <c r="AA94" s="57"/>
      <c r="AE94" s="64"/>
      <c r="BB94" s="109" t="s">
        <v>1</v>
      </c>
      <c r="BL94" s="64">
        <f t="shared" si="14"/>
        <v>29.960000000000004</v>
      </c>
      <c r="BM94" s="64">
        <f t="shared" si="15"/>
        <v>38.520000000000003</v>
      </c>
      <c r="BN94" s="64">
        <f t="shared" si="16"/>
        <v>5.5555555555555552E-2</v>
      </c>
      <c r="BO94" s="64">
        <f t="shared" si="17"/>
        <v>7.1428571428571425E-2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17.5</v>
      </c>
      <c r="X98" s="389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22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3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9.3611111111111107</v>
      </c>
      <c r="X99" s="390">
        <f>IFERROR(X92/H92,"0")+IFERROR(X93/H93,"0")+IFERROR(X94/H94,"0")+IFERROR(X95/H95,"0")+IFERROR(X96/H96,"0")+IFERROR(X97/H97,"0")+IFERROR(X98/H98,"0")</f>
        <v>11</v>
      </c>
      <c r="Y99" s="390">
        <f>IFERROR(IF(Y92="",0,Y92),"0")+IFERROR(IF(Y93="",0,Y93),"0")+IFERROR(IF(Y94="",0,Y94),"0")+IFERROR(IF(Y95="",0,Y95),"0")+IFERROR(IF(Y96="",0,Y96),"0")+IFERROR(IF(Y97="",0,Y97),"0")+IFERROR(IF(Y98="",0,Y98),"0")</f>
        <v>0.13971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3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45.5</v>
      </c>
      <c r="X100" s="390">
        <f>IFERROR(SUM(X92:X98),"0")</f>
        <v>55.599999999999994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50</v>
      </c>
      <c r="X104" s="389">
        <f t="shared" si="18"/>
        <v>50.400000000000006</v>
      </c>
      <c r="Y104" s="36">
        <f>IFERROR(IF(X104=0,"",ROUNDUP(X104/H104,0)*0.02175),"")</f>
        <v>0.1305</v>
      </c>
      <c r="Z104" s="56"/>
      <c r="AA104" s="57"/>
      <c r="AE104" s="64"/>
      <c r="BB104" s="116" t="s">
        <v>1</v>
      </c>
      <c r="BL104" s="64">
        <f t="shared" si="19"/>
        <v>53.357142857142861</v>
      </c>
      <c r="BM104" s="64">
        <f t="shared" si="20"/>
        <v>53.784000000000006</v>
      </c>
      <c r="BN104" s="64">
        <f t="shared" si="21"/>
        <v>0.10629251700680271</v>
      </c>
      <c r="BO104" s="64">
        <f t="shared" si="22"/>
        <v>0.10714285714285714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173</v>
      </c>
      <c r="X105" s="389">
        <f t="shared" si="18"/>
        <v>176.4</v>
      </c>
      <c r="Y105" s="36">
        <f>IFERROR(IF(X105=0,"",ROUNDUP(X105/H105,0)*0.02175),"")</f>
        <v>0.45674999999999999</v>
      </c>
      <c r="Z105" s="56"/>
      <c r="AA105" s="57"/>
      <c r="AE105" s="64"/>
      <c r="BB105" s="117" t="s">
        <v>1</v>
      </c>
      <c r="BL105" s="64">
        <f t="shared" si="19"/>
        <v>184.61571428571429</v>
      </c>
      <c r="BM105" s="64">
        <f t="shared" si="20"/>
        <v>188.244</v>
      </c>
      <c r="BN105" s="64">
        <f t="shared" si="21"/>
        <v>0.36777210884353739</v>
      </c>
      <c r="BO105" s="64">
        <f t="shared" si="22"/>
        <v>0.375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18</v>
      </c>
      <c r="X109" s="389">
        <f t="shared" si="18"/>
        <v>18.900000000000002</v>
      </c>
      <c r="Y109" s="36">
        <f>IFERROR(IF(X109=0,"",ROUNDUP(X109/H109,0)*0.00753),"")</f>
        <v>5.271E-2</v>
      </c>
      <c r="Z109" s="56"/>
      <c r="AA109" s="57"/>
      <c r="AE109" s="64"/>
      <c r="BB109" s="121" t="s">
        <v>1</v>
      </c>
      <c r="BL109" s="64">
        <f t="shared" si="19"/>
        <v>19.813333333333333</v>
      </c>
      <c r="BM109" s="64">
        <f t="shared" si="20"/>
        <v>20.804000000000002</v>
      </c>
      <c r="BN109" s="64">
        <f t="shared" si="21"/>
        <v>4.2735042735042729E-2</v>
      </c>
      <c r="BO109" s="64">
        <f t="shared" si="22"/>
        <v>4.4871794871794872E-2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10</v>
      </c>
      <c r="X113" s="389">
        <f t="shared" si="18"/>
        <v>12</v>
      </c>
      <c r="Y113" s="36">
        <f t="shared" si="23"/>
        <v>3.0120000000000001E-2</v>
      </c>
      <c r="Z113" s="56"/>
      <c r="AA113" s="57"/>
      <c r="AE113" s="64"/>
      <c r="BB113" s="125" t="s">
        <v>1</v>
      </c>
      <c r="BL113" s="64">
        <f t="shared" si="19"/>
        <v>10.906666666666666</v>
      </c>
      <c r="BM113" s="64">
        <f t="shared" si="20"/>
        <v>13.087999999999999</v>
      </c>
      <c r="BN113" s="64">
        <f t="shared" si="21"/>
        <v>2.1367521367521368E-2</v>
      </c>
      <c r="BO113" s="64">
        <f t="shared" si="22"/>
        <v>2.564102564102564E-2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2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3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36.547619047619051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38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0.67008000000000012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3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251</v>
      </c>
      <c r="X118" s="390">
        <f>IFERROR(SUM(X102:X116),"0")</f>
        <v>257.70000000000005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2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3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3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1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41</v>
      </c>
      <c r="X132" s="389">
        <f>IFERROR(IF(W132="",0,CEILING((W132/$H132),1)*$H132),"")</f>
        <v>42</v>
      </c>
      <c r="Y132" s="36">
        <f>IFERROR(IF(X132=0,"",ROUNDUP(X132/H132,0)*0.02175),"")</f>
        <v>0.10874999999999999</v>
      </c>
      <c r="Z132" s="56"/>
      <c r="AA132" s="57"/>
      <c r="AE132" s="64"/>
      <c r="BB132" s="137" t="s">
        <v>1</v>
      </c>
      <c r="BL132" s="64">
        <f>IFERROR(W132*I132/H132,"0")</f>
        <v>43.723571428571432</v>
      </c>
      <c r="BM132" s="64">
        <f>IFERROR(X132*I132/H132,"0")</f>
        <v>44.79</v>
      </c>
      <c r="BN132" s="64">
        <f>IFERROR(1/J132*(W132/H132),"0")</f>
        <v>8.7159863945578217E-2</v>
      </c>
      <c r="BO132" s="64">
        <f>IFERROR(1/J132*(X132/H132),"0")</f>
        <v>8.9285714285714274E-2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22.5</v>
      </c>
      <c r="X134" s="389">
        <f>IFERROR(IF(W134="",0,CEILING((W134/$H134),1)*$H134),"")</f>
        <v>24.3</v>
      </c>
      <c r="Y134" s="36">
        <f>IFERROR(IF(X134=0,"",ROUNDUP(X134/H134,0)*0.00753),"")</f>
        <v>6.7769999999999997E-2</v>
      </c>
      <c r="Z134" s="56"/>
      <c r="AA134" s="57"/>
      <c r="AE134" s="64"/>
      <c r="BB134" s="139" t="s">
        <v>1</v>
      </c>
      <c r="BL134" s="64">
        <f>IFERROR(W134*I134/H134,"0")</f>
        <v>24.766666666666666</v>
      </c>
      <c r="BM134" s="64">
        <f>IFERROR(X134*I134/H134,"0")</f>
        <v>26.747999999999998</v>
      </c>
      <c r="BN134" s="64">
        <f>IFERROR(1/J134*(W134/H134),"0")</f>
        <v>5.3418803418803409E-2</v>
      </c>
      <c r="BO134" s="64">
        <f>IFERROR(1/J134*(X134/H134),"0")</f>
        <v>5.7692307692307689E-2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2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3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13.214285714285712</v>
      </c>
      <c r="X136" s="390">
        <f>IFERROR(X131/H131,"0")+IFERROR(X132/H132,"0")+IFERROR(X133/H133,"0")+IFERROR(X134/H134,"0")+IFERROR(X135/H135,"0")</f>
        <v>14</v>
      </c>
      <c r="Y136" s="390">
        <f>IFERROR(IF(Y131="",0,Y131),"0")+IFERROR(IF(Y132="",0,Y132),"0")+IFERROR(IF(Y133="",0,Y133),"0")+IFERROR(IF(Y134="",0,Y134),"0")+IFERROR(IF(Y135="",0,Y135),"0")</f>
        <v>0.17651999999999998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3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63.5</v>
      </c>
      <c r="X137" s="390">
        <f>IFERROR(SUM(X131:X135),"0")</f>
        <v>66.3</v>
      </c>
      <c r="Y137" s="37"/>
      <c r="Z137" s="391"/>
      <c r="AA137" s="391"/>
    </row>
    <row r="138" spans="1:67" ht="27.75" customHeight="1" x14ac:dyDescent="0.2">
      <c r="A138" s="445" t="s">
        <v>230</v>
      </c>
      <c r="B138" s="446"/>
      <c r="C138" s="446"/>
      <c r="D138" s="446"/>
      <c r="E138" s="446"/>
      <c r="F138" s="446"/>
      <c r="G138" s="446"/>
      <c r="H138" s="446"/>
      <c r="I138" s="446"/>
      <c r="J138" s="446"/>
      <c r="K138" s="446"/>
      <c r="L138" s="446"/>
      <c r="M138" s="446"/>
      <c r="N138" s="446"/>
      <c r="O138" s="446"/>
      <c r="P138" s="446"/>
      <c r="Q138" s="446"/>
      <c r="R138" s="446"/>
      <c r="S138" s="446"/>
      <c r="T138" s="446"/>
      <c r="U138" s="446"/>
      <c r="V138" s="446"/>
      <c r="W138" s="446"/>
      <c r="X138" s="446"/>
      <c r="Y138" s="446"/>
      <c r="Z138" s="48"/>
      <c r="AA138" s="48"/>
    </row>
    <row r="139" spans="1:67" ht="16.5" customHeight="1" x14ac:dyDescent="0.25">
      <c r="A139" s="421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2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3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3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1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20</v>
      </c>
      <c r="X149" s="389">
        <f t="shared" ref="X149:X157" si="29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21.238095238095237</v>
      </c>
      <c r="BM149" s="64">
        <f t="shared" ref="BM149:BM157" si="31">IFERROR(X149*I149/H149,"0")</f>
        <v>22.299999999999997</v>
      </c>
      <c r="BN149" s="64">
        <f t="shared" ref="BN149:BN157" si="32">IFERROR(1/J149*(W149/H149),"0")</f>
        <v>3.0525030525030524E-2</v>
      </c>
      <c r="BO149" s="64">
        <f t="shared" ref="BO149:BO157" si="33">IFERROR(1/J149*(X149/H149),"0")</f>
        <v>3.2051282051282048E-2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10.85</v>
      </c>
      <c r="X152" s="389">
        <f t="shared" si="29"/>
        <v>12.600000000000001</v>
      </c>
      <c r="Y152" s="36">
        <f>IFERROR(IF(X152=0,"",ROUNDUP(X152/H152,0)*0.00502),"")</f>
        <v>3.0120000000000001E-2</v>
      </c>
      <c r="Z152" s="56"/>
      <c r="AA152" s="57"/>
      <c r="AE152" s="64"/>
      <c r="BB152" s="148" t="s">
        <v>1</v>
      </c>
      <c r="BL152" s="64">
        <f t="shared" si="30"/>
        <v>11.521666666666667</v>
      </c>
      <c r="BM152" s="64">
        <f t="shared" si="31"/>
        <v>13.38</v>
      </c>
      <c r="BN152" s="64">
        <f t="shared" si="32"/>
        <v>2.2079772079772079E-2</v>
      </c>
      <c r="BO152" s="64">
        <f t="shared" si="33"/>
        <v>2.5641025641025644E-2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2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3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9.928571428571427</v>
      </c>
      <c r="X158" s="390">
        <f>IFERROR(X149/H149,"0")+IFERROR(X150/H150,"0")+IFERROR(X151/H151,"0")+IFERROR(X152/H152,"0")+IFERROR(X153/H153,"0")+IFERROR(X154/H154,"0")+IFERROR(X155/H155,"0")+IFERROR(X156/H156,"0")+IFERROR(X157/H157,"0")</f>
        <v>11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6.7769999999999997E-2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3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30.85</v>
      </c>
      <c r="X159" s="390">
        <f>IFERROR(SUM(X149:X157),"0")</f>
        <v>33.6</v>
      </c>
      <c r="Y159" s="37"/>
      <c r="Z159" s="391"/>
      <c r="AA159" s="391"/>
    </row>
    <row r="160" spans="1:67" ht="16.5" customHeight="1" x14ac:dyDescent="0.25">
      <c r="A160" s="421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2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3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3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2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3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3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25</v>
      </c>
      <c r="X174" s="389">
        <f t="shared" si="34"/>
        <v>27</v>
      </c>
      <c r="Y174" s="36">
        <f>IFERROR(IF(X174=0,"",ROUNDUP(X174/H174,0)*0.00937),"")</f>
        <v>4.6850000000000003E-2</v>
      </c>
      <c r="Z174" s="56"/>
      <c r="AA174" s="57"/>
      <c r="AE174" s="64"/>
      <c r="BB174" s="160" t="s">
        <v>1</v>
      </c>
      <c r="BL174" s="64">
        <f t="shared" si="35"/>
        <v>25.972222222222221</v>
      </c>
      <c r="BM174" s="64">
        <f t="shared" si="36"/>
        <v>28.049999999999997</v>
      </c>
      <c r="BN174" s="64">
        <f t="shared" si="37"/>
        <v>3.8580246913580245E-2</v>
      </c>
      <c r="BO174" s="64">
        <f t="shared" si="38"/>
        <v>4.1666666666666664E-2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20</v>
      </c>
      <c r="X175" s="389">
        <f t="shared" si="34"/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61" t="s">
        <v>1</v>
      </c>
      <c r="BL175" s="64">
        <f t="shared" si="35"/>
        <v>20.777777777777779</v>
      </c>
      <c r="BM175" s="64">
        <f t="shared" si="36"/>
        <v>22.44</v>
      </c>
      <c r="BN175" s="64">
        <f t="shared" si="37"/>
        <v>3.0864197530864192E-2</v>
      </c>
      <c r="BO175" s="64">
        <f t="shared" si="38"/>
        <v>3.3333333333333333E-2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20</v>
      </c>
      <c r="X176" s="389">
        <f t="shared" si="34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62" t="s">
        <v>1</v>
      </c>
      <c r="BL176" s="64">
        <f t="shared" si="35"/>
        <v>20.777777777777779</v>
      </c>
      <c r="BM176" s="64">
        <f t="shared" si="36"/>
        <v>22.44</v>
      </c>
      <c r="BN176" s="64">
        <f t="shared" si="37"/>
        <v>3.0864197530864192E-2</v>
      </c>
      <c r="BO176" s="64">
        <f t="shared" si="38"/>
        <v>3.3333333333333333E-2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20</v>
      </c>
      <c r="X177" s="389">
        <f t="shared" si="34"/>
        <v>21.6</v>
      </c>
      <c r="Y177" s="36">
        <f>IFERROR(IF(X177=0,"",ROUNDUP(X177/H177,0)*0.00937),"")</f>
        <v>3.7479999999999999E-2</v>
      </c>
      <c r="Z177" s="56"/>
      <c r="AA177" s="57"/>
      <c r="AE177" s="64"/>
      <c r="BB177" s="163" t="s">
        <v>1</v>
      </c>
      <c r="BL177" s="64">
        <f t="shared" si="35"/>
        <v>20.777777777777779</v>
      </c>
      <c r="BM177" s="64">
        <f t="shared" si="36"/>
        <v>22.44</v>
      </c>
      <c r="BN177" s="64">
        <f t="shared" si="37"/>
        <v>3.0864197530864192E-2</v>
      </c>
      <c r="BO177" s="64">
        <f t="shared" si="38"/>
        <v>3.3333333333333333E-2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2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3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15.740740740740737</v>
      </c>
      <c r="X180" s="390">
        <f>IFERROR(X172/H172,"0")+IFERROR(X173/H173,"0")+IFERROR(X174/H174,"0")+IFERROR(X175/H175,"0")+IFERROR(X176/H176,"0")+IFERROR(X177/H177,"0")+IFERROR(X178/H178,"0")+IFERROR(X179/H179,"0")</f>
        <v>17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0.15928999999999999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3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85</v>
      </c>
      <c r="X181" s="390">
        <f>IFERROR(SUM(X172:X179),"0")</f>
        <v>91.800000000000011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36</v>
      </c>
      <c r="X186" s="389">
        <f t="shared" si="39"/>
        <v>39</v>
      </c>
      <c r="Y186" s="36">
        <f>IFERROR(IF(X186=0,"",ROUNDUP(X186/H186,0)*0.02175),"")</f>
        <v>0.10874999999999999</v>
      </c>
      <c r="Z186" s="56"/>
      <c r="AA186" s="57"/>
      <c r="AE186" s="64"/>
      <c r="BB186" s="169" t="s">
        <v>1</v>
      </c>
      <c r="BL186" s="64">
        <f t="shared" si="40"/>
        <v>38.603076923076927</v>
      </c>
      <c r="BM186" s="64">
        <f t="shared" si="41"/>
        <v>41.820000000000007</v>
      </c>
      <c r="BN186" s="64">
        <f t="shared" si="42"/>
        <v>8.2417582417582416E-2</v>
      </c>
      <c r="BO186" s="64">
        <f t="shared" si="43"/>
        <v>8.9285714285714274E-2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8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29.7</v>
      </c>
      <c r="X196" s="389">
        <f t="shared" si="39"/>
        <v>31.2</v>
      </c>
      <c r="Y196" s="36">
        <f t="shared" si="44"/>
        <v>9.7890000000000005E-2</v>
      </c>
      <c r="Z196" s="56"/>
      <c r="AA196" s="57"/>
      <c r="AE196" s="64"/>
      <c r="BB196" s="179" t="s">
        <v>1</v>
      </c>
      <c r="BL196" s="64">
        <f t="shared" si="40"/>
        <v>33.066000000000003</v>
      </c>
      <c r="BM196" s="64">
        <f t="shared" si="41"/>
        <v>34.736000000000004</v>
      </c>
      <c r="BN196" s="64">
        <f t="shared" si="42"/>
        <v>7.9326923076923073E-2</v>
      </c>
      <c r="BO196" s="64">
        <f t="shared" si="43"/>
        <v>8.3333333333333329E-2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13.5</v>
      </c>
      <c r="X198" s="389">
        <f t="shared" si="39"/>
        <v>14.399999999999999</v>
      </c>
      <c r="Y198" s="36">
        <f t="shared" si="44"/>
        <v>4.5179999999999998E-2</v>
      </c>
      <c r="Z198" s="56"/>
      <c r="AA198" s="57"/>
      <c r="AE198" s="64"/>
      <c r="BB198" s="181" t="s">
        <v>1</v>
      </c>
      <c r="BL198" s="64">
        <f t="shared" si="40"/>
        <v>15.030000000000001</v>
      </c>
      <c r="BM198" s="64">
        <f t="shared" si="41"/>
        <v>16.032</v>
      </c>
      <c r="BN198" s="64">
        <f t="shared" si="42"/>
        <v>3.6057692307692304E-2</v>
      </c>
      <c r="BO198" s="64">
        <f t="shared" si="43"/>
        <v>3.8461538461538464E-2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3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2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3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22.615384615384617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0.25181999999999999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3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79.2</v>
      </c>
      <c r="X203" s="390">
        <f>IFERROR(SUM(X183:X201),"0")</f>
        <v>84.6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2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3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3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1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3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3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17.850000000000001</v>
      </c>
      <c r="X224" s="389">
        <f>IFERROR(IF(W224="",0,CEILING((W224/$H224),1)*$H224),"")</f>
        <v>18.900000000000002</v>
      </c>
      <c r="Y224" s="36">
        <f>IFERROR(IF(X224=0,"",ROUNDUP(X224/H224,0)*0.00502),"")</f>
        <v>4.5179999999999998E-2</v>
      </c>
      <c r="Z224" s="56"/>
      <c r="AA224" s="57"/>
      <c r="AE224" s="64"/>
      <c r="BB224" s="197" t="s">
        <v>1</v>
      </c>
      <c r="BL224" s="64">
        <f>IFERROR(W224*I224/H224,"0")</f>
        <v>18.7</v>
      </c>
      <c r="BM224" s="64">
        <f>IFERROR(X224*I224/H224,"0")</f>
        <v>19.8</v>
      </c>
      <c r="BN224" s="64">
        <f>IFERROR(1/J224*(W224/H224),"0")</f>
        <v>3.6324786324786328E-2</v>
      </c>
      <c r="BO224" s="64">
        <f>IFERROR(1/J224*(X224/H224),"0")</f>
        <v>3.8461538461538464E-2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2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3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8.5</v>
      </c>
      <c r="X226" s="390">
        <f>IFERROR(X223/H223,"0")+IFERROR(X224/H224,"0")+IFERROR(X225/H225,"0")</f>
        <v>9</v>
      </c>
      <c r="Y226" s="390">
        <f>IFERROR(IF(Y223="",0,Y223),"0")+IFERROR(IF(Y224="",0,Y224),"0")+IFERROR(IF(Y225="",0,Y225),"0")</f>
        <v>4.5179999999999998E-2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3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17.850000000000001</v>
      </c>
      <c r="X227" s="390">
        <f>IFERROR(SUM(X223:X225),"0")</f>
        <v>18.900000000000002</v>
      </c>
      <c r="Y227" s="37"/>
      <c r="Z227" s="391"/>
      <c r="AA227" s="391"/>
    </row>
    <row r="228" spans="1:67" ht="16.5" customHeight="1" x14ac:dyDescent="0.25">
      <c r="A228" s="421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2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3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3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1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880</v>
      </c>
      <c r="X241" s="389">
        <f t="shared" si="55"/>
        <v>885.6</v>
      </c>
      <c r="Y241" s="36">
        <f>IFERROR(IF(X241=0,"",ROUNDUP(X241/H241,0)*0.02175),"")</f>
        <v>1.7834999999999999</v>
      </c>
      <c r="Z241" s="56"/>
      <c r="AA241" s="57"/>
      <c r="AE241" s="64"/>
      <c r="BB241" s="206" t="s">
        <v>1</v>
      </c>
      <c r="BL241" s="64">
        <f t="shared" si="56"/>
        <v>919.11111111111097</v>
      </c>
      <c r="BM241" s="64">
        <f t="shared" si="57"/>
        <v>924.95999999999992</v>
      </c>
      <c r="BN241" s="64">
        <f t="shared" si="58"/>
        <v>1.4550264550264549</v>
      </c>
      <c r="BO241" s="64">
        <f t="shared" si="59"/>
        <v>1.4642857142857142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230</v>
      </c>
      <c r="X244" s="389">
        <f t="shared" si="55"/>
        <v>237.60000000000002</v>
      </c>
      <c r="Y244" s="36">
        <f>IFERROR(IF(X244=0,"",ROUNDUP(X244/H244,0)*0.02175),"")</f>
        <v>0.47849999999999998</v>
      </c>
      <c r="Z244" s="56"/>
      <c r="AA244" s="57"/>
      <c r="AE244" s="64"/>
      <c r="BB244" s="209" t="s">
        <v>1</v>
      </c>
      <c r="BL244" s="64">
        <f t="shared" si="56"/>
        <v>240.22222222222217</v>
      </c>
      <c r="BM244" s="64">
        <f t="shared" si="57"/>
        <v>248.16</v>
      </c>
      <c r="BN244" s="64">
        <f t="shared" si="58"/>
        <v>0.38029100529100524</v>
      </c>
      <c r="BO244" s="64">
        <f t="shared" si="59"/>
        <v>0.39285714285714285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250</v>
      </c>
      <c r="X245" s="389">
        <f t="shared" si="55"/>
        <v>259.20000000000005</v>
      </c>
      <c r="Y245" s="36">
        <f>IFERROR(IF(X245=0,"",ROUNDUP(X245/H245,0)*0.02175),"")</f>
        <v>0.52200000000000002</v>
      </c>
      <c r="Z245" s="56"/>
      <c r="AA245" s="57"/>
      <c r="AE245" s="64"/>
      <c r="BB245" s="210" t="s">
        <v>1</v>
      </c>
      <c r="BL245" s="64">
        <f t="shared" si="56"/>
        <v>261.11111111111109</v>
      </c>
      <c r="BM245" s="64">
        <f t="shared" si="57"/>
        <v>270.72000000000003</v>
      </c>
      <c r="BN245" s="64">
        <f t="shared" si="58"/>
        <v>0.41335978835978826</v>
      </c>
      <c r="BO245" s="64">
        <f t="shared" si="59"/>
        <v>0.4285714285714286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30</v>
      </c>
      <c r="X246" s="389">
        <f t="shared" si="55"/>
        <v>32.400000000000006</v>
      </c>
      <c r="Y246" s="36">
        <f>IFERROR(IF(X246=0,"",ROUNDUP(X246/H246,0)*0.02175),"")</f>
        <v>6.5250000000000002E-2</v>
      </c>
      <c r="Z246" s="56"/>
      <c r="AA246" s="57"/>
      <c r="AE246" s="64"/>
      <c r="BB246" s="211" t="s">
        <v>1</v>
      </c>
      <c r="BL246" s="64">
        <f t="shared" si="56"/>
        <v>31.333333333333329</v>
      </c>
      <c r="BM246" s="64">
        <f t="shared" si="57"/>
        <v>33.840000000000003</v>
      </c>
      <c r="BN246" s="64">
        <f t="shared" si="58"/>
        <v>4.96031746031746E-2</v>
      </c>
      <c r="BO246" s="64">
        <f t="shared" si="59"/>
        <v>5.3571428571428575E-2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230</v>
      </c>
      <c r="X247" s="389">
        <f t="shared" si="55"/>
        <v>230</v>
      </c>
      <c r="Y247" s="36">
        <f t="shared" ref="Y247:Y252" si="60">IFERROR(IF(X247=0,"",ROUNDUP(X247/H247,0)*0.00937),"")</f>
        <v>0.43102000000000001</v>
      </c>
      <c r="Z247" s="56"/>
      <c r="AA247" s="57"/>
      <c r="AE247" s="64"/>
      <c r="BB247" s="212" t="s">
        <v>1</v>
      </c>
      <c r="BL247" s="64">
        <f t="shared" si="56"/>
        <v>239.66</v>
      </c>
      <c r="BM247" s="64">
        <f t="shared" si="57"/>
        <v>239.66</v>
      </c>
      <c r="BN247" s="64">
        <f t="shared" si="58"/>
        <v>0.3833333333333333</v>
      </c>
      <c r="BO247" s="64">
        <f t="shared" si="59"/>
        <v>0.3833333333333333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75</v>
      </c>
      <c r="X249" s="389">
        <f t="shared" si="55"/>
        <v>75</v>
      </c>
      <c r="Y249" s="36">
        <f t="shared" si="60"/>
        <v>0.14055000000000001</v>
      </c>
      <c r="Z249" s="56"/>
      <c r="AA249" s="57"/>
      <c r="AE249" s="64"/>
      <c r="BB249" s="214" t="s">
        <v>1</v>
      </c>
      <c r="BL249" s="64">
        <f t="shared" si="56"/>
        <v>78.599999999999994</v>
      </c>
      <c r="BM249" s="64">
        <f t="shared" si="57"/>
        <v>78.599999999999994</v>
      </c>
      <c r="BN249" s="64">
        <f t="shared" si="58"/>
        <v>0.125</v>
      </c>
      <c r="BO249" s="64">
        <f t="shared" si="59"/>
        <v>0.125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2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3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189.7037037037037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192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3.42082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3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1695</v>
      </c>
      <c r="X254" s="390">
        <f>IFERROR(SUM(X240:X252),"0")</f>
        <v>1719.8000000000002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188</v>
      </c>
      <c r="X256" s="389">
        <f>IFERROR(IF(W256="",0,CEILING((W256/$H256),1)*$H256),"")</f>
        <v>189</v>
      </c>
      <c r="Y256" s="36">
        <f>IFERROR(IF(X256=0,"",ROUNDUP(X256/H256,0)*0.00753),"")</f>
        <v>0.33884999999999998</v>
      </c>
      <c r="Z256" s="56"/>
      <c r="AA256" s="57"/>
      <c r="AE256" s="64"/>
      <c r="BB256" s="218" t="s">
        <v>1</v>
      </c>
      <c r="BL256" s="64">
        <f>IFERROR(W256*I256/H256,"0")</f>
        <v>199.63809523809525</v>
      </c>
      <c r="BM256" s="64">
        <f>IFERROR(X256*I256/H256,"0")</f>
        <v>200.7</v>
      </c>
      <c r="BN256" s="64">
        <f>IFERROR(1/J256*(W256/H256),"0")</f>
        <v>0.28693528693528692</v>
      </c>
      <c r="BO256" s="64">
        <f>IFERROR(1/J256*(X256/H256),"0")</f>
        <v>0.28846153846153844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404</v>
      </c>
      <c r="X257" s="389">
        <f>IFERROR(IF(W257="",0,CEILING((W257/$H257),1)*$H257),"")</f>
        <v>407.40000000000003</v>
      </c>
      <c r="Y257" s="36">
        <f>IFERROR(IF(X257=0,"",ROUNDUP(X257/H257,0)*0.00753),"")</f>
        <v>0.73041</v>
      </c>
      <c r="Z257" s="56"/>
      <c r="AA257" s="57"/>
      <c r="AE257" s="64"/>
      <c r="BB257" s="219" t="s">
        <v>1</v>
      </c>
      <c r="BL257" s="64">
        <f>IFERROR(W257*I257/H257,"0")</f>
        <v>429.00952380952378</v>
      </c>
      <c r="BM257" s="64">
        <f>IFERROR(X257*I257/H257,"0")</f>
        <v>432.62</v>
      </c>
      <c r="BN257" s="64">
        <f>IFERROR(1/J257*(W257/H257),"0")</f>
        <v>0.61660561660561652</v>
      </c>
      <c r="BO257" s="64">
        <f>IFERROR(1/J257*(X257/H257),"0")</f>
        <v>0.62179487179487181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103.6</v>
      </c>
      <c r="X258" s="389">
        <f>IFERROR(IF(W258="",0,CEILING((W258/$H258),1)*$H258),"")</f>
        <v>105</v>
      </c>
      <c r="Y258" s="36">
        <f>IFERROR(IF(X258=0,"",ROUNDUP(X258/H258,0)*0.00502),"")</f>
        <v>0.251</v>
      </c>
      <c r="Z258" s="56"/>
      <c r="AA258" s="57"/>
      <c r="AE258" s="64"/>
      <c r="BB258" s="220" t="s">
        <v>1</v>
      </c>
      <c r="BL258" s="64">
        <f>IFERROR(W258*I258/H258,"0")</f>
        <v>110.01333333333332</v>
      </c>
      <c r="BM258" s="64">
        <f>IFERROR(X258*I258/H258,"0")</f>
        <v>111.5</v>
      </c>
      <c r="BN258" s="64">
        <f>IFERROR(1/J258*(W258/H258),"0")</f>
        <v>0.21082621082621084</v>
      </c>
      <c r="BO258" s="64">
        <f>IFERROR(1/J258*(X258/H258),"0")</f>
        <v>0.21367521367521369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2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3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190.28571428571428</v>
      </c>
      <c r="X260" s="390">
        <f>IFERROR(X256/H256,"0")+IFERROR(X257/H257,"0")+IFERROR(X258/H258,"0")+IFERROR(X259/H259,"0")</f>
        <v>192</v>
      </c>
      <c r="Y260" s="390">
        <f>IFERROR(IF(Y256="",0,Y256),"0")+IFERROR(IF(Y257="",0,Y257),"0")+IFERROR(IF(Y258="",0,Y258),"0")+IFERROR(IF(Y259="",0,Y259),"0")</f>
        <v>1.3202599999999998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3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695.6</v>
      </c>
      <c r="X261" s="390">
        <f>IFERROR(SUM(X256:X259),"0")</f>
        <v>701.40000000000009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4220</v>
      </c>
      <c r="X263" s="389">
        <f t="shared" ref="X263:X271" si="61">IFERROR(IF(W263="",0,CEILING((W263/$H263),1)*$H263),"")</f>
        <v>4228.38</v>
      </c>
      <c r="Y263" s="36">
        <f>IFERROR(IF(X263=0,"",ROUNDUP(X263/H263,0)*0.02175),"")</f>
        <v>9.0697499999999991</v>
      </c>
      <c r="Z263" s="56"/>
      <c r="AA263" s="57"/>
      <c r="AE263" s="64"/>
      <c r="BB263" s="222" t="s">
        <v>1</v>
      </c>
      <c r="BL263" s="64">
        <f t="shared" ref="BL263:BL271" si="62">IFERROR(W263*I263/H263,"0")</f>
        <v>4461.9633136094671</v>
      </c>
      <c r="BM263" s="64">
        <f t="shared" ref="BM263:BM271" si="63">IFERROR(X263*I263/H263,"0")</f>
        <v>4470.8237999999992</v>
      </c>
      <c r="BN263" s="64">
        <f t="shared" ref="BN263:BN271" si="64">IFERROR(1/J263*(W263/H263),"0")</f>
        <v>7.431670893209354</v>
      </c>
      <c r="BO263" s="64">
        <f t="shared" ref="BO263:BO271" si="65">IFERROR(1/J263*(X263/H263),"0")</f>
        <v>7.4464285714285712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25.2</v>
      </c>
      <c r="X267" s="389">
        <f t="shared" si="61"/>
        <v>25.2</v>
      </c>
      <c r="Y267" s="36">
        <f>IFERROR(IF(X267=0,"",ROUNDUP(X267/H267,0)*0.00937),"")</f>
        <v>6.5589999999999996E-2</v>
      </c>
      <c r="Z267" s="56"/>
      <c r="AA267" s="57"/>
      <c r="AE267" s="64"/>
      <c r="BB267" s="226" t="s">
        <v>1</v>
      </c>
      <c r="BL267" s="64">
        <f t="shared" si="62"/>
        <v>27.131999999999998</v>
      </c>
      <c r="BM267" s="64">
        <f t="shared" si="63"/>
        <v>27.131999999999998</v>
      </c>
      <c r="BN267" s="64">
        <f t="shared" si="64"/>
        <v>5.8333333333333334E-2</v>
      </c>
      <c r="BO267" s="64">
        <f t="shared" si="65"/>
        <v>5.8333333333333334E-2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2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3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423.17357001972385</v>
      </c>
      <c r="X272" s="390">
        <f>IFERROR(X263/H263,"0")+IFERROR(X264/H264,"0")+IFERROR(X265/H265,"0")+IFERROR(X266/H266,"0")+IFERROR(X267/H267,"0")+IFERROR(X268/H268,"0")+IFERROR(X269/H269,"0")+IFERROR(X270/H270,"0")+IFERROR(X271/H271,"0")</f>
        <v>424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9.1353399999999993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3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4245.2</v>
      </c>
      <c r="X273" s="390">
        <f>IFERROR(SUM(X263:X271),"0")</f>
        <v>4253.58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24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25.611428571428572</v>
      </c>
      <c r="BM275" s="64">
        <f>IFERROR(X275*I275/H275,"0")</f>
        <v>26.892000000000003</v>
      </c>
      <c r="BN275" s="64">
        <f>IFERROR(1/J275*(W275/H275),"0")</f>
        <v>5.1020408163265307E-2</v>
      </c>
      <c r="BO275" s="64">
        <f>IFERROR(1/J275*(X275/H275),"0")</f>
        <v>5.3571428571428568E-2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2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285</v>
      </c>
      <c r="X277" s="389">
        <f>IFERROR(IF(W277="",0,CEILING((W277/$H277),1)*$H277),"")</f>
        <v>288.59999999999997</v>
      </c>
      <c r="Y277" s="36">
        <f>IFERROR(IF(X277=0,"",ROUNDUP(X277/H277,0)*0.02175),"")</f>
        <v>0.80474999999999997</v>
      </c>
      <c r="Z277" s="56"/>
      <c r="AA277" s="57"/>
      <c r="AE277" s="64"/>
      <c r="BB277" s="233" t="s">
        <v>1</v>
      </c>
      <c r="BL277" s="64">
        <f>IFERROR(W277*I277/H277,"0")</f>
        <v>305.60769230769233</v>
      </c>
      <c r="BM277" s="64">
        <f>IFERROR(X277*I277/H277,"0")</f>
        <v>309.46799999999996</v>
      </c>
      <c r="BN277" s="64">
        <f>IFERROR(1/J277*(W277/H277),"0")</f>
        <v>0.65247252747252749</v>
      </c>
      <c r="BO277" s="64">
        <f>IFERROR(1/J277*(X277/H277),"0")</f>
        <v>0.6607142857142857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107</v>
      </c>
      <c r="X278" s="389">
        <f>IFERROR(IF(W278="",0,CEILING((W278/$H278),1)*$H278),"")</f>
        <v>109.2</v>
      </c>
      <c r="Y278" s="36">
        <f>IFERROR(IF(X278=0,"",ROUNDUP(X278/H278,0)*0.02175),"")</f>
        <v>0.28275</v>
      </c>
      <c r="Z278" s="56"/>
      <c r="AA278" s="57"/>
      <c r="AE278" s="64"/>
      <c r="BB278" s="234" t="s">
        <v>1</v>
      </c>
      <c r="BL278" s="64">
        <f>IFERROR(W278*I278/H278,"0")</f>
        <v>114.18428571428571</v>
      </c>
      <c r="BM278" s="64">
        <f>IFERROR(X278*I278/H278,"0")</f>
        <v>116.53200000000001</v>
      </c>
      <c r="BN278" s="64">
        <f>IFERROR(1/J278*(W278/H278),"0")</f>
        <v>0.22746598639455778</v>
      </c>
      <c r="BO278" s="64">
        <f>IFERROR(1/J278*(X278/H278),"0")</f>
        <v>0.23214285714285712</v>
      </c>
    </row>
    <row r="279" spans="1:67" x14ac:dyDescent="0.2">
      <c r="A279" s="422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3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52.133699633699635</v>
      </c>
      <c r="X279" s="390">
        <f>IFERROR(X275/H275,"0")+IFERROR(X276/H276,"0")+IFERROR(X277/H277,"0")+IFERROR(X278/H278,"0")</f>
        <v>53</v>
      </c>
      <c r="Y279" s="390">
        <f>IFERROR(IF(Y275="",0,Y275),"0")+IFERROR(IF(Y276="",0,Y276),"0")+IFERROR(IF(Y277="",0,Y277),"0")+IFERROR(IF(Y278="",0,Y278),"0")</f>
        <v>1.1527499999999999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3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416</v>
      </c>
      <c r="X280" s="390">
        <f>IFERROR(SUM(X275:X278),"0")</f>
        <v>422.99999999999994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7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15.3</v>
      </c>
      <c r="X284" s="389">
        <f>IFERROR(IF(W284="",0,CEILING((W284/$H284),1)*$H284),"")</f>
        <v>15.299999999999999</v>
      </c>
      <c r="Y284" s="36">
        <f>IFERROR(IF(X284=0,"",ROUNDUP(X284/H284,0)*0.00753),"")</f>
        <v>4.5179999999999998E-2</v>
      </c>
      <c r="Z284" s="56"/>
      <c r="AA284" s="57"/>
      <c r="AE284" s="64"/>
      <c r="BB284" s="237" t="s">
        <v>1</v>
      </c>
      <c r="BL284" s="64">
        <f>IFERROR(W284*I284/H284,"0")</f>
        <v>17.399999999999999</v>
      </c>
      <c r="BM284" s="64">
        <f>IFERROR(X284*I284/H284,"0")</f>
        <v>17.399999999999999</v>
      </c>
      <c r="BN284" s="64">
        <f>IFERROR(1/J284*(W284/H284),"0")</f>
        <v>3.8461538461538464E-2</v>
      </c>
      <c r="BO284" s="64">
        <f>IFERROR(1/J284*(X284/H284),"0")</f>
        <v>3.8461538461538464E-2</v>
      </c>
    </row>
    <row r="285" spans="1:67" x14ac:dyDescent="0.2">
      <c r="A285" s="422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3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6.0000000000000009</v>
      </c>
      <c r="X285" s="390">
        <f>IFERROR(X282/H282,"0")+IFERROR(X283/H283,"0")+IFERROR(X284/H284,"0")</f>
        <v>6</v>
      </c>
      <c r="Y285" s="390">
        <f>IFERROR(IF(Y282="",0,Y282),"0")+IFERROR(IF(Y283="",0,Y283),"0")+IFERROR(IF(Y284="",0,Y284),"0")</f>
        <v>4.5179999999999998E-2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3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15.3</v>
      </c>
      <c r="X286" s="390">
        <f>IFERROR(SUM(X282:X284),"0")</f>
        <v>15.299999999999999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2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3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3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1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280</v>
      </c>
      <c r="X295" s="389">
        <f t="shared" ref="X295:X301" si="66">IFERROR(IF(W295="",0,CEILING((W295/$H295),1)*$H295),"")</f>
        <v>280.8</v>
      </c>
      <c r="Y295" s="36">
        <f>IFERROR(IF(X295=0,"",ROUNDUP(X295/H295,0)*0.02175),"")</f>
        <v>0.5655</v>
      </c>
      <c r="Z295" s="56"/>
      <c r="AA295" s="57"/>
      <c r="AE295" s="64"/>
      <c r="BB295" s="241" t="s">
        <v>1</v>
      </c>
      <c r="BL295" s="64">
        <f t="shared" ref="BL295:BL301" si="67">IFERROR(W295*I295/H295,"0")</f>
        <v>292.4444444444444</v>
      </c>
      <c r="BM295" s="64">
        <f t="shared" ref="BM295:BM301" si="68">IFERROR(X295*I295/H295,"0")</f>
        <v>293.27999999999997</v>
      </c>
      <c r="BN295" s="64">
        <f t="shared" ref="BN295:BN301" si="69">IFERROR(1/J295*(W295/H295),"0")</f>
        <v>0.46296296296296291</v>
      </c>
      <c r="BO295" s="64">
        <f t="shared" ref="BO295:BO301" si="70">IFERROR(1/J295*(X295/H295),"0")</f>
        <v>0.46428571428571425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110</v>
      </c>
      <c r="X298" s="389">
        <f t="shared" si="66"/>
        <v>116</v>
      </c>
      <c r="Y298" s="36">
        <f>IFERROR(IF(X298=0,"",ROUNDUP(X298/H298,0)*0.02175),"")</f>
        <v>0.21749999999999997</v>
      </c>
      <c r="Z298" s="56"/>
      <c r="AA298" s="57"/>
      <c r="AE298" s="64"/>
      <c r="BB298" s="244" t="s">
        <v>1</v>
      </c>
      <c r="BL298" s="64">
        <f t="shared" si="67"/>
        <v>114.55172413793103</v>
      </c>
      <c r="BM298" s="64">
        <f t="shared" si="68"/>
        <v>120.8</v>
      </c>
      <c r="BN298" s="64">
        <f t="shared" si="69"/>
        <v>0.1693349753694581</v>
      </c>
      <c r="BO298" s="64">
        <f t="shared" si="70"/>
        <v>0.17857142857142855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20</v>
      </c>
      <c r="X299" s="389">
        <f t="shared" si="66"/>
        <v>21.6</v>
      </c>
      <c r="Y299" s="36">
        <f>IFERROR(IF(X299=0,"",ROUNDUP(X299/H299,0)*0.02175),"")</f>
        <v>4.3499999999999997E-2</v>
      </c>
      <c r="Z299" s="56"/>
      <c r="AA299" s="57"/>
      <c r="AE299" s="64"/>
      <c r="BB299" s="245" t="s">
        <v>1</v>
      </c>
      <c r="BL299" s="64">
        <f t="shared" si="67"/>
        <v>20.888888888888886</v>
      </c>
      <c r="BM299" s="64">
        <f t="shared" si="68"/>
        <v>22.56</v>
      </c>
      <c r="BN299" s="64">
        <f t="shared" si="69"/>
        <v>3.306878306878306E-2</v>
      </c>
      <c r="BO299" s="64">
        <f t="shared" si="70"/>
        <v>3.5714285714285712E-2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100</v>
      </c>
      <c r="X300" s="389">
        <f t="shared" si="66"/>
        <v>100</v>
      </c>
      <c r="Y300" s="36">
        <f>IFERROR(IF(X300=0,"",ROUNDUP(X300/H300,0)*0.00937),"")</f>
        <v>0.18740000000000001</v>
      </c>
      <c r="Z300" s="56"/>
      <c r="AA300" s="57"/>
      <c r="AE300" s="64"/>
      <c r="BB300" s="246" t="s">
        <v>1</v>
      </c>
      <c r="BL300" s="64">
        <f t="shared" si="67"/>
        <v>104.8</v>
      </c>
      <c r="BM300" s="64">
        <f t="shared" si="68"/>
        <v>104.8</v>
      </c>
      <c r="BN300" s="64">
        <f t="shared" si="69"/>
        <v>0.16666666666666666</v>
      </c>
      <c r="BO300" s="64">
        <f t="shared" si="70"/>
        <v>0.16666666666666666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35</v>
      </c>
      <c r="X301" s="389">
        <f t="shared" si="66"/>
        <v>35</v>
      </c>
      <c r="Y301" s="36">
        <f>IFERROR(IF(X301=0,"",ROUNDUP(X301/H301,0)*0.00937),"")</f>
        <v>6.5589999999999996E-2</v>
      </c>
      <c r="Z301" s="56"/>
      <c r="AA301" s="57"/>
      <c r="AE301" s="64"/>
      <c r="BB301" s="247" t="s">
        <v>1</v>
      </c>
      <c r="BL301" s="64">
        <f t="shared" si="67"/>
        <v>36.68</v>
      </c>
      <c r="BM301" s="64">
        <f t="shared" si="68"/>
        <v>36.68</v>
      </c>
      <c r="BN301" s="64">
        <f t="shared" si="69"/>
        <v>5.8333333333333334E-2</v>
      </c>
      <c r="BO301" s="64">
        <f t="shared" si="70"/>
        <v>5.8333333333333334E-2</v>
      </c>
    </row>
    <row r="302" spans="1:67" x14ac:dyDescent="0.2">
      <c r="A302" s="422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3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64.260536398467423</v>
      </c>
      <c r="X302" s="390">
        <f>IFERROR(X295/H295,"0")+IFERROR(X296/H296,"0")+IFERROR(X297/H297,"0")+IFERROR(X298/H298,"0")+IFERROR(X299/H299,"0")+IFERROR(X300/H300,"0")+IFERROR(X301/H301,"0")</f>
        <v>65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1.0794900000000001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3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545</v>
      </c>
      <c r="X303" s="390">
        <f>IFERROR(SUM(X295:X301),"0")</f>
        <v>553.40000000000009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2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3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3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1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22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3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3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90</v>
      </c>
      <c r="X315" s="389">
        <f>IFERROR(IF(W315="",0,CEILING((W315/$H315),1)*$H315),"")</f>
        <v>97.199999999999989</v>
      </c>
      <c r="Y315" s="36">
        <f>IFERROR(IF(X315=0,"",ROUNDUP(X315/H315,0)*0.02175),"")</f>
        <v>0.26100000000000001</v>
      </c>
      <c r="Z315" s="56"/>
      <c r="AA315" s="57"/>
      <c r="AE315" s="64"/>
      <c r="BB315" s="251" t="s">
        <v>1</v>
      </c>
      <c r="BL315" s="64">
        <f>IFERROR(W315*I315/H315,"0")</f>
        <v>96.266666666666666</v>
      </c>
      <c r="BM315" s="64">
        <f>IFERROR(X315*I315/H315,"0")</f>
        <v>103.96799999999999</v>
      </c>
      <c r="BN315" s="64">
        <f>IFERROR(1/J315*(W315/H315),"0")</f>
        <v>0.1984126984126984</v>
      </c>
      <c r="BO315" s="64">
        <f>IFERROR(1/J315*(X315/H315),"0")</f>
        <v>0.21428571428571427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121.1</v>
      </c>
      <c r="X316" s="389">
        <f>IFERROR(IF(W316="",0,CEILING((W316/$H316),1)*$H316),"")</f>
        <v>121.80000000000001</v>
      </c>
      <c r="Y316" s="36">
        <f>IFERROR(IF(X316=0,"",ROUNDUP(X316/H316,0)*0.00753),"")</f>
        <v>0.43674000000000002</v>
      </c>
      <c r="Z316" s="56"/>
      <c r="AA316" s="57"/>
      <c r="AE316" s="64"/>
      <c r="BB316" s="252" t="s">
        <v>1</v>
      </c>
      <c r="BL316" s="64">
        <f>IFERROR(W316*I316/H316,"0")</f>
        <v>136.78533333333331</v>
      </c>
      <c r="BM316" s="64">
        <f>IFERROR(X316*I316/H316,"0")</f>
        <v>137.57599999999999</v>
      </c>
      <c r="BN316" s="64">
        <f>IFERROR(1/J316*(W316/H316),"0")</f>
        <v>0.36965811965811962</v>
      </c>
      <c r="BO316" s="64">
        <f>IFERROR(1/J316*(X316/H316),"0")</f>
        <v>0.37179487179487181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61.599999999999987</v>
      </c>
      <c r="X317" s="389">
        <f>IFERROR(IF(W317="",0,CEILING((W317/$H317),1)*$H317),"")</f>
        <v>63</v>
      </c>
      <c r="Y317" s="36">
        <f>IFERROR(IF(X317=0,"",ROUNDUP(X317/H317,0)*0.00753),"")</f>
        <v>0.22590000000000002</v>
      </c>
      <c r="Z317" s="56"/>
      <c r="AA317" s="57"/>
      <c r="AE317" s="64"/>
      <c r="BB317" s="253" t="s">
        <v>1</v>
      </c>
      <c r="BL317" s="64">
        <f>IFERROR(W317*I317/H317,"0")</f>
        <v>69.226666666666659</v>
      </c>
      <c r="BM317" s="64">
        <f>IFERROR(X317*I317/H317,"0")</f>
        <v>70.799999999999983</v>
      </c>
      <c r="BN317" s="64">
        <f>IFERROR(1/J317*(W317/H317),"0")</f>
        <v>0.18803418803418798</v>
      </c>
      <c r="BO317" s="64">
        <f>IFERROR(1/J317*(X317/H317),"0")</f>
        <v>0.19230769230769229</v>
      </c>
    </row>
    <row r="318" spans="1:67" x14ac:dyDescent="0.2">
      <c r="A318" s="422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3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98.1111111111111</v>
      </c>
      <c r="X318" s="390">
        <f>IFERROR(X315/H315,"0")+IFERROR(X316/H316,"0")+IFERROR(X317/H317,"0")</f>
        <v>100</v>
      </c>
      <c r="Y318" s="390">
        <f>IFERROR(IF(Y315="",0,Y315),"0")+IFERROR(IF(Y316="",0,Y316),"0")+IFERROR(IF(Y317="",0,Y317),"0")</f>
        <v>0.92364000000000002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3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272.7</v>
      </c>
      <c r="X319" s="390">
        <f>IFERROR(SUM(X315:X317),"0")</f>
        <v>282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2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3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3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2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3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3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5" t="s">
        <v>478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8"/>
      <c r="AA328" s="48"/>
    </row>
    <row r="329" spans="1:67" ht="16.5" customHeight="1" x14ac:dyDescent="0.25">
      <c r="A329" s="421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3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1850</v>
      </c>
      <c r="X331" s="389">
        <f t="shared" ref="X331:X341" si="71">IFERROR(IF(W331="",0,CEILING((W331/$H331),1)*$H331),"")</f>
        <v>1860</v>
      </c>
      <c r="Y331" s="36">
        <f>IFERROR(IF(X331=0,"",ROUNDUP(X331/H331,0)*0.02175),"")</f>
        <v>2.6969999999999996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1909.2</v>
      </c>
      <c r="BM331" s="64">
        <f t="shared" ref="BM331:BM341" si="73">IFERROR(X331*I331/H331,"0")</f>
        <v>1919.52</v>
      </c>
      <c r="BN331" s="64">
        <f t="shared" ref="BN331:BN341" si="74">IFERROR(1/J331*(W331/H331),"0")</f>
        <v>2.5694444444444442</v>
      </c>
      <c r="BO331" s="64">
        <f t="shared" ref="BO331:BO341" si="75">IFERROR(1/J331*(X331/H331),"0")</f>
        <v>2.583333333333333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8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9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220</v>
      </c>
      <c r="X335" s="389">
        <f t="shared" si="71"/>
        <v>225</v>
      </c>
      <c r="Y335" s="36">
        <f>IFERROR(IF(X335=0,"",ROUNDUP(X335/H335,0)*0.02175),"")</f>
        <v>0.32624999999999998</v>
      </c>
      <c r="Z335" s="56"/>
      <c r="AA335" s="57"/>
      <c r="AE335" s="64"/>
      <c r="BB335" s="260" t="s">
        <v>1</v>
      </c>
      <c r="BL335" s="64">
        <f t="shared" si="72"/>
        <v>227.04</v>
      </c>
      <c r="BM335" s="64">
        <f t="shared" si="73"/>
        <v>232.2</v>
      </c>
      <c r="BN335" s="64">
        <f t="shared" si="74"/>
        <v>0.30555555555555552</v>
      </c>
      <c r="BO335" s="64">
        <f t="shared" si="75"/>
        <v>0.3125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2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1175</v>
      </c>
      <c r="X337" s="389">
        <f t="shared" si="71"/>
        <v>1185</v>
      </c>
      <c r="Y337" s="36">
        <f>IFERROR(IF(X337=0,"",ROUNDUP(X337/H337,0)*0.02175),"")</f>
        <v>1.7182499999999998</v>
      </c>
      <c r="Z337" s="56"/>
      <c r="AA337" s="57"/>
      <c r="AE337" s="64"/>
      <c r="BB337" s="262" t="s">
        <v>1</v>
      </c>
      <c r="BL337" s="64">
        <f t="shared" si="72"/>
        <v>1212.5999999999999</v>
      </c>
      <c r="BM337" s="64">
        <f t="shared" si="73"/>
        <v>1222.9199999999998</v>
      </c>
      <c r="BN337" s="64">
        <f t="shared" si="74"/>
        <v>1.6319444444444442</v>
      </c>
      <c r="BO337" s="64">
        <f t="shared" si="75"/>
        <v>1.6458333333333333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5</v>
      </c>
      <c r="X339" s="389">
        <f t="shared" si="71"/>
        <v>5</v>
      </c>
      <c r="Y339" s="36">
        <f>IFERROR(IF(X339=0,"",ROUNDUP(X339/H339,0)*0.00937),"")</f>
        <v>9.3699999999999999E-3</v>
      </c>
      <c r="Z339" s="56"/>
      <c r="AA339" s="57"/>
      <c r="AE339" s="64"/>
      <c r="BB339" s="264" t="s">
        <v>1</v>
      </c>
      <c r="BL339" s="64">
        <f t="shared" si="72"/>
        <v>5.21</v>
      </c>
      <c r="BM339" s="64">
        <f t="shared" si="73"/>
        <v>5.21</v>
      </c>
      <c r="BN339" s="64">
        <f t="shared" si="74"/>
        <v>8.3333333333333332E-3</v>
      </c>
      <c r="BO339" s="64">
        <f t="shared" si="75"/>
        <v>8.3333333333333332E-3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2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3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217.33333333333331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219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4.750869999999999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3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3250</v>
      </c>
      <c r="X343" s="390">
        <f>IFERROR(SUM(X331:X341),"0")</f>
        <v>3275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1835</v>
      </c>
      <c r="X345" s="389">
        <f>IFERROR(IF(W345="",0,CEILING((W345/$H345),1)*$H345),"")</f>
        <v>1845</v>
      </c>
      <c r="Y345" s="36">
        <f>IFERROR(IF(X345=0,"",ROUNDUP(X345/H345,0)*0.02175),"")</f>
        <v>2.6752499999999997</v>
      </c>
      <c r="Z345" s="56"/>
      <c r="AA345" s="57"/>
      <c r="AE345" s="64"/>
      <c r="BB345" s="267" t="s">
        <v>1</v>
      </c>
      <c r="BL345" s="64">
        <f>IFERROR(W345*I345/H345,"0")</f>
        <v>1893.72</v>
      </c>
      <c r="BM345" s="64">
        <f>IFERROR(X345*I345/H345,"0")</f>
        <v>1904.0400000000002</v>
      </c>
      <c r="BN345" s="64">
        <f>IFERROR(1/J345*(W345/H345),"0")</f>
        <v>2.5486111111111107</v>
      </c>
      <c r="BO345" s="64">
        <f>IFERROR(1/J345*(X345/H345),"0")</f>
        <v>2.5625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4</v>
      </c>
      <c r="X347" s="389">
        <f>IFERROR(IF(W347="",0,CEILING((W347/$H347),1)*$H347),"")</f>
        <v>4</v>
      </c>
      <c r="Y347" s="36">
        <f>IFERROR(IF(X347=0,"",ROUNDUP(X347/H347,0)*0.00937),"")</f>
        <v>9.3699999999999999E-3</v>
      </c>
      <c r="Z347" s="56"/>
      <c r="AA347" s="57"/>
      <c r="AE347" s="64"/>
      <c r="BB347" s="269" t="s">
        <v>1</v>
      </c>
      <c r="BL347" s="64">
        <f>IFERROR(W347*I347/H347,"0")</f>
        <v>4.24</v>
      </c>
      <c r="BM347" s="64">
        <f>IFERROR(X347*I347/H347,"0")</f>
        <v>4.24</v>
      </c>
      <c r="BN347" s="64">
        <f>IFERROR(1/J347*(W347/H347),"0")</f>
        <v>8.3333333333333332E-3</v>
      </c>
      <c r="BO347" s="64">
        <f>IFERROR(1/J347*(X347/H347),"0")</f>
        <v>8.3333333333333332E-3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2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3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123.33333333333333</v>
      </c>
      <c r="X349" s="390">
        <f>IFERROR(X345/H345,"0")+IFERROR(X346/H346,"0")+IFERROR(X347/H347,"0")+IFERROR(X348/H348,"0")</f>
        <v>124</v>
      </c>
      <c r="Y349" s="390">
        <f>IFERROR(IF(Y345="",0,Y345),"0")+IFERROR(IF(Y346="",0,Y346),"0")+IFERROR(IF(Y347="",0,Y347),"0")+IFERROR(IF(Y348="",0,Y348),"0")</f>
        <v>2.6846199999999998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3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1839</v>
      </c>
      <c r="X350" s="390">
        <f>IFERROR(SUM(X345:X348),"0")</f>
        <v>1849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2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3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3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2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3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3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1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2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3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3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2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3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3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3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3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2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3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3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5" t="s">
        <v>544</v>
      </c>
      <c r="B386" s="446"/>
      <c r="C386" s="446"/>
      <c r="D386" s="446"/>
      <c r="E386" s="446"/>
      <c r="F386" s="446"/>
      <c r="G386" s="446"/>
      <c r="H386" s="446"/>
      <c r="I386" s="446"/>
      <c r="J386" s="446"/>
      <c r="K386" s="446"/>
      <c r="L386" s="446"/>
      <c r="M386" s="446"/>
      <c r="N386" s="446"/>
      <c r="O386" s="446"/>
      <c r="P386" s="446"/>
      <c r="Q386" s="446"/>
      <c r="R386" s="446"/>
      <c r="S386" s="446"/>
      <c r="T386" s="446"/>
      <c r="U386" s="446"/>
      <c r="V386" s="446"/>
      <c r="W386" s="446"/>
      <c r="X386" s="446"/>
      <c r="Y386" s="446"/>
      <c r="Z386" s="48"/>
      <c r="AA386" s="48"/>
    </row>
    <row r="387" spans="1:67" ht="16.5" customHeight="1" x14ac:dyDescent="0.25">
      <c r="A387" s="421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2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3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3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25</v>
      </c>
      <c r="X394" s="389">
        <f t="shared" ref="X394:X406" si="76">IFERROR(IF(W394="",0,CEILING((W394/$H394),1)*$H394),"")</f>
        <v>25.200000000000003</v>
      </c>
      <c r="Y394" s="36">
        <f>IFERROR(IF(X394=0,"",ROUNDUP(X394/H394,0)*0.00753),"")</f>
        <v>4.5179999999999998E-2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26.369047619047617</v>
      </c>
      <c r="BM394" s="64">
        <f t="shared" ref="BM394:BM406" si="78">IFERROR(X394*I394/H394,"0")</f>
        <v>26.580000000000002</v>
      </c>
      <c r="BN394" s="64">
        <f t="shared" ref="BN394:BN406" si="79">IFERROR(1/J394*(W394/H394),"0")</f>
        <v>3.815628815628816E-2</v>
      </c>
      <c r="BO394" s="64">
        <f t="shared" ref="BO394:BO406" si="80">IFERROR(1/J394*(X394/H394),"0")</f>
        <v>3.8461538461538464E-2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15</v>
      </c>
      <c r="X395" s="389">
        <f t="shared" si="76"/>
        <v>16.8</v>
      </c>
      <c r="Y395" s="36">
        <f>IFERROR(IF(X395=0,"",ROUNDUP(X395/H395,0)*0.00753),"")</f>
        <v>3.0120000000000001E-2</v>
      </c>
      <c r="Z395" s="56"/>
      <c r="AA395" s="57"/>
      <c r="AE395" s="64"/>
      <c r="BB395" s="290" t="s">
        <v>1</v>
      </c>
      <c r="BL395" s="64">
        <f t="shared" si="77"/>
        <v>15.821428571428568</v>
      </c>
      <c r="BM395" s="64">
        <f t="shared" si="78"/>
        <v>17.72</v>
      </c>
      <c r="BN395" s="64">
        <f t="shared" si="79"/>
        <v>2.2893772893772892E-2</v>
      </c>
      <c r="BO395" s="64">
        <f t="shared" si="80"/>
        <v>2.564102564102564E-2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17.5</v>
      </c>
      <c r="X399" s="389">
        <f t="shared" si="76"/>
        <v>18.900000000000002</v>
      </c>
      <c r="Y399" s="36">
        <f t="shared" si="81"/>
        <v>4.5179999999999998E-2</v>
      </c>
      <c r="Z399" s="56"/>
      <c r="AA399" s="57"/>
      <c r="AE399" s="64"/>
      <c r="BB399" s="294" t="s">
        <v>1</v>
      </c>
      <c r="BL399" s="64">
        <f t="shared" si="77"/>
        <v>18.583333333333332</v>
      </c>
      <c r="BM399" s="64">
        <f t="shared" si="78"/>
        <v>20.07</v>
      </c>
      <c r="BN399" s="64">
        <f t="shared" si="79"/>
        <v>3.5612535612535613E-2</v>
      </c>
      <c r="BO399" s="64">
        <f t="shared" si="80"/>
        <v>3.8461538461538464E-2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15.4</v>
      </c>
      <c r="X401" s="389">
        <f t="shared" si="76"/>
        <v>16.8</v>
      </c>
      <c r="Y401" s="36">
        <f t="shared" si="81"/>
        <v>4.0160000000000001E-2</v>
      </c>
      <c r="Z401" s="56"/>
      <c r="AA401" s="57"/>
      <c r="AE401" s="64"/>
      <c r="BB401" s="296" t="s">
        <v>1</v>
      </c>
      <c r="BL401" s="64">
        <f t="shared" si="77"/>
        <v>16.353333333333332</v>
      </c>
      <c r="BM401" s="64">
        <f t="shared" si="78"/>
        <v>17.84</v>
      </c>
      <c r="BN401" s="64">
        <f t="shared" si="79"/>
        <v>3.1339031339031341E-2</v>
      </c>
      <c r="BO401" s="64">
        <f t="shared" si="80"/>
        <v>3.4188034188034191E-2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11.2</v>
      </c>
      <c r="X403" s="389">
        <f t="shared" si="76"/>
        <v>12.600000000000001</v>
      </c>
      <c r="Y403" s="36">
        <f t="shared" si="81"/>
        <v>3.0120000000000001E-2</v>
      </c>
      <c r="Z403" s="56"/>
      <c r="AA403" s="57"/>
      <c r="AE403" s="64"/>
      <c r="BB403" s="298" t="s">
        <v>1</v>
      </c>
      <c r="BL403" s="64">
        <f t="shared" si="77"/>
        <v>11.893333333333333</v>
      </c>
      <c r="BM403" s="64">
        <f t="shared" si="78"/>
        <v>13.38</v>
      </c>
      <c r="BN403" s="64">
        <f t="shared" si="79"/>
        <v>2.2792022792022793E-2</v>
      </c>
      <c r="BO403" s="64">
        <f t="shared" si="80"/>
        <v>2.5641025641025644E-2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17.5</v>
      </c>
      <c r="X405" s="389">
        <f t="shared" si="76"/>
        <v>18.900000000000002</v>
      </c>
      <c r="Y405" s="36">
        <f t="shared" si="81"/>
        <v>4.5179999999999998E-2</v>
      </c>
      <c r="Z405" s="56"/>
      <c r="AA405" s="57"/>
      <c r="AE405" s="64"/>
      <c r="BB405" s="300" t="s">
        <v>1</v>
      </c>
      <c r="BL405" s="64">
        <f t="shared" si="77"/>
        <v>18.583333333333332</v>
      </c>
      <c r="BM405" s="64">
        <f t="shared" si="78"/>
        <v>20.07</v>
      </c>
      <c r="BN405" s="64">
        <f t="shared" si="79"/>
        <v>3.5612535612535613E-2</v>
      </c>
      <c r="BO405" s="64">
        <f t="shared" si="80"/>
        <v>3.8461538461538464E-2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2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3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38.857142857142847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42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0.23594000000000001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3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101.60000000000001</v>
      </c>
      <c r="X408" s="390">
        <f>IFERROR(SUM(X394:X406),"0")</f>
        <v>109.20000000000002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6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3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3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2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3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3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2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3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3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1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2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3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3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4.1999999999999993</v>
      </c>
      <c r="X436" s="389">
        <f t="shared" si="82"/>
        <v>4.2</v>
      </c>
      <c r="Y436" s="36">
        <f>IFERROR(IF(X436=0,"",ROUNDUP(X436/H436,0)*0.00502),"")</f>
        <v>1.004E-2</v>
      </c>
      <c r="Z436" s="56"/>
      <c r="AA436" s="57"/>
      <c r="AE436" s="64"/>
      <c r="BB436" s="315" t="s">
        <v>1</v>
      </c>
      <c r="BL436" s="64">
        <f t="shared" si="83"/>
        <v>4.4599999999999991</v>
      </c>
      <c r="BM436" s="64">
        <f t="shared" si="84"/>
        <v>4.46</v>
      </c>
      <c r="BN436" s="64">
        <f t="shared" si="85"/>
        <v>8.5470085470085461E-3</v>
      </c>
      <c r="BO436" s="64">
        <f t="shared" si="86"/>
        <v>8.5470085470085479E-3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2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3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1.9999999999999996</v>
      </c>
      <c r="X438" s="390">
        <f>IFERROR(X432/H432,"0")+IFERROR(X433/H433,"0")+IFERROR(X434/H434,"0")+IFERROR(X435/H435,"0")+IFERROR(X436/H436,"0")+IFERROR(X437/H437,"0")</f>
        <v>2</v>
      </c>
      <c r="Y438" s="390">
        <f>IFERROR(IF(Y432="",0,Y432),"0")+IFERROR(IF(Y433="",0,Y433),"0")+IFERROR(IF(Y434="",0,Y434),"0")+IFERROR(IF(Y435="",0,Y435),"0")+IFERROR(IF(Y436="",0,Y436),"0")+IFERROR(IF(Y437="",0,Y437),"0")</f>
        <v>1.004E-2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3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4.1999999999999993</v>
      </c>
      <c r="X439" s="390">
        <f>IFERROR(SUM(X432:X437),"0")</f>
        <v>4.2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2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3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3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2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3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3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2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3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3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1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2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3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3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1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2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3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3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2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3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3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5" t="s">
        <v>632</v>
      </c>
      <c r="B469" s="446"/>
      <c r="C469" s="446"/>
      <c r="D469" s="446"/>
      <c r="E469" s="446"/>
      <c r="F469" s="446"/>
      <c r="G469" s="446"/>
      <c r="H469" s="446"/>
      <c r="I469" s="446"/>
      <c r="J469" s="446"/>
      <c r="K469" s="446"/>
      <c r="L469" s="446"/>
      <c r="M469" s="446"/>
      <c r="N469" s="446"/>
      <c r="O469" s="446"/>
      <c r="P469" s="446"/>
      <c r="Q469" s="446"/>
      <c r="R469" s="446"/>
      <c r="S469" s="446"/>
      <c r="T469" s="446"/>
      <c r="U469" s="446"/>
      <c r="V469" s="446"/>
      <c r="W469" s="446"/>
      <c r="X469" s="446"/>
      <c r="Y469" s="446"/>
      <c r="Z469" s="48"/>
      <c r="AA469" s="48"/>
    </row>
    <row r="470" spans="1:67" ht="16.5" customHeight="1" x14ac:dyDescent="0.25">
      <c r="A470" s="421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55</v>
      </c>
      <c r="X472" s="389">
        <f t="shared" ref="X472:X483" si="87">IFERROR(IF(W472="",0,CEILING((W472/$H472),1)*$H472),"")</f>
        <v>58.080000000000005</v>
      </c>
      <c r="Y472" s="36">
        <f t="shared" ref="Y472:Y478" si="88">IFERROR(IF(X472=0,"",ROUNDUP(X472/H472,0)*0.01196),"")</f>
        <v>0.13156000000000001</v>
      </c>
      <c r="Z472" s="56"/>
      <c r="AA472" s="57"/>
      <c r="AE472" s="64"/>
      <c r="BB472" s="326" t="s">
        <v>1</v>
      </c>
      <c r="BL472" s="64">
        <f t="shared" ref="BL472:BL483" si="89">IFERROR(W472*I472/H472,"0")</f>
        <v>58.749999999999993</v>
      </c>
      <c r="BM472" s="64">
        <f t="shared" ref="BM472:BM483" si="90">IFERROR(X472*I472/H472,"0")</f>
        <v>62.040000000000006</v>
      </c>
      <c r="BN472" s="64">
        <f t="shared" ref="BN472:BN483" si="91">IFERROR(1/J472*(W472/H472),"0")</f>
        <v>0.10016025641025642</v>
      </c>
      <c r="BO472" s="64">
        <f t="shared" ref="BO472:BO483" si="92">IFERROR(1/J472*(X472/H472),"0")</f>
        <v>0.10576923076923078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5</v>
      </c>
      <c r="X475" s="389">
        <f t="shared" si="87"/>
        <v>5.28</v>
      </c>
      <c r="Y475" s="36">
        <f t="shared" si="88"/>
        <v>1.196E-2</v>
      </c>
      <c r="Z475" s="56"/>
      <c r="AA475" s="57"/>
      <c r="AE475" s="64"/>
      <c r="BB475" s="329" t="s">
        <v>1</v>
      </c>
      <c r="BL475" s="64">
        <f t="shared" si="89"/>
        <v>5.3409090909090908</v>
      </c>
      <c r="BM475" s="64">
        <f t="shared" si="90"/>
        <v>5.64</v>
      </c>
      <c r="BN475" s="64">
        <f t="shared" si="91"/>
        <v>9.1054778554778559E-3</v>
      </c>
      <c r="BO475" s="64">
        <f t="shared" si="92"/>
        <v>9.6153846153846159E-3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10</v>
      </c>
      <c r="X477" s="389">
        <f t="shared" si="87"/>
        <v>10.56</v>
      </c>
      <c r="Y477" s="36">
        <f t="shared" si="88"/>
        <v>2.392E-2</v>
      </c>
      <c r="Z477" s="56"/>
      <c r="AA477" s="57"/>
      <c r="AE477" s="64"/>
      <c r="BB477" s="331" t="s">
        <v>1</v>
      </c>
      <c r="BL477" s="64">
        <f t="shared" si="89"/>
        <v>10.681818181818182</v>
      </c>
      <c r="BM477" s="64">
        <f t="shared" si="90"/>
        <v>11.28</v>
      </c>
      <c r="BN477" s="64">
        <f t="shared" si="91"/>
        <v>1.8210955710955712E-2</v>
      </c>
      <c r="BO477" s="64">
        <f t="shared" si="92"/>
        <v>1.9230769230769232E-2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2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3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13.257575757575758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0.16744000000000001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3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70</v>
      </c>
      <c r="X485" s="390">
        <f>IFERROR(SUM(X472:X483),"0")</f>
        <v>73.92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85</v>
      </c>
      <c r="X487" s="389">
        <f>IFERROR(IF(W487="",0,CEILING((W487/$H487),1)*$H487),"")</f>
        <v>89.76</v>
      </c>
      <c r="Y487" s="36">
        <f>IFERROR(IF(X487=0,"",ROUNDUP(X487/H487,0)*0.01196),"")</f>
        <v>0.20332</v>
      </c>
      <c r="Z487" s="56"/>
      <c r="AA487" s="57"/>
      <c r="AE487" s="64"/>
      <c r="BB487" s="338" t="s">
        <v>1</v>
      </c>
      <c r="BL487" s="64">
        <f>IFERROR(W487*I487/H487,"0")</f>
        <v>90.795454545454533</v>
      </c>
      <c r="BM487" s="64">
        <f>IFERROR(X487*I487/H487,"0")</f>
        <v>95.88</v>
      </c>
      <c r="BN487" s="64">
        <f>IFERROR(1/J487*(W487/H487),"0")</f>
        <v>0.15479312354312355</v>
      </c>
      <c r="BO487" s="64">
        <f>IFERROR(1/J487*(X487/H487),"0")</f>
        <v>0.16346153846153846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2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3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16.098484848484848</v>
      </c>
      <c r="X489" s="390">
        <f>IFERROR(X487/H487,"0")+IFERROR(X488/H488,"0")</f>
        <v>17</v>
      </c>
      <c r="Y489" s="390">
        <f>IFERROR(IF(Y487="",0,Y487),"0")+IFERROR(IF(Y488="",0,Y488),"0")</f>
        <v>0.20332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3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85</v>
      </c>
      <c r="X490" s="390">
        <f>IFERROR(SUM(X487:X488),"0")</f>
        <v>89.76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30</v>
      </c>
      <c r="X492" s="389">
        <f t="shared" ref="X492:X497" si="93">IFERROR(IF(W492="",0,CEILING((W492/$H492),1)*$H492),"")</f>
        <v>31.68</v>
      </c>
      <c r="Y492" s="36">
        <f>IFERROR(IF(X492=0,"",ROUNDUP(X492/H492,0)*0.01196),"")</f>
        <v>7.1760000000000004E-2</v>
      </c>
      <c r="Z492" s="56"/>
      <c r="AA492" s="57"/>
      <c r="AE492" s="64"/>
      <c r="BB492" s="340" t="s">
        <v>1</v>
      </c>
      <c r="BL492" s="64">
        <f t="shared" ref="BL492:BL497" si="94">IFERROR(W492*I492/H492,"0")</f>
        <v>32.04545454545454</v>
      </c>
      <c r="BM492" s="64">
        <f t="shared" ref="BM492:BM497" si="95">IFERROR(X492*I492/H492,"0")</f>
        <v>33.839999999999996</v>
      </c>
      <c r="BN492" s="64">
        <f t="shared" ref="BN492:BN497" si="96">IFERROR(1/J492*(W492/H492),"0")</f>
        <v>5.4632867132867136E-2</v>
      </c>
      <c r="BO492" s="64">
        <f t="shared" ref="BO492:BO497" si="97">IFERROR(1/J492*(X492/H492),"0")</f>
        <v>5.7692307692307696E-2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35</v>
      </c>
      <c r="X493" s="389">
        <f t="shared" si="93"/>
        <v>36.96</v>
      </c>
      <c r="Y493" s="36">
        <f>IFERROR(IF(X493=0,"",ROUNDUP(X493/H493,0)*0.01196),"")</f>
        <v>8.3720000000000003E-2</v>
      </c>
      <c r="Z493" s="56"/>
      <c r="AA493" s="57"/>
      <c r="AE493" s="64"/>
      <c r="BB493" s="341" t="s">
        <v>1</v>
      </c>
      <c r="BL493" s="64">
        <f t="shared" si="94"/>
        <v>37.386363636363633</v>
      </c>
      <c r="BM493" s="64">
        <f t="shared" si="95"/>
        <v>39.479999999999997</v>
      </c>
      <c r="BN493" s="64">
        <f t="shared" si="96"/>
        <v>6.3738344988344992E-2</v>
      </c>
      <c r="BO493" s="64">
        <f t="shared" si="97"/>
        <v>6.7307692307692318E-2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80</v>
      </c>
      <c r="X494" s="389">
        <f t="shared" si="93"/>
        <v>84.48</v>
      </c>
      <c r="Y494" s="36">
        <f>IFERROR(IF(X494=0,"",ROUNDUP(X494/H494,0)*0.01196),"")</f>
        <v>0.19136</v>
      </c>
      <c r="Z494" s="56"/>
      <c r="AA494" s="57"/>
      <c r="AE494" s="64"/>
      <c r="BB494" s="342" t="s">
        <v>1</v>
      </c>
      <c r="BL494" s="64">
        <f t="shared" si="94"/>
        <v>85.454545454545453</v>
      </c>
      <c r="BM494" s="64">
        <f t="shared" si="95"/>
        <v>90.24</v>
      </c>
      <c r="BN494" s="64">
        <f t="shared" si="96"/>
        <v>0.14568764568764569</v>
      </c>
      <c r="BO494" s="64">
        <f t="shared" si="97"/>
        <v>0.15384615384615385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2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3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27.462121212121211</v>
      </c>
      <c r="X498" s="390">
        <f>IFERROR(X492/H492,"0")+IFERROR(X493/H493,"0")+IFERROR(X494/H494,"0")+IFERROR(X495/H495,"0")+IFERROR(X496/H496,"0")+IFERROR(X497/H497,"0")</f>
        <v>29</v>
      </c>
      <c r="Y498" s="390">
        <f>IFERROR(IF(Y492="",0,Y492),"0")+IFERROR(IF(Y493="",0,Y493),"0")+IFERROR(IF(Y494="",0,Y494),"0")+IFERROR(IF(Y495="",0,Y495),"0")+IFERROR(IF(Y496="",0,Y496),"0")+IFERROR(IF(Y497="",0,Y497),"0")</f>
        <v>0.34684000000000004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3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145</v>
      </c>
      <c r="X499" s="390">
        <f>IFERROR(SUM(X492:X497),"0")</f>
        <v>153.12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2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3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3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2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3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3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5" t="s">
        <v>681</v>
      </c>
      <c r="B510" s="446"/>
      <c r="C510" s="446"/>
      <c r="D510" s="446"/>
      <c r="E510" s="446"/>
      <c r="F510" s="446"/>
      <c r="G510" s="446"/>
      <c r="H510" s="446"/>
      <c r="I510" s="446"/>
      <c r="J510" s="446"/>
      <c r="K510" s="446"/>
      <c r="L510" s="446"/>
      <c r="M510" s="446"/>
      <c r="N510" s="446"/>
      <c r="O510" s="446"/>
      <c r="P510" s="446"/>
      <c r="Q510" s="446"/>
      <c r="R510" s="446"/>
      <c r="S510" s="446"/>
      <c r="T510" s="446"/>
      <c r="U510" s="446"/>
      <c r="V510" s="446"/>
      <c r="W510" s="446"/>
      <c r="X510" s="446"/>
      <c r="Y510" s="446"/>
      <c r="Z510" s="48"/>
      <c r="AA510" s="48"/>
    </row>
    <row r="511" spans="1:67" ht="16.5" customHeight="1" x14ac:dyDescent="0.25">
      <c r="A511" s="421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3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195</v>
      </c>
      <c r="X517" s="389">
        <f t="shared" si="98"/>
        <v>204</v>
      </c>
      <c r="Y517" s="36">
        <f t="shared" si="99"/>
        <v>0.36974999999999997</v>
      </c>
      <c r="Z517" s="56"/>
      <c r="AA517" s="57"/>
      <c r="AE517" s="64"/>
      <c r="BB517" s="354" t="s">
        <v>1</v>
      </c>
      <c r="BL517" s="64">
        <f t="shared" si="100"/>
        <v>202.79999999999998</v>
      </c>
      <c r="BM517" s="64">
        <f t="shared" si="101"/>
        <v>212.16</v>
      </c>
      <c r="BN517" s="64">
        <f t="shared" si="102"/>
        <v>0.2901785714285714</v>
      </c>
      <c r="BO517" s="64">
        <f t="shared" si="103"/>
        <v>0.30357142857142855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2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3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16.25</v>
      </c>
      <c r="X522" s="390">
        <f>IFERROR(X513/H513,"0")+IFERROR(X514/H514,"0")+IFERROR(X515/H515,"0")+IFERROR(X516/H516,"0")+IFERROR(X517/H517,"0")+IFERROR(X518/H518,"0")+IFERROR(X519/H519,"0")+IFERROR(X520/H520,"0")+IFERROR(X521/H521,"0")</f>
        <v>17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0.36974999999999997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3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195</v>
      </c>
      <c r="X523" s="390">
        <f>IFERROR(SUM(X513:X521),"0")</f>
        <v>204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82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5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2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2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3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3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156</v>
      </c>
      <c r="X533" s="389">
        <f t="shared" ref="X533:X538" si="104">IFERROR(IF(W533="",0,CEILING((W533/$H533),1)*$H533),"")</f>
        <v>159.6</v>
      </c>
      <c r="Y533" s="36">
        <f>IFERROR(IF(X533=0,"",ROUNDUP(X533/H533,0)*0.00753),"")</f>
        <v>0.28614000000000001</v>
      </c>
      <c r="Z533" s="56"/>
      <c r="AA533" s="57"/>
      <c r="AE533" s="64"/>
      <c r="BB533" s="364" t="s">
        <v>1</v>
      </c>
      <c r="BL533" s="64">
        <f t="shared" ref="BL533:BL538" si="105">IFERROR(W533*I533/H533,"0")</f>
        <v>165.65714285714284</v>
      </c>
      <c r="BM533" s="64">
        <f t="shared" ref="BM533:BM538" si="106">IFERROR(X533*I533/H533,"0")</f>
        <v>169.47999999999996</v>
      </c>
      <c r="BN533" s="64">
        <f t="shared" ref="BN533:BN538" si="107">IFERROR(1/J533*(W533/H533),"0")</f>
        <v>0.23809523809523805</v>
      </c>
      <c r="BO533" s="64">
        <f t="shared" ref="BO533:BO538" si="108">IFERROR(1/J533*(X533/H533),"0")</f>
        <v>0.24358974358974358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7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626</v>
      </c>
      <c r="X535" s="389">
        <f t="shared" si="104"/>
        <v>630</v>
      </c>
      <c r="Y535" s="36">
        <f>IFERROR(IF(X535=0,"",ROUNDUP(X535/H535,0)*0.00753),"")</f>
        <v>1.1294999999999999</v>
      </c>
      <c r="Z535" s="56"/>
      <c r="AA535" s="57"/>
      <c r="AE535" s="64"/>
      <c r="BB535" s="366" t="s">
        <v>1</v>
      </c>
      <c r="BL535" s="64">
        <f t="shared" si="105"/>
        <v>664.75238095238092</v>
      </c>
      <c r="BM535" s="64">
        <f t="shared" si="106"/>
        <v>669</v>
      </c>
      <c r="BN535" s="64">
        <f t="shared" si="107"/>
        <v>0.95543345543345537</v>
      </c>
      <c r="BO535" s="64">
        <f t="shared" si="108"/>
        <v>0.96153846153846145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1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2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3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186.19047619047618</v>
      </c>
      <c r="X539" s="390">
        <f>IFERROR(X533/H533,"0")+IFERROR(X534/H534,"0")+IFERROR(X535/H535,"0")+IFERROR(X536/H536,"0")+IFERROR(X537/H537,"0")+IFERROR(X538/H538,"0")</f>
        <v>188</v>
      </c>
      <c r="Y539" s="390">
        <f>IFERROR(IF(Y533="",0,Y533),"0")+IFERROR(IF(Y534="",0,Y534),"0")+IFERROR(IF(Y535="",0,Y535),"0")+IFERROR(IF(Y536="",0,Y536),"0")+IFERROR(IF(Y537="",0,Y537),"0")+IFERROR(IF(Y538="",0,Y538),"0")</f>
        <v>1.41564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3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782</v>
      </c>
      <c r="X540" s="390">
        <f>IFERROR(SUM(X533:X538),"0")</f>
        <v>789.6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40</v>
      </c>
      <c r="X542" s="389">
        <f>IFERROR(IF(W542="",0,CEILING((W542/$H542),1)*$H542),"")</f>
        <v>46.8</v>
      </c>
      <c r="Y542" s="36">
        <f>IFERROR(IF(X542=0,"",ROUNDUP(X542/H542,0)*0.02175),"")</f>
        <v>0.1305</v>
      </c>
      <c r="Z542" s="56"/>
      <c r="AA542" s="57"/>
      <c r="AE542" s="64"/>
      <c r="BB542" s="370" t="s">
        <v>1</v>
      </c>
      <c r="BL542" s="64">
        <f>IFERROR(W542*I542/H542,"0")</f>
        <v>42.892307692307703</v>
      </c>
      <c r="BM542" s="64">
        <f>IFERROR(X542*I542/H542,"0")</f>
        <v>50.184000000000005</v>
      </c>
      <c r="BN542" s="64">
        <f>IFERROR(1/J542*(W542/H542),"0")</f>
        <v>9.1575091575091583E-2</v>
      </c>
      <c r="BO542" s="64">
        <f>IFERROR(1/J542*(X542/H542),"0")</f>
        <v>0.10714285714285714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4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2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3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5.1282051282051286</v>
      </c>
      <c r="X547" s="390">
        <f>IFERROR(X542/H542,"0")+IFERROR(X543/H543,"0")+IFERROR(X544/H544,"0")+IFERROR(X545/H545,"0")+IFERROR(X546/H546,"0")</f>
        <v>6</v>
      </c>
      <c r="Y547" s="390">
        <f>IFERROR(IF(Y542="",0,Y542),"0")+IFERROR(IF(Y543="",0,Y543),"0")+IFERROR(IF(Y544="",0,Y544),"0")+IFERROR(IF(Y545="",0,Y545),"0")+IFERROR(IF(Y546="",0,Y546),"0")</f>
        <v>0.1305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3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40</v>
      </c>
      <c r="X548" s="390">
        <f>IFERROR(SUM(X542:X546),"0")</f>
        <v>46.8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2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3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3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83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2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17769.099999999999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17979.379999999994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2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18641.780279172639</v>
      </c>
      <c r="X557" s="390">
        <f>IFERROR(SUM(BM22:BM553),"0")</f>
        <v>18863.517800000005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2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30</v>
      </c>
      <c r="X558" s="38">
        <f>ROUNDUP(SUM(BO22:BO553),0)</f>
        <v>30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2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19391.780279172639</v>
      </c>
      <c r="X559" s="390">
        <f>GrossWeightTotalR+PalletQtyTotalR*25</f>
        <v>19613.517800000005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2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2197.8716411057258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2230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2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34.828229999999998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96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0"/>
      <c r="L564" s="454" t="s">
        <v>371</v>
      </c>
      <c r="M564" s="380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0"/>
    </row>
    <row r="565" spans="1:30" ht="13.5" customHeight="1" thickBot="1" x14ac:dyDescent="0.25">
      <c r="A565" s="797"/>
      <c r="B565" s="455"/>
      <c r="C565" s="455"/>
      <c r="D565" s="455"/>
      <c r="E565" s="455"/>
      <c r="F565" s="455"/>
      <c r="G565" s="455"/>
      <c r="H565" s="455"/>
      <c r="I565" s="455"/>
      <c r="J565" s="455"/>
      <c r="K565" s="380"/>
      <c r="L565" s="455"/>
      <c r="M565" s="380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664.2</v>
      </c>
      <c r="D566" s="46">
        <f>IFERROR(X53*1,"0")+IFERROR(X54*1,"0")+IFERROR(X55*1,"0")+IFERROR(X56*1,"0")</f>
        <v>1674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802.89999999999986</v>
      </c>
      <c r="F566" s="46">
        <f>IFERROR(X131*1,"0")+IFERROR(X132*1,"0")+IFERROR(X133*1,"0")+IFERROR(X134*1,"0")+IFERROR(X135*1,"0")</f>
        <v>66.3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176.4</v>
      </c>
      <c r="J566" s="46">
        <f>IFERROR(X213*1,"0")+IFERROR(X214*1,"0")+IFERROR(X215*1,"0")+IFERROR(X216*1,"0")+IFERROR(X217*1,"0")+IFERROR(X218*1,"0")+IFERROR(X219*1,"0")+IFERROR(X223*1,"0")+IFERROR(X224*1,"0")+IFERROR(X225*1,"0")</f>
        <v>18.900000000000002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7113.08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7113.08</v>
      </c>
      <c r="O566" s="46">
        <f>IFERROR(X295*1,"0")+IFERROR(X296*1,"0")+IFERROR(X297*1,"0")+IFERROR(X298*1,"0")+IFERROR(X299*1,"0")+IFERROR(X300*1,"0")+IFERROR(X301*1,"0")+IFERROR(X305*1,"0")+IFERROR(X306*1,"0")</f>
        <v>553.40000000000009</v>
      </c>
      <c r="P566" s="46">
        <f>IFERROR(X311*1,"0")+IFERROR(X315*1,"0")+IFERROR(X316*1,"0")+IFERROR(X317*1,"0")+IFERROR(X321*1,"0")+IFERROR(X325*1,"0")</f>
        <v>282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5124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109.20000000000002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4.2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316.8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1040.4000000000001</v>
      </c>
      <c r="AA566" s="52"/>
      <c r="AD566" s="380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D515:E515"/>
    <mergeCell ref="D542:E542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A504:N505"/>
    <mergeCell ref="D478:E478"/>
    <mergeCell ref="D107:E107"/>
    <mergeCell ref="D163:E163"/>
    <mergeCell ref="D278:E278"/>
    <mergeCell ref="D234:E234"/>
    <mergeCell ref="D405:E405"/>
    <mergeCell ref="O556:U556"/>
    <mergeCell ref="A130:Y130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D550:E550"/>
    <mergeCell ref="O178:S178"/>
    <mergeCell ref="O249:S249"/>
    <mergeCell ref="O105:S105"/>
    <mergeCell ref="D218:E218"/>
    <mergeCell ref="D247:E247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D257:E257"/>
    <mergeCell ref="D213:E213"/>
    <mergeCell ref="D151:E151"/>
    <mergeCell ref="O175:S175"/>
    <mergeCell ref="D150:E150"/>
    <mergeCell ref="O246:S246"/>
    <mergeCell ref="O306:S306"/>
    <mergeCell ref="D321:E321"/>
    <mergeCell ref="O162:S162"/>
    <mergeCell ref="D215:E215"/>
    <mergeCell ref="H10:L1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O312:U312"/>
    <mergeCell ref="A161:Y161"/>
    <mergeCell ref="D288:E288"/>
    <mergeCell ref="O156:S156"/>
    <mergeCell ref="O398:S398"/>
    <mergeCell ref="O323:U323"/>
    <mergeCell ref="D434:E434"/>
    <mergeCell ref="D86:E86"/>
    <mergeCell ref="O233:S233"/>
    <mergeCell ref="D513:E513"/>
    <mergeCell ref="A182:Y182"/>
    <mergeCell ref="A304:Y304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G17:G18"/>
    <mergeCell ref="A160:Y160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295:E295"/>
    <mergeCell ref="D178:E178"/>
    <mergeCell ref="O513:S513"/>
    <mergeCell ref="D172:E172"/>
    <mergeCell ref="O352:S352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O288:S288"/>
    <mergeCell ref="A532:Y532"/>
    <mergeCell ref="O533:S533"/>
    <mergeCell ref="O70:S70"/>
    <mergeCell ref="O241:S241"/>
    <mergeCell ref="O399:S399"/>
    <mergeCell ref="A272:N273"/>
    <mergeCell ref="O406:S406"/>
    <mergeCell ref="A443:N444"/>
    <mergeCell ref="D190:E190"/>
    <mergeCell ref="D246:E246"/>
    <mergeCell ref="D488:E488"/>
    <mergeCell ref="A89:N90"/>
    <mergeCell ref="D111:E111"/>
    <mergeCell ref="D233:E233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D93:E93"/>
    <mergeCell ref="D264:E264"/>
    <mergeCell ref="O311:S311"/>
    <mergeCell ref="O213:S213"/>
    <mergeCell ref="O188:S188"/>
    <mergeCell ref="O126:S126"/>
    <mergeCell ref="D157:E157"/>
    <mergeCell ref="P12:Q12"/>
    <mergeCell ref="O240:S240"/>
    <mergeCell ref="O411:S411"/>
    <mergeCell ref="D251:E251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O17:S18"/>
    <mergeCell ref="O526:S526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28:E28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D195:E195"/>
    <mergeCell ref="S6:T9"/>
    <mergeCell ref="O482:S482"/>
    <mergeCell ref="D189:E18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2024-06-10T10:18:25Z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