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B147F81-122C-49CF-B09E-3F8B2BAF11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X343" i="1" s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X292" i="1" s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X261" i="1" s="1"/>
  <c r="O257" i="1"/>
  <c r="BO256" i="1"/>
  <c r="BN256" i="1"/>
  <c r="BM256" i="1"/>
  <c r="BL256" i="1"/>
  <c r="Y256" i="1"/>
  <c r="X256" i="1"/>
  <c r="X260" i="1" s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X203" i="1" s="1"/>
  <c r="O184" i="1"/>
  <c r="BO183" i="1"/>
  <c r="BN183" i="1"/>
  <c r="BM183" i="1"/>
  <c r="BL183" i="1"/>
  <c r="Y183" i="1"/>
  <c r="X183" i="1"/>
  <c r="X202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BN172" i="1"/>
  <c r="BL172" i="1"/>
  <c r="X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I566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90" i="1"/>
  <c r="X100" i="1"/>
  <c r="X117" i="1"/>
  <c r="X127" i="1"/>
  <c r="BO134" i="1"/>
  <c r="BM134" i="1"/>
  <c r="X136" i="1"/>
  <c r="BO143" i="1"/>
  <c r="BM143" i="1"/>
  <c r="Y143" i="1"/>
  <c r="Y145" i="1" s="1"/>
  <c r="BO152" i="1"/>
  <c r="BM152" i="1"/>
  <c r="Y152" i="1"/>
  <c r="BO156" i="1"/>
  <c r="BM156" i="1"/>
  <c r="Y156" i="1"/>
  <c r="X181" i="1"/>
  <c r="BO172" i="1"/>
  <c r="BM172" i="1"/>
  <c r="Y172" i="1"/>
  <c r="BO175" i="1"/>
  <c r="BM175" i="1"/>
  <c r="Y175" i="1"/>
  <c r="BO178" i="1"/>
  <c r="BM178" i="1"/>
  <c r="Y178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10" i="1"/>
  <c r="BO205" i="1"/>
  <c r="BM205" i="1"/>
  <c r="Y205" i="1"/>
  <c r="Y209" i="1" s="1"/>
  <c r="BO216" i="1"/>
  <c r="BM216" i="1"/>
  <c r="Y216" i="1"/>
  <c r="X220" i="1"/>
  <c r="X226" i="1"/>
  <c r="BO223" i="1"/>
  <c r="BM223" i="1"/>
  <c r="Y223" i="1"/>
  <c r="BO232" i="1"/>
  <c r="BM232" i="1"/>
  <c r="Y232" i="1"/>
  <c r="X236" i="1"/>
  <c r="X253" i="1"/>
  <c r="BO241" i="1"/>
  <c r="BM241" i="1"/>
  <c r="Y241" i="1"/>
  <c r="Y253" i="1" s="1"/>
  <c r="BO245" i="1"/>
  <c r="BM245" i="1"/>
  <c r="Y245" i="1"/>
  <c r="H9" i="1"/>
  <c r="B566" i="1"/>
  <c r="W557" i="1"/>
  <c r="W558" i="1"/>
  <c r="Y23" i="1"/>
  <c r="Y24" i="1" s="1"/>
  <c r="BM23" i="1"/>
  <c r="X557" i="1" s="1"/>
  <c r="X24" i="1"/>
  <c r="W556" i="1"/>
  <c r="Y27" i="1"/>
  <c r="BM27" i="1"/>
  <c r="BO27" i="1"/>
  <c r="X558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6" i="1"/>
  <c r="X137" i="1"/>
  <c r="Y132" i="1"/>
  <c r="Y136" i="1" s="1"/>
  <c r="BM132" i="1"/>
  <c r="Y134" i="1"/>
  <c r="X145" i="1"/>
  <c r="BO150" i="1"/>
  <c r="BM150" i="1"/>
  <c r="Y150" i="1"/>
  <c r="Y158" i="1" s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Y202" i="1" s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X209" i="1"/>
  <c r="BO214" i="1"/>
  <c r="BM214" i="1"/>
  <c r="Y214" i="1"/>
  <c r="BO218" i="1"/>
  <c r="BM218" i="1"/>
  <c r="Y218" i="1"/>
  <c r="Y220" i="1" s="1"/>
  <c r="BO225" i="1"/>
  <c r="BM225" i="1"/>
  <c r="Y225" i="1"/>
  <c r="X227" i="1"/>
  <c r="X237" i="1"/>
  <c r="BO230" i="1"/>
  <c r="BM230" i="1"/>
  <c r="Y230" i="1"/>
  <c r="Y236" i="1" s="1"/>
  <c r="BO234" i="1"/>
  <c r="BM234" i="1"/>
  <c r="Y234" i="1"/>
  <c r="BO243" i="1"/>
  <c r="BM243" i="1"/>
  <c r="Y243" i="1"/>
  <c r="G566" i="1"/>
  <c r="X146" i="1"/>
  <c r="H566" i="1"/>
  <c r="X159" i="1"/>
  <c r="X164" i="1"/>
  <c r="J566" i="1"/>
  <c r="X221" i="1"/>
  <c r="N566" i="1"/>
  <c r="L566" i="1"/>
  <c r="Y247" i="1"/>
  <c r="BM247" i="1"/>
  <c r="Y249" i="1"/>
  <c r="BM249" i="1"/>
  <c r="Y251" i="1"/>
  <c r="BM251" i="1"/>
  <c r="X254" i="1"/>
  <c r="Y257" i="1"/>
  <c r="Y260" i="1" s="1"/>
  <c r="BM257" i="1"/>
  <c r="BO257" i="1"/>
  <c r="Y259" i="1"/>
  <c r="BM259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Y407" i="1" s="1"/>
  <c r="BO399" i="1"/>
  <c r="BM399" i="1"/>
  <c r="Y399" i="1"/>
  <c r="BO403" i="1"/>
  <c r="BM403" i="1"/>
  <c r="Y403" i="1"/>
  <c r="X407" i="1"/>
  <c r="Y413" i="1"/>
  <c r="BO411" i="1"/>
  <c r="BM411" i="1"/>
  <c r="Y411" i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Y291" i="1" s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338" i="1"/>
  <c r="BM338" i="1"/>
  <c r="Y338" i="1"/>
  <c r="Y342" i="1" s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Y368" i="1" s="1"/>
  <c r="BO367" i="1"/>
  <c r="BM367" i="1"/>
  <c r="Y367" i="1"/>
  <c r="X369" i="1"/>
  <c r="X374" i="1"/>
  <c r="BO371" i="1"/>
  <c r="BM371" i="1"/>
  <c r="Y371" i="1"/>
  <c r="Y373" i="1" s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X559" i="1" l="1"/>
  <c r="Y547" i="1"/>
  <c r="Y498" i="1"/>
  <c r="Y484" i="1"/>
  <c r="Y279" i="1"/>
  <c r="Y349" i="1"/>
  <c r="Y302" i="1"/>
  <c r="Y34" i="1"/>
  <c r="Y561" i="1" s="1"/>
  <c r="X560" i="1"/>
  <c r="W559" i="1"/>
  <c r="Y226" i="1"/>
  <c r="X556" i="1"/>
  <c r="Y272" i="1"/>
  <c r="Y522" i="1"/>
  <c r="Y380" i="1"/>
  <c r="Y355" i="1"/>
  <c r="Y180" i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<sst xmlns="http://schemas.openxmlformats.org/spreadsheetml/2006/main" count="2444" uniqueCount="814">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</sst>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6"/>
      <c r="S5" s="640" t="s">
        <v>11</v>
      </c>
      <c r="T5" s="446"/>
      <c r="U5" s="641" t="s">
        <v>12</v>
      </c>
      <c r="V5" s="566"/>
      <c r="AA5" s="51"/>
      <c r="AB5" s="51"/>
      <c r="AC5" s="51"/>
    </row>
    <row r="6" spans="1:30" s="381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6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5" t="s">
        <v>16</v>
      </c>
      <c r="T6" s="446"/>
      <c r="U6" s="697" t="s">
        <v>17</v>
      </c>
      <c r="V6" s="46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5" t="str">
        <f>IFERROR(VLOOKUP(DeliveryAddress,Table,3,0),1)</f>
        <v>5</v>
      </c>
      <c r="E7" s="626"/>
      <c r="F7" s="626"/>
      <c r="G7" s="626"/>
      <c r="H7" s="626"/>
      <c r="I7" s="626"/>
      <c r="J7" s="626"/>
      <c r="K7" s="626"/>
      <c r="L7" s="597"/>
      <c r="M7" s="60"/>
      <c r="O7" s="24"/>
      <c r="P7" s="42"/>
      <c r="Q7" s="42"/>
      <c r="S7" s="397"/>
      <c r="T7" s="446"/>
      <c r="U7" s="698"/>
      <c r="V7" s="699"/>
      <c r="AA7" s="51"/>
      <c r="AB7" s="51"/>
      <c r="AC7" s="51"/>
    </row>
    <row r="8" spans="1:30" s="381" customFormat="1" ht="25.5" customHeight="1" x14ac:dyDescent="0.2">
      <c r="A8" s="779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6">
        <v>0.41666666666666669</v>
      </c>
      <c r="Q8" s="597"/>
      <c r="S8" s="397"/>
      <c r="T8" s="446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1"/>
      <c r="E9" s="409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9"/>
      <c r="O9" s="26" t="s">
        <v>20</v>
      </c>
      <c r="P9" s="554"/>
      <c r="Q9" s="555"/>
      <c r="S9" s="397"/>
      <c r="T9" s="446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1"/>
      <c r="E10" s="409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8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45"/>
      <c r="Q10" s="646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36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6"/>
      <c r="Q12" s="597"/>
      <c r="R12" s="23"/>
      <c r="T12" s="24"/>
      <c r="U12" s="516"/>
      <c r="V12" s="397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6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689" t="s">
        <v>37</v>
      </c>
      <c r="D17" s="437" t="s">
        <v>38</v>
      </c>
      <c r="E17" s="480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9"/>
      <c r="Q17" s="479"/>
      <c r="R17" s="479"/>
      <c r="S17" s="480"/>
      <c r="T17" s="764" t="s">
        <v>49</v>
      </c>
      <c r="U17" s="547"/>
      <c r="V17" s="437" t="s">
        <v>50</v>
      </c>
      <c r="W17" s="437" t="s">
        <v>51</v>
      </c>
      <c r="X17" s="796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3" t="s">
        <v>57</v>
      </c>
    </row>
    <row r="18" spans="1:67" ht="14.25" customHeight="1" x14ac:dyDescent="0.2">
      <c r="A18" s="438"/>
      <c r="B18" s="438"/>
      <c r="C18" s="438"/>
      <c r="D18" s="481"/>
      <c r="E18" s="483"/>
      <c r="F18" s="438"/>
      <c r="G18" s="438"/>
      <c r="H18" s="438"/>
      <c r="I18" s="438"/>
      <c r="J18" s="438"/>
      <c r="K18" s="438"/>
      <c r="L18" s="438"/>
      <c r="M18" s="438"/>
      <c r="N18" s="438"/>
      <c r="O18" s="481"/>
      <c r="P18" s="482"/>
      <c r="Q18" s="482"/>
      <c r="R18" s="482"/>
      <c r="S18" s="483"/>
      <c r="T18" s="382" t="s">
        <v>58</v>
      </c>
      <c r="U18" s="382" t="s">
        <v>59</v>
      </c>
      <c r="V18" s="438"/>
      <c r="W18" s="438"/>
      <c r="X18" s="797"/>
      <c r="Y18" s="438"/>
      <c r="Z18" s="661"/>
      <c r="AA18" s="661"/>
      <c r="AB18" s="496"/>
      <c r="AC18" s="497"/>
      <c r="AD18" s="498"/>
      <c r="AE18" s="507"/>
      <c r="BB18" s="397"/>
    </row>
    <row r="19" spans="1:67" ht="27.75" customHeight="1" x14ac:dyDescent="0.2">
      <c r="A19" s="442" t="s">
        <v>60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8"/>
      <c r="AA19" s="48"/>
    </row>
    <row r="20" spans="1:67" ht="16.5" customHeight="1" x14ac:dyDescent="0.25">
      <c r="A20" s="422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0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1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1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0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1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1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0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1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1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0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1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1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2" t="s">
        <v>95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8"/>
      <c r="AA44" s="48"/>
    </row>
    <row r="45" spans="1:67" ht="16.5" customHeight="1" x14ac:dyDescent="0.25">
      <c r="A45" s="422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200</v>
      </c>
      <c r="X47" s="389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20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1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18.518518518518519</v>
      </c>
      <c r="X49" s="390">
        <f>IFERROR(X47/H47,"0")+IFERROR(X48/H48,"0")</f>
        <v>19</v>
      </c>
      <c r="Y49" s="390">
        <f>IFERROR(IF(Y47="",0,Y47),"0")+IFERROR(IF(Y48="",0,Y48),"0")</f>
        <v>0.41324999999999995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1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200</v>
      </c>
      <c r="X50" s="390">
        <f>IFERROR(SUM(X47:X48),"0")</f>
        <v>205.20000000000002</v>
      </c>
      <c r="Y50" s="37"/>
      <c r="Z50" s="391"/>
      <c r="AA50" s="391"/>
    </row>
    <row r="51" spans="1:67" ht="16.5" customHeight="1" x14ac:dyDescent="0.25">
      <c r="A51" s="422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100</v>
      </c>
      <c r="X53" s="389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1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9.2592592592592595</v>
      </c>
      <c r="X57" s="390">
        <f>IFERROR(X53/H53,"0")+IFERROR(X54/H54,"0")+IFERROR(X55/H55,"0")+IFERROR(X56/H56,"0")</f>
        <v>10</v>
      </c>
      <c r="Y57" s="390">
        <f>IFERROR(IF(Y53="",0,Y53),"0")+IFERROR(IF(Y54="",0,Y54),"0")+IFERROR(IF(Y55="",0,Y55),"0")+IFERROR(IF(Y56="",0,Y56),"0")</f>
        <v>0.21749999999999997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1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100</v>
      </c>
      <c r="X58" s="390">
        <f>IFERROR(SUM(X53:X56),"0")</f>
        <v>108</v>
      </c>
      <c r="Y58" s="37"/>
      <c r="Z58" s="391"/>
      <c r="AA58" s="391"/>
    </row>
    <row r="59" spans="1:67" ht="16.5" customHeight="1" x14ac:dyDescent="0.25">
      <c r="A59" s="422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140</v>
      </c>
      <c r="X62" s="389">
        <f t="shared" si="6"/>
        <v>145.6</v>
      </c>
      <c r="Y62" s="36">
        <f t="shared" si="7"/>
        <v>0.28275</v>
      </c>
      <c r="Z62" s="56"/>
      <c r="AA62" s="57"/>
      <c r="AE62" s="64"/>
      <c r="BB62" s="83" t="s">
        <v>1</v>
      </c>
      <c r="BL62" s="64">
        <f t="shared" si="8"/>
        <v>146</v>
      </c>
      <c r="BM62" s="64">
        <f t="shared" si="9"/>
        <v>151.84</v>
      </c>
      <c r="BN62" s="64">
        <f t="shared" si="10"/>
        <v>0.2232142857142857</v>
      </c>
      <c r="BO62" s="64">
        <f t="shared" si="11"/>
        <v>0.23214285714285712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20</v>
      </c>
      <c r="X65" s="389">
        <f t="shared" si="6"/>
        <v>21.6</v>
      </c>
      <c r="Y65" s="36">
        <f t="shared" si="7"/>
        <v>4.3499999999999997E-2</v>
      </c>
      <c r="Z65" s="56"/>
      <c r="AA65" s="57"/>
      <c r="AE65" s="64"/>
      <c r="BB65" s="86" t="s">
        <v>1</v>
      </c>
      <c r="BL65" s="64">
        <f t="shared" si="8"/>
        <v>20.888888888888886</v>
      </c>
      <c r="BM65" s="64">
        <f t="shared" si="9"/>
        <v>22.56</v>
      </c>
      <c r="BN65" s="64">
        <f t="shared" si="10"/>
        <v>3.306878306878306E-2</v>
      </c>
      <c r="BO65" s="64">
        <f t="shared" si="11"/>
        <v>3.5714285714285712E-2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1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14.351851851851851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15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0.32624999999999998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1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160</v>
      </c>
      <c r="X83" s="390">
        <f>IFERROR(SUM(X61:X81),"0")</f>
        <v>167.2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1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1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30</v>
      </c>
      <c r="X94" s="389">
        <f t="shared" si="13"/>
        <v>36</v>
      </c>
      <c r="Y94" s="36">
        <f>IFERROR(IF(X94=0,"",ROUNDUP(X94/H94,0)*0.02175),"")</f>
        <v>8.6999999999999994E-2</v>
      </c>
      <c r="Z94" s="56"/>
      <c r="AA94" s="57"/>
      <c r="AE94" s="64"/>
      <c r="BB94" s="109" t="s">
        <v>1</v>
      </c>
      <c r="BL94" s="64">
        <f t="shared" si="14"/>
        <v>32.1</v>
      </c>
      <c r="BM94" s="64">
        <f t="shared" si="15"/>
        <v>38.520000000000003</v>
      </c>
      <c r="BN94" s="64">
        <f t="shared" si="16"/>
        <v>5.9523809523809521E-2</v>
      </c>
      <c r="BO94" s="64">
        <f t="shared" si="17"/>
        <v>7.1428571428571425E-2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0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1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3.3333333333333335</v>
      </c>
      <c r="X99" s="390">
        <f>IFERROR(X92/H92,"0")+IFERROR(X93/H93,"0")+IFERROR(X94/H94,"0")+IFERROR(X95/H95,"0")+IFERROR(X96/H96,"0")+IFERROR(X97/H97,"0")+IFERROR(X98/H98,"0")</f>
        <v>4</v>
      </c>
      <c r="Y99" s="390">
        <f>IFERROR(IF(Y92="",0,Y92),"0")+IFERROR(IF(Y93="",0,Y93),"0")+IFERROR(IF(Y94="",0,Y94),"0")+IFERROR(IF(Y95="",0,Y95),"0")+IFERROR(IF(Y96="",0,Y96),"0")+IFERROR(IF(Y97="",0,Y97),"0")+IFERROR(IF(Y98="",0,Y98),"0")</f>
        <v>8.6999999999999994E-2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1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30</v>
      </c>
      <c r="X100" s="390">
        <f>IFERROR(SUM(X92:X98),"0")</f>
        <v>36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1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1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0</v>
      </c>
      <c r="X118" s="390">
        <f>IFERROR(SUM(X102:X116),"0")</f>
        <v>0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1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1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22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50</v>
      </c>
      <c r="X132" s="389">
        <f>IFERROR(IF(W132="",0,CEILING((W132/$H132),1)*$H132),"")</f>
        <v>50.400000000000006</v>
      </c>
      <c r="Y132" s="36">
        <f>IFERROR(IF(X132=0,"",ROUNDUP(X132/H132,0)*0.02175),"")</f>
        <v>0.1305</v>
      </c>
      <c r="Z132" s="56"/>
      <c r="AA132" s="57"/>
      <c r="AE132" s="64"/>
      <c r="BB132" s="137" t="s">
        <v>1</v>
      </c>
      <c r="BL132" s="64">
        <f>IFERROR(W132*I132/H132,"0")</f>
        <v>53.321428571428577</v>
      </c>
      <c r="BM132" s="64">
        <f>IFERROR(X132*I132/H132,"0")</f>
        <v>53.748000000000005</v>
      </c>
      <c r="BN132" s="64">
        <f>IFERROR(1/J132*(W132/H132),"0")</f>
        <v>0.10629251700680271</v>
      </c>
      <c r="BO132" s="64">
        <f>IFERROR(1/J132*(X132/H132),"0")</f>
        <v>0.10714285714285714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1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5.9523809523809526</v>
      </c>
      <c r="X136" s="390">
        <f>IFERROR(X131/H131,"0")+IFERROR(X132/H132,"0")+IFERROR(X133/H133,"0")+IFERROR(X134/H134,"0")+IFERROR(X135/H135,"0")</f>
        <v>6</v>
      </c>
      <c r="Y136" s="390">
        <f>IFERROR(IF(Y131="",0,Y131),"0")+IFERROR(IF(Y132="",0,Y132),"0")+IFERROR(IF(Y133="",0,Y133),"0")+IFERROR(IF(Y134="",0,Y134),"0")+IFERROR(IF(Y135="",0,Y135),"0")</f>
        <v>0.1305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1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50</v>
      </c>
      <c r="X137" s="390">
        <f>IFERROR(SUM(X131:X135),"0")</f>
        <v>50.400000000000006</v>
      </c>
      <c r="Y137" s="37"/>
      <c r="Z137" s="391"/>
      <c r="AA137" s="391"/>
    </row>
    <row r="138" spans="1:67" ht="27.75" customHeight="1" x14ac:dyDescent="0.2">
      <c r="A138" s="442" t="s">
        <v>230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43"/>
      <c r="Z138" s="48"/>
      <c r="AA138" s="48"/>
    </row>
    <row r="139" spans="1:67" ht="16.5" customHeight="1" x14ac:dyDescent="0.25">
      <c r="A139" s="422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0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1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1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2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1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1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22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0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1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1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0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1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1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1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1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7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74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20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1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1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9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20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1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1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22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0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1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1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0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1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1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22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20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1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1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22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140</v>
      </c>
      <c r="X241" s="389">
        <f t="shared" si="55"/>
        <v>140.4</v>
      </c>
      <c r="Y241" s="36">
        <f>IFERROR(IF(X241=0,"",ROUNDUP(X241/H241,0)*0.02175),"")</f>
        <v>0.28275</v>
      </c>
      <c r="Z241" s="56"/>
      <c r="AA241" s="57"/>
      <c r="AE241" s="64"/>
      <c r="BB241" s="206" t="s">
        <v>1</v>
      </c>
      <c r="BL241" s="64">
        <f t="shared" si="56"/>
        <v>146.2222222222222</v>
      </c>
      <c r="BM241" s="64">
        <f t="shared" si="57"/>
        <v>146.63999999999999</v>
      </c>
      <c r="BN241" s="64">
        <f t="shared" si="58"/>
        <v>0.23148148148148145</v>
      </c>
      <c r="BO241" s="64">
        <f t="shared" si="59"/>
        <v>0.23214285714285712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0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1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12.962962962962962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13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0.28275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1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140</v>
      </c>
      <c r="X254" s="390">
        <f>IFERROR(SUM(X240:X252),"0")</f>
        <v>140.4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60</v>
      </c>
      <c r="X256" s="389">
        <f>IFERROR(IF(W256="",0,CEILING((W256/$H256),1)*$H256),"")</f>
        <v>63</v>
      </c>
      <c r="Y256" s="36">
        <f>IFERROR(IF(X256=0,"",ROUNDUP(X256/H256,0)*0.00753),"")</f>
        <v>0.11295000000000001</v>
      </c>
      <c r="Z256" s="56"/>
      <c r="AA256" s="57"/>
      <c r="AE256" s="64"/>
      <c r="BB256" s="218" t="s">
        <v>1</v>
      </c>
      <c r="BL256" s="64">
        <f>IFERROR(W256*I256/H256,"0")</f>
        <v>63.714285714285715</v>
      </c>
      <c r="BM256" s="64">
        <f>IFERROR(X256*I256/H256,"0")</f>
        <v>66.900000000000006</v>
      </c>
      <c r="BN256" s="64">
        <f>IFERROR(1/J256*(W256/H256),"0")</f>
        <v>9.1575091575091569E-2</v>
      </c>
      <c r="BO256" s="64">
        <f>IFERROR(1/J256*(X256/H256),"0")</f>
        <v>9.6153846153846145E-2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150</v>
      </c>
      <c r="X257" s="389">
        <f>IFERROR(IF(W257="",0,CEILING((W257/$H257),1)*$H257),"")</f>
        <v>151.20000000000002</v>
      </c>
      <c r="Y257" s="36">
        <f>IFERROR(IF(X257=0,"",ROUNDUP(X257/H257,0)*0.00753),"")</f>
        <v>0.27107999999999999</v>
      </c>
      <c r="Z257" s="56"/>
      <c r="AA257" s="57"/>
      <c r="AE257" s="64"/>
      <c r="BB257" s="219" t="s">
        <v>1</v>
      </c>
      <c r="BL257" s="64">
        <f>IFERROR(W257*I257/H257,"0")</f>
        <v>159.28571428571428</v>
      </c>
      <c r="BM257" s="64">
        <f>IFERROR(X257*I257/H257,"0")</f>
        <v>160.56</v>
      </c>
      <c r="BN257" s="64">
        <f>IFERROR(1/J257*(W257/H257),"0")</f>
        <v>0.22893772893772893</v>
      </c>
      <c r="BO257" s="64">
        <f>IFERROR(1/J257*(X257/H257),"0")</f>
        <v>0.23076923076923075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20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1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50</v>
      </c>
      <c r="X260" s="390">
        <f>IFERROR(X256/H256,"0")+IFERROR(X257/H257,"0")+IFERROR(X258/H258,"0")+IFERROR(X259/H259,"0")</f>
        <v>51</v>
      </c>
      <c r="Y260" s="390">
        <f>IFERROR(IF(Y256="",0,Y256),"0")+IFERROR(IF(Y257="",0,Y257),"0")+IFERROR(IF(Y258="",0,Y258),"0")+IFERROR(IF(Y259="",0,Y259),"0")</f>
        <v>0.38402999999999998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1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210</v>
      </c>
      <c r="X261" s="390">
        <f>IFERROR(SUM(X256:X259),"0")</f>
        <v>214.20000000000002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750</v>
      </c>
      <c r="X263" s="389">
        <f t="shared" ref="X263:X271" si="61">IFERROR(IF(W263="",0,CEILING((W263/$H263),1)*$H263),"")</f>
        <v>750.36</v>
      </c>
      <c r="Y263" s="36">
        <f>IFERROR(IF(X263=0,"",ROUNDUP(X263/H263,0)*0.02175),"")</f>
        <v>1.6094999999999999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793.00295857988158</v>
      </c>
      <c r="BM263" s="64">
        <f t="shared" ref="BM263:BM271" si="63">IFERROR(X263*I263/H263,"0")</f>
        <v>793.38359999999989</v>
      </c>
      <c r="BN263" s="64">
        <f t="shared" ref="BN263:BN271" si="64">IFERROR(1/J263*(W263/H263),"0")</f>
        <v>1.3207945900253593</v>
      </c>
      <c r="BO263" s="64">
        <f t="shared" ref="BO263:BO271" si="65">IFERROR(1/J263*(X263/H263),"0")</f>
        <v>1.3214285714285714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20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1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73.964497041420117</v>
      </c>
      <c r="X272" s="390">
        <f>IFERROR(X263/H263,"0")+IFERROR(X264/H264,"0")+IFERROR(X265/H265,"0")+IFERROR(X266/H266,"0")+IFERROR(X267/H267,"0")+IFERROR(X268/H268,"0")+IFERROR(X269/H269,"0")+IFERROR(X270/H270,"0")+IFERROR(X271/H271,"0")</f>
        <v>74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1.6094999999999999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1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750</v>
      </c>
      <c r="X273" s="390">
        <f>IFERROR(SUM(X263:X271),"0")</f>
        <v>750.36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9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35</v>
      </c>
      <c r="X277" s="389">
        <f>IFERROR(IF(W277="",0,CEILING((W277/$H277),1)*$H277),"")</f>
        <v>39</v>
      </c>
      <c r="Y277" s="36">
        <f>IFERROR(IF(X277=0,"",ROUNDUP(X277/H277,0)*0.02175),"")</f>
        <v>0.10874999999999999</v>
      </c>
      <c r="Z277" s="56"/>
      <c r="AA277" s="57"/>
      <c r="AE277" s="64"/>
      <c r="BB277" s="233" t="s">
        <v>1</v>
      </c>
      <c r="BL277" s="64">
        <f>IFERROR(W277*I277/H277,"0")</f>
        <v>37.530769230769231</v>
      </c>
      <c r="BM277" s="64">
        <f>IFERROR(X277*I277/H277,"0")</f>
        <v>41.820000000000007</v>
      </c>
      <c r="BN277" s="64">
        <f>IFERROR(1/J277*(W277/H277),"0")</f>
        <v>8.0128205128205121E-2</v>
      </c>
      <c r="BO277" s="64">
        <f>IFERROR(1/J277*(X277/H277),"0")</f>
        <v>8.9285714285714274E-2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20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1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4.4871794871794872</v>
      </c>
      <c r="X279" s="390">
        <f>IFERROR(X275/H275,"0")+IFERROR(X276/H276,"0")+IFERROR(X277/H277,"0")+IFERROR(X278/H278,"0")</f>
        <v>5</v>
      </c>
      <c r="Y279" s="390">
        <f>IFERROR(IF(Y275="",0,Y275),"0")+IFERROR(IF(Y276="",0,Y276),"0")+IFERROR(IF(Y277="",0,Y277),"0")+IFERROR(IF(Y278="",0,Y278),"0")</f>
        <v>0.10874999999999999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1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35</v>
      </c>
      <c r="X280" s="390">
        <f>IFERROR(SUM(X275:X278),"0")</f>
        <v>39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5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20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1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1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0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1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1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2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50</v>
      </c>
      <c r="X295" s="389">
        <f t="shared" ref="X295:X301" si="66">IFERROR(IF(W295="",0,CEILING((W295/$H295),1)*$H295),"")</f>
        <v>54</v>
      </c>
      <c r="Y295" s="36">
        <f>IFERROR(IF(X295=0,"",ROUNDUP(X295/H295,0)*0.02175),"")</f>
        <v>0.10874999999999999</v>
      </c>
      <c r="Z295" s="56"/>
      <c r="AA295" s="57"/>
      <c r="AE295" s="64"/>
      <c r="BB295" s="241" t="s">
        <v>1</v>
      </c>
      <c r="BL295" s="64">
        <f t="shared" ref="BL295:BL301" si="67">IFERROR(W295*I295/H295,"0")</f>
        <v>52.222222222222221</v>
      </c>
      <c r="BM295" s="64">
        <f t="shared" ref="BM295:BM301" si="68">IFERROR(X295*I295/H295,"0")</f>
        <v>56.4</v>
      </c>
      <c r="BN295" s="64">
        <f t="shared" ref="BN295:BN301" si="69">IFERROR(1/J295*(W295/H295),"0")</f>
        <v>8.2671957671957674E-2</v>
      </c>
      <c r="BO295" s="64">
        <f t="shared" ref="BO295:BO301" si="70">IFERROR(1/J295*(X295/H295),"0")</f>
        <v>8.9285714285714274E-2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15</v>
      </c>
      <c r="X300" s="389">
        <f t="shared" si="66"/>
        <v>15</v>
      </c>
      <c r="Y300" s="36">
        <f>IFERROR(IF(X300=0,"",ROUNDUP(X300/H300,0)*0.00937),"")</f>
        <v>2.811E-2</v>
      </c>
      <c r="Z300" s="56"/>
      <c r="AA300" s="57"/>
      <c r="AE300" s="64"/>
      <c r="BB300" s="246" t="s">
        <v>1</v>
      </c>
      <c r="BL300" s="64">
        <f t="shared" si="67"/>
        <v>15.720000000000002</v>
      </c>
      <c r="BM300" s="64">
        <f t="shared" si="68"/>
        <v>15.720000000000002</v>
      </c>
      <c r="BN300" s="64">
        <f t="shared" si="69"/>
        <v>2.5000000000000001E-2</v>
      </c>
      <c r="BO300" s="64">
        <f t="shared" si="70"/>
        <v>2.5000000000000001E-2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0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1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7.6296296296296298</v>
      </c>
      <c r="X302" s="390">
        <f>IFERROR(X295/H295,"0")+IFERROR(X296/H296,"0")+IFERROR(X297/H297,"0")+IFERROR(X298/H298,"0")+IFERROR(X299/H299,"0")+IFERROR(X300/H300,"0")+IFERROR(X301/H301,"0")</f>
        <v>8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0.13685999999999998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1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65</v>
      </c>
      <c r="X303" s="390">
        <f>IFERROR(SUM(X295:X301),"0")</f>
        <v>69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0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1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1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2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20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1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1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20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1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0</v>
      </c>
      <c r="X318" s="390">
        <f>IFERROR(X315/H315,"0")+IFERROR(X316/H316,"0")+IFERROR(X317/H317,"0")</f>
        <v>0</v>
      </c>
      <c r="Y318" s="390">
        <f>IFERROR(IF(Y315="",0,Y315),"0")+IFERROR(IF(Y316="",0,Y316),"0")+IFERROR(IF(Y317="",0,Y317),"0")</f>
        <v>0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1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0</v>
      </c>
      <c r="X319" s="390">
        <f>IFERROR(SUM(X315:X317),"0")</f>
        <v>0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20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1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1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0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1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1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2" t="s">
        <v>478</v>
      </c>
      <c r="B328" s="443"/>
      <c r="C328" s="443"/>
      <c r="D328" s="443"/>
      <c r="E328" s="443"/>
      <c r="F328" s="443"/>
      <c r="G328" s="443"/>
      <c r="H328" s="443"/>
      <c r="I328" s="443"/>
      <c r="J328" s="443"/>
      <c r="K328" s="443"/>
      <c r="L328" s="443"/>
      <c r="M328" s="443"/>
      <c r="N328" s="443"/>
      <c r="O328" s="443"/>
      <c r="P328" s="443"/>
      <c r="Q328" s="443"/>
      <c r="R328" s="443"/>
      <c r="S328" s="443"/>
      <c r="T328" s="443"/>
      <c r="U328" s="443"/>
      <c r="V328" s="443"/>
      <c r="W328" s="443"/>
      <c r="X328" s="443"/>
      <c r="Y328" s="443"/>
      <c r="Z328" s="48"/>
      <c r="AA328" s="48"/>
    </row>
    <row r="329" spans="1:67" ht="16.5" customHeight="1" x14ac:dyDescent="0.25">
      <c r="A329" s="422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1000</v>
      </c>
      <c r="X331" s="389">
        <f t="shared" ref="X331:X341" si="71">IFERROR(IF(W331="",0,CEILING((W331/$H331),1)*$H331),"")</f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1032</v>
      </c>
      <c r="BM331" s="64">
        <f t="shared" ref="BM331:BM341" si="73">IFERROR(X331*I331/H331,"0")</f>
        <v>1037.1600000000001</v>
      </c>
      <c r="BN331" s="64">
        <f t="shared" ref="BN331:BN341" si="74">IFERROR(1/J331*(W331/H331),"0")</f>
        <v>1.3888888888888888</v>
      </c>
      <c r="BO331" s="64">
        <f t="shared" ref="BO331:BO341" si="75">IFERROR(1/J331*(X331/H331),"0")</f>
        <v>1.3958333333333333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7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90</v>
      </c>
      <c r="X335" s="389">
        <f t="shared" si="71"/>
        <v>90</v>
      </c>
      <c r="Y335" s="36">
        <f>IFERROR(IF(X335=0,"",ROUNDUP(X335/H335,0)*0.02175),"")</f>
        <v>0.1305</v>
      </c>
      <c r="Z335" s="56"/>
      <c r="AA335" s="57"/>
      <c r="AE335" s="64"/>
      <c r="BB335" s="260" t="s">
        <v>1</v>
      </c>
      <c r="BL335" s="64">
        <f t="shared" si="72"/>
        <v>92.88000000000001</v>
      </c>
      <c r="BM335" s="64">
        <f t="shared" si="73"/>
        <v>92.88000000000001</v>
      </c>
      <c r="BN335" s="64">
        <f t="shared" si="74"/>
        <v>0.125</v>
      </c>
      <c r="BO335" s="64">
        <f t="shared" si="75"/>
        <v>0.125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30</v>
      </c>
      <c r="X337" s="389">
        <f t="shared" si="71"/>
        <v>30</v>
      </c>
      <c r="Y337" s="36">
        <f>IFERROR(IF(X337=0,"",ROUNDUP(X337/H337,0)*0.02175),"")</f>
        <v>4.3499999999999997E-2</v>
      </c>
      <c r="Z337" s="56"/>
      <c r="AA337" s="57"/>
      <c r="AE337" s="64"/>
      <c r="BB337" s="262" t="s">
        <v>1</v>
      </c>
      <c r="BL337" s="64">
        <f t="shared" si="72"/>
        <v>30.96</v>
      </c>
      <c r="BM337" s="64">
        <f t="shared" si="73"/>
        <v>30.96</v>
      </c>
      <c r="BN337" s="64">
        <f t="shared" si="74"/>
        <v>4.1666666666666664E-2</v>
      </c>
      <c r="BO337" s="64">
        <f t="shared" si="75"/>
        <v>4.1666666666666664E-2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0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1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74.666666666666671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75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1.6312500000000001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1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1120</v>
      </c>
      <c r="X343" s="390">
        <f>IFERROR(SUM(X331:X341),"0")</f>
        <v>1125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800</v>
      </c>
      <c r="X345" s="389">
        <f>IFERROR(IF(W345="",0,CEILING((W345/$H345),1)*$H345),"")</f>
        <v>810</v>
      </c>
      <c r="Y345" s="36">
        <f>IFERROR(IF(X345=0,"",ROUNDUP(X345/H345,0)*0.02175),"")</f>
        <v>1.1744999999999999</v>
      </c>
      <c r="Z345" s="56"/>
      <c r="AA345" s="57"/>
      <c r="AE345" s="64"/>
      <c r="BB345" s="267" t="s">
        <v>1</v>
      </c>
      <c r="BL345" s="64">
        <f>IFERROR(W345*I345/H345,"0")</f>
        <v>825.6</v>
      </c>
      <c r="BM345" s="64">
        <f>IFERROR(X345*I345/H345,"0")</f>
        <v>835.92000000000007</v>
      </c>
      <c r="BN345" s="64">
        <f>IFERROR(1/J345*(W345/H345),"0")</f>
        <v>1.1111111111111112</v>
      </c>
      <c r="BO345" s="64">
        <f>IFERROR(1/J345*(X345/H345),"0")</f>
        <v>1.125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0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1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53.333333333333336</v>
      </c>
      <c r="X349" s="390">
        <f>IFERROR(X345/H345,"0")+IFERROR(X346/H346,"0")+IFERROR(X347/H347,"0")+IFERROR(X348/H348,"0")</f>
        <v>54</v>
      </c>
      <c r="Y349" s="390">
        <f>IFERROR(IF(Y345="",0,Y345),"0")+IFERROR(IF(Y346="",0,Y346),"0")+IFERROR(IF(Y347="",0,Y347),"0")+IFERROR(IF(Y348="",0,Y348),"0")</f>
        <v>1.1744999999999999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1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800</v>
      </c>
      <c r="X350" s="390">
        <f>IFERROR(SUM(X345:X348),"0")</f>
        <v>810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1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0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1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1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20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1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1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22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0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1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1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0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1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1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500</v>
      </c>
      <c r="X376" s="389">
        <f>IFERROR(IF(W376="",0,CEILING((W376/$H376),1)*$H376),"")</f>
        <v>507</v>
      </c>
      <c r="Y376" s="36">
        <f>IFERROR(IF(X376=0,"",ROUNDUP(X376/H376,0)*0.02175),"")</f>
        <v>1.4137499999999998</v>
      </c>
      <c r="Z376" s="56"/>
      <c r="AA376" s="57"/>
      <c r="AE376" s="64"/>
      <c r="BB376" s="282" t="s">
        <v>1</v>
      </c>
      <c r="BL376" s="64">
        <f>IFERROR(W376*I376/H376,"0")</f>
        <v>536.15384615384619</v>
      </c>
      <c r="BM376" s="64">
        <f>IFERROR(X376*I376/H376,"0")</f>
        <v>543.66000000000008</v>
      </c>
      <c r="BN376" s="64">
        <f>IFERROR(1/J376*(W376/H376),"0")</f>
        <v>1.1446886446886446</v>
      </c>
      <c r="BO376" s="64">
        <f>IFERROR(1/J376*(X376/H376),"0")</f>
        <v>1.1607142857142856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0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1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64.102564102564102</v>
      </c>
      <c r="X380" s="390">
        <f>IFERROR(X376/H376,"0")+IFERROR(X377/H377,"0")+IFERROR(X378/H378,"0")+IFERROR(X379/H379,"0")</f>
        <v>65</v>
      </c>
      <c r="Y380" s="390">
        <f>IFERROR(IF(Y376="",0,Y376),"0")+IFERROR(IF(Y377="",0,Y377),"0")+IFERROR(IF(Y378="",0,Y378),"0")+IFERROR(IF(Y379="",0,Y379),"0")</f>
        <v>1.4137499999999998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1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500</v>
      </c>
      <c r="X381" s="390">
        <f>IFERROR(SUM(X376:X379),"0")</f>
        <v>507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0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1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1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2" t="s">
        <v>544</v>
      </c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3"/>
      <c r="P386" s="443"/>
      <c r="Q386" s="443"/>
      <c r="R386" s="443"/>
      <c r="S386" s="443"/>
      <c r="T386" s="443"/>
      <c r="U386" s="443"/>
      <c r="V386" s="443"/>
      <c r="W386" s="443"/>
      <c r="X386" s="443"/>
      <c r="Y386" s="443"/>
      <c r="Z386" s="48"/>
      <c r="AA386" s="48"/>
    </row>
    <row r="387" spans="1:67" ht="16.5" customHeight="1" x14ac:dyDescent="0.25">
      <c r="A387" s="422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20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1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1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30</v>
      </c>
      <c r="X394" s="389">
        <f t="shared" ref="X394:X406" si="76">IFERROR(IF(W394="",0,CEILING((W394/$H394),1)*$H394),"")</f>
        <v>33.6</v>
      </c>
      <c r="Y394" s="36">
        <f>IFERROR(IF(X394=0,"",ROUNDUP(X394/H394,0)*0.00753),"")</f>
        <v>6.0240000000000002E-2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31.642857142857135</v>
      </c>
      <c r="BM394" s="64">
        <f t="shared" ref="BM394:BM406" si="78">IFERROR(X394*I394/H394,"0")</f>
        <v>35.44</v>
      </c>
      <c r="BN394" s="64">
        <f t="shared" ref="BN394:BN406" si="79">IFERROR(1/J394*(W394/H394),"0")</f>
        <v>4.5787545787545784E-2</v>
      </c>
      <c r="BO394" s="64">
        <f t="shared" ref="BO394:BO406" si="80">IFERROR(1/J394*(X394/H394),"0")</f>
        <v>5.128205128205128E-2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12</v>
      </c>
      <c r="X395" s="389">
        <f t="shared" si="76"/>
        <v>12.600000000000001</v>
      </c>
      <c r="Y395" s="36">
        <f>IFERROR(IF(X395=0,"",ROUNDUP(X395/H395,0)*0.00753),"")</f>
        <v>2.2589999999999999E-2</v>
      </c>
      <c r="Z395" s="56"/>
      <c r="AA395" s="57"/>
      <c r="AE395" s="64"/>
      <c r="BB395" s="290" t="s">
        <v>1</v>
      </c>
      <c r="BL395" s="64">
        <f t="shared" si="77"/>
        <v>12.657142857142857</v>
      </c>
      <c r="BM395" s="64">
        <f t="shared" si="78"/>
        <v>13.290000000000001</v>
      </c>
      <c r="BN395" s="64">
        <f t="shared" si="79"/>
        <v>1.8315018315018316E-2</v>
      </c>
      <c r="BO395" s="64">
        <f t="shared" si="80"/>
        <v>1.9230769230769232E-2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70</v>
      </c>
      <c r="X396" s="389">
        <f t="shared" si="76"/>
        <v>71.400000000000006</v>
      </c>
      <c r="Y396" s="36">
        <f>IFERROR(IF(X396=0,"",ROUNDUP(X396/H396,0)*0.00753),"")</f>
        <v>0.12801000000000001</v>
      </c>
      <c r="Z396" s="56"/>
      <c r="AA396" s="57"/>
      <c r="AE396" s="64"/>
      <c r="BB396" s="291" t="s">
        <v>1</v>
      </c>
      <c r="BL396" s="64">
        <f t="shared" si="77"/>
        <v>73.833333333333329</v>
      </c>
      <c r="BM396" s="64">
        <f t="shared" si="78"/>
        <v>75.31</v>
      </c>
      <c r="BN396" s="64">
        <f t="shared" si="79"/>
        <v>0.10683760683760682</v>
      </c>
      <c r="BO396" s="64">
        <f t="shared" si="80"/>
        <v>0.10897435897435898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0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1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26.666666666666664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28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0.21084000000000003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1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112</v>
      </c>
      <c r="X408" s="390">
        <f>IFERROR(SUM(X394:X406),"0")</f>
        <v>117.60000000000001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0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1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1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0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1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1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20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1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1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22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0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1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1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60</v>
      </c>
      <c r="X432" s="389">
        <f t="shared" ref="X432:X437" si="82">IFERROR(IF(W432="",0,CEILING((W432/$H432),1)*$H432),"")</f>
        <v>63</v>
      </c>
      <c r="Y432" s="36">
        <f>IFERROR(IF(X432=0,"",ROUNDUP(X432/H432,0)*0.00753),"")</f>
        <v>0.11295000000000001</v>
      </c>
      <c r="Z432" s="56"/>
      <c r="AA432" s="57"/>
      <c r="AE432" s="64"/>
      <c r="BB432" s="311" t="s">
        <v>1</v>
      </c>
      <c r="BL432" s="64">
        <f t="shared" ref="BL432:BL437" si="83">IFERROR(W432*I432/H432,"0")</f>
        <v>63.28571428571427</v>
      </c>
      <c r="BM432" s="64">
        <f t="shared" ref="BM432:BM437" si="84">IFERROR(X432*I432/H432,"0")</f>
        <v>66.449999999999989</v>
      </c>
      <c r="BN432" s="64">
        <f t="shared" ref="BN432:BN437" si="85">IFERROR(1/J432*(W432/H432),"0")</f>
        <v>9.1575091575091569E-2</v>
      </c>
      <c r="BO432" s="64">
        <f t="shared" ref="BO432:BO437" si="86">IFERROR(1/J432*(X432/H432),"0")</f>
        <v>9.6153846153846145E-2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0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1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14.285714285714285</v>
      </c>
      <c r="X438" s="390">
        <f>IFERROR(X432/H432,"0")+IFERROR(X433/H433,"0")+IFERROR(X434/H434,"0")+IFERROR(X435/H435,"0")+IFERROR(X436/H436,"0")+IFERROR(X437/H437,"0")</f>
        <v>15</v>
      </c>
      <c r="Y438" s="390">
        <f>IFERROR(IF(Y432="",0,Y432),"0")+IFERROR(IF(Y433="",0,Y433),"0")+IFERROR(IF(Y434="",0,Y434),"0")+IFERROR(IF(Y435="",0,Y435),"0")+IFERROR(IF(Y436="",0,Y436),"0")+IFERROR(IF(Y437="",0,Y437),"0")</f>
        <v>0.11295000000000001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1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60</v>
      </c>
      <c r="X439" s="390">
        <f>IFERROR(SUM(X432:X437),"0")</f>
        <v>63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0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1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1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20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1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1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0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1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1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22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0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1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1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22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0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1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1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4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0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1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1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2" t="s">
        <v>632</v>
      </c>
      <c r="B469" s="443"/>
      <c r="C469" s="443"/>
      <c r="D469" s="443"/>
      <c r="E469" s="443"/>
      <c r="F469" s="443"/>
      <c r="G469" s="443"/>
      <c r="H469" s="443"/>
      <c r="I469" s="443"/>
      <c r="J469" s="443"/>
      <c r="K469" s="443"/>
      <c r="L469" s="443"/>
      <c r="M469" s="443"/>
      <c r="N469" s="443"/>
      <c r="O469" s="443"/>
      <c r="P469" s="443"/>
      <c r="Q469" s="443"/>
      <c r="R469" s="443"/>
      <c r="S469" s="443"/>
      <c r="T469" s="443"/>
      <c r="U469" s="443"/>
      <c r="V469" s="443"/>
      <c r="W469" s="443"/>
      <c r="X469" s="443"/>
      <c r="Y469" s="443"/>
      <c r="Z469" s="48"/>
      <c r="AA469" s="48"/>
    </row>
    <row r="470" spans="1:67" ht="16.5" customHeight="1" x14ac:dyDescent="0.25">
      <c r="A470" s="422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160</v>
      </c>
      <c r="X474" s="389">
        <f t="shared" si="87"/>
        <v>163.68</v>
      </c>
      <c r="Y474" s="36">
        <f t="shared" si="88"/>
        <v>0.37075999999999998</v>
      </c>
      <c r="Z474" s="56"/>
      <c r="AA474" s="57"/>
      <c r="AE474" s="64"/>
      <c r="BB474" s="328" t="s">
        <v>1</v>
      </c>
      <c r="BL474" s="64">
        <f t="shared" si="89"/>
        <v>170.90909090909091</v>
      </c>
      <c r="BM474" s="64">
        <f t="shared" si="90"/>
        <v>174.84</v>
      </c>
      <c r="BN474" s="64">
        <f t="shared" si="91"/>
        <v>0.29137529137529139</v>
      </c>
      <c r="BO474" s="64">
        <f t="shared" si="92"/>
        <v>0.29807692307692307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80</v>
      </c>
      <c r="X477" s="389">
        <f t="shared" si="87"/>
        <v>84.48</v>
      </c>
      <c r="Y477" s="36">
        <f t="shared" si="88"/>
        <v>0.19136</v>
      </c>
      <c r="Z477" s="56"/>
      <c r="AA477" s="57"/>
      <c r="AE477" s="64"/>
      <c r="BB477" s="331" t="s">
        <v>1</v>
      </c>
      <c r="BL477" s="64">
        <f t="shared" si="89"/>
        <v>85.454545454545453</v>
      </c>
      <c r="BM477" s="64">
        <f t="shared" si="90"/>
        <v>90.24</v>
      </c>
      <c r="BN477" s="64">
        <f t="shared" si="91"/>
        <v>0.14568764568764569</v>
      </c>
      <c r="BO477" s="64">
        <f t="shared" si="92"/>
        <v>0.15384615384615385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0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1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45.454545454545453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47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0.56211999999999995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1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240</v>
      </c>
      <c r="X485" s="390">
        <f>IFERROR(SUM(X472:X483),"0")</f>
        <v>248.16000000000003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280</v>
      </c>
      <c r="X487" s="389">
        <f>IFERROR(IF(W487="",0,CEILING((W487/$H487),1)*$H487),"")</f>
        <v>285.12</v>
      </c>
      <c r="Y487" s="36">
        <f>IFERROR(IF(X487=0,"",ROUNDUP(X487/H487,0)*0.01196),"")</f>
        <v>0.64583999999999997</v>
      </c>
      <c r="Z487" s="56"/>
      <c r="AA487" s="57"/>
      <c r="AE487" s="64"/>
      <c r="BB487" s="338" t="s">
        <v>1</v>
      </c>
      <c r="BL487" s="64">
        <f>IFERROR(W487*I487/H487,"0")</f>
        <v>299.09090909090907</v>
      </c>
      <c r="BM487" s="64">
        <f>IFERROR(X487*I487/H487,"0")</f>
        <v>304.55999999999995</v>
      </c>
      <c r="BN487" s="64">
        <f>IFERROR(1/J487*(W487/H487),"0")</f>
        <v>0.50990675990675993</v>
      </c>
      <c r="BO487" s="64">
        <f>IFERROR(1/J487*(X487/H487),"0")</f>
        <v>0.51923076923076927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0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1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53.030303030303031</v>
      </c>
      <c r="X489" s="390">
        <f>IFERROR(X487/H487,"0")+IFERROR(X488/H488,"0")</f>
        <v>54</v>
      </c>
      <c r="Y489" s="390">
        <f>IFERROR(IF(Y487="",0,Y487),"0")+IFERROR(IF(Y488="",0,Y488),"0")</f>
        <v>0.64583999999999997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1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280</v>
      </c>
      <c r="X490" s="390">
        <f>IFERROR(SUM(X487:X488),"0")</f>
        <v>285.12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80</v>
      </c>
      <c r="X493" s="389">
        <f t="shared" si="93"/>
        <v>84.48</v>
      </c>
      <c r="Y493" s="36">
        <f>IFERROR(IF(X493=0,"",ROUNDUP(X493/H493,0)*0.01196),"")</f>
        <v>0.19136</v>
      </c>
      <c r="Z493" s="56"/>
      <c r="AA493" s="57"/>
      <c r="AE493" s="64"/>
      <c r="BB493" s="341" t="s">
        <v>1</v>
      </c>
      <c r="BL493" s="64">
        <f t="shared" si="94"/>
        <v>85.454545454545453</v>
      </c>
      <c r="BM493" s="64">
        <f t="shared" si="95"/>
        <v>90.24</v>
      </c>
      <c r="BN493" s="64">
        <f t="shared" si="96"/>
        <v>0.14568764568764569</v>
      </c>
      <c r="BO493" s="64">
        <f t="shared" si="97"/>
        <v>0.15384615384615385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100</v>
      </c>
      <c r="X494" s="389">
        <f t="shared" si="93"/>
        <v>100.32000000000001</v>
      </c>
      <c r="Y494" s="36">
        <f>IFERROR(IF(X494=0,"",ROUNDUP(X494/H494,0)*0.01196),"")</f>
        <v>0.22724</v>
      </c>
      <c r="Z494" s="56"/>
      <c r="AA494" s="57"/>
      <c r="AE494" s="64"/>
      <c r="BB494" s="342" t="s">
        <v>1</v>
      </c>
      <c r="BL494" s="64">
        <f t="shared" si="94"/>
        <v>106.81818181818181</v>
      </c>
      <c r="BM494" s="64">
        <f t="shared" si="95"/>
        <v>107.16</v>
      </c>
      <c r="BN494" s="64">
        <f t="shared" si="96"/>
        <v>0.18210955710955709</v>
      </c>
      <c r="BO494" s="64">
        <f t="shared" si="97"/>
        <v>0.18269230769230771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0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1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34.090909090909086</v>
      </c>
      <c r="X498" s="390">
        <f>IFERROR(X492/H492,"0")+IFERROR(X493/H493,"0")+IFERROR(X494/H494,"0")+IFERROR(X495/H495,"0")+IFERROR(X496/H496,"0")+IFERROR(X497/H497,"0")</f>
        <v>35</v>
      </c>
      <c r="Y498" s="390">
        <f>IFERROR(IF(Y492="",0,Y492),"0")+IFERROR(IF(Y493="",0,Y493),"0")+IFERROR(IF(Y494="",0,Y494),"0")+IFERROR(IF(Y495="",0,Y495),"0")+IFERROR(IF(Y496="",0,Y496),"0")+IFERROR(IF(Y497="",0,Y497),"0")</f>
        <v>0.41859999999999997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1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180</v>
      </c>
      <c r="X499" s="390">
        <f>IFERROR(SUM(X492:X497),"0")</f>
        <v>184.8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0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1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1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0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1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1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2" t="s">
        <v>681</v>
      </c>
      <c r="B510" s="443"/>
      <c r="C510" s="443"/>
      <c r="D510" s="443"/>
      <c r="E510" s="443"/>
      <c r="F510" s="443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  <c r="V510" s="443"/>
      <c r="W510" s="443"/>
      <c r="X510" s="443"/>
      <c r="Y510" s="443"/>
      <c r="Z510" s="48"/>
      <c r="AA510" s="48"/>
    </row>
    <row r="511" spans="1:67" ht="16.5" customHeight="1" x14ac:dyDescent="0.25">
      <c r="A511" s="422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20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7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1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30</v>
      </c>
      <c r="X517" s="389">
        <f t="shared" si="98"/>
        <v>36</v>
      </c>
      <c r="Y517" s="36">
        <f t="shared" si="99"/>
        <v>6.5250000000000002E-2</v>
      </c>
      <c r="Z517" s="56"/>
      <c r="AA517" s="57"/>
      <c r="AE517" s="64"/>
      <c r="BB517" s="354" t="s">
        <v>1</v>
      </c>
      <c r="BL517" s="64">
        <f t="shared" si="100"/>
        <v>31.200000000000003</v>
      </c>
      <c r="BM517" s="64">
        <f t="shared" si="101"/>
        <v>37.440000000000005</v>
      </c>
      <c r="BN517" s="64">
        <f t="shared" si="102"/>
        <v>4.4642857142857137E-2</v>
      </c>
      <c r="BO517" s="64">
        <f t="shared" si="103"/>
        <v>5.3571428571428568E-2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0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1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2.5</v>
      </c>
      <c r="X522" s="390">
        <f>IFERROR(X513/H513,"0")+IFERROR(X514/H514,"0")+IFERROR(X515/H515,"0")+IFERROR(X516/H516,"0")+IFERROR(X517/H517,"0")+IFERROR(X518/H518,"0")+IFERROR(X519/H519,"0")+IFERROR(X520/H520,"0")+IFERROR(X521/H521,"0")</f>
        <v>3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6.5250000000000002E-2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1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30</v>
      </c>
      <c r="X523" s="390">
        <f>IFERROR(SUM(X513:X521),"0")</f>
        <v>36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8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4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1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0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1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1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6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20</v>
      </c>
      <c r="X535" s="389">
        <f t="shared" si="104"/>
        <v>21</v>
      </c>
      <c r="Y535" s="36">
        <f>IFERROR(IF(X535=0,"",ROUNDUP(X535/H535,0)*0.00753),"")</f>
        <v>3.7650000000000003E-2</v>
      </c>
      <c r="Z535" s="56"/>
      <c r="AA535" s="57"/>
      <c r="AE535" s="64"/>
      <c r="BB535" s="366" t="s">
        <v>1</v>
      </c>
      <c r="BL535" s="64">
        <f t="shared" si="105"/>
        <v>21.238095238095237</v>
      </c>
      <c r="BM535" s="64">
        <f t="shared" si="106"/>
        <v>22.299999999999997</v>
      </c>
      <c r="BN535" s="64">
        <f t="shared" si="107"/>
        <v>3.0525030525030524E-2</v>
      </c>
      <c r="BO535" s="64">
        <f t="shared" si="108"/>
        <v>3.2051282051282048E-2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0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0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1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4.7619047619047619</v>
      </c>
      <c r="X539" s="390">
        <f>IFERROR(X533/H533,"0")+IFERROR(X534/H534,"0")+IFERROR(X535/H535,"0")+IFERROR(X536/H536,"0")+IFERROR(X537/H537,"0")+IFERROR(X538/H538,"0")</f>
        <v>5</v>
      </c>
      <c r="Y539" s="390">
        <f>IFERROR(IF(Y533="",0,Y533),"0")+IFERROR(IF(Y534="",0,Y534),"0")+IFERROR(IF(Y535="",0,Y535),"0")+IFERROR(IF(Y536="",0,Y536),"0")+IFERROR(IF(Y537="",0,Y537),"0")+IFERROR(IF(Y538="",0,Y538),"0")</f>
        <v>3.7650000000000003E-2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1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20</v>
      </c>
      <c r="X540" s="390">
        <f>IFERROR(SUM(X533:X538),"0")</f>
        <v>21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2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0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1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1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0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1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1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6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5082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5177.4400000000005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6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5332.5200847870074</v>
      </c>
      <c r="X557" s="390">
        <f>IFERROR(SUM(BM22:BM553),"0")</f>
        <v>5433.0615999999991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6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9</v>
      </c>
      <c r="X558" s="38">
        <f>ROUNDUP(SUM(BO22:BO553),0)</f>
        <v>9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6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5557.5200847870074</v>
      </c>
      <c r="X559" s="390">
        <f>GrossWeightTotalR+PalletQtyTotalR*25</f>
        <v>5658.0615999999991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6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573.35222042914359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586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6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9.9691399999999994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94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95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205.20000000000002</v>
      </c>
      <c r="D566" s="46">
        <f>IFERROR(X53*1,"0")+IFERROR(X54*1,"0")+IFERROR(X55*1,"0")+IFERROR(X56*1,"0")</f>
        <v>108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203.2</v>
      </c>
      <c r="F566" s="46">
        <f>IFERROR(X131*1,"0")+IFERROR(X132*1,"0")+IFERROR(X133*1,"0")+IFERROR(X134*1,"0")+IFERROR(X135*1,"0")</f>
        <v>50.400000000000006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1143.96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1143.96</v>
      </c>
      <c r="O566" s="46">
        <f>IFERROR(X295*1,"0")+IFERROR(X296*1,"0")+IFERROR(X297*1,"0")+IFERROR(X298*1,"0")+IFERROR(X299*1,"0")+IFERROR(X300*1,"0")+IFERROR(X301*1,"0")+IFERROR(X305*1,"0")+IFERROR(X306*1,"0")</f>
        <v>69</v>
      </c>
      <c r="P566" s="46">
        <f>IFERROR(X311*1,"0")+IFERROR(X315*1,"0")+IFERROR(X316*1,"0")+IFERROR(X317*1,"0")+IFERROR(X321*1,"0")+IFERROR(X325*1,"0")</f>
        <v>0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1935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507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117.60000000000001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63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718.08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57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D542:E542"/>
    <mergeCell ref="V17:V18"/>
    <mergeCell ref="A447:N448"/>
    <mergeCell ref="O536:S536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A504:N505"/>
    <mergeCell ref="O429:U429"/>
    <mergeCell ref="D120:E120"/>
    <mergeCell ref="F17:F18"/>
    <mergeCell ref="O556:U556"/>
    <mergeCell ref="D478:E478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A148:Y148"/>
    <mergeCell ref="K17:K18"/>
    <mergeCell ref="D446:E446"/>
    <mergeCell ref="A180:N181"/>
    <mergeCell ref="O276:S276"/>
    <mergeCell ref="O143:S143"/>
    <mergeCell ref="A511:Y511"/>
    <mergeCell ref="D367:E367"/>
    <mergeCell ref="O214:S214"/>
    <mergeCell ref="U12:V12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A45:Y45"/>
    <mergeCell ref="O295:S295"/>
    <mergeCell ref="A287:Y287"/>
    <mergeCell ref="O530:U530"/>
    <mergeCell ref="A281:Y281"/>
    <mergeCell ref="O95:S95"/>
    <mergeCell ref="O282:S282"/>
    <mergeCell ref="O257:S257"/>
    <mergeCell ref="O232:S232"/>
    <mergeCell ref="O61:S61"/>
    <mergeCell ref="A530:N531"/>
    <mergeCell ref="A359:N360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P13:Q1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A44:Y44"/>
    <mergeCell ref="D533:E533"/>
    <mergeCell ref="D185:E185"/>
    <mergeCell ref="O32:S32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D41:E41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503:S503"/>
    <mergeCell ref="O55:S55"/>
    <mergeCell ref="O332:S332"/>
    <mergeCell ref="D176:E176"/>
    <mergeCell ref="D412:E412"/>
    <mergeCell ref="O163:S163"/>
    <mergeCell ref="D114:E114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213:S213"/>
    <mergeCell ref="O188:S188"/>
    <mergeCell ref="O126:S126"/>
    <mergeCell ref="D157:E157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319:U319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D390:E390"/>
    <mergeCell ref="O402:S40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2024-06-11T08:48:50Z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