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786307C-3DA8-468C-AA07-C49F27515E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W413" i="1"/>
  <c r="BO412" i="1"/>
  <c r="BN412" i="1"/>
  <c r="BM412" i="1"/>
  <c r="BL412" i="1"/>
  <c r="Y412" i="1"/>
  <c r="X412" i="1"/>
  <c r="O412" i="1"/>
  <c r="BN411" i="1"/>
  <c r="BL411" i="1"/>
  <c r="X411" i="1"/>
  <c r="BO411" i="1" s="1"/>
  <c r="O411" i="1"/>
  <c r="BO410" i="1"/>
  <c r="BN410" i="1"/>
  <c r="BM410" i="1"/>
  <c r="BL410" i="1"/>
  <c r="Y410" i="1"/>
  <c r="X410" i="1"/>
  <c r="X414" i="1" s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X408" i="1" s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X392" i="1" s="1"/>
  <c r="O389" i="1"/>
  <c r="W385" i="1"/>
  <c r="W384" i="1"/>
  <c r="BN383" i="1"/>
  <c r="BL383" i="1"/>
  <c r="X383" i="1"/>
  <c r="X384" i="1" s="1"/>
  <c r="O383" i="1"/>
  <c r="W381" i="1"/>
  <c r="W380" i="1"/>
  <c r="BN379" i="1"/>
  <c r="BL379" i="1"/>
  <c r="X379" i="1"/>
  <c r="BO379" i="1" s="1"/>
  <c r="O379" i="1"/>
  <c r="BO378" i="1"/>
  <c r="BN378" i="1"/>
  <c r="BM378" i="1"/>
  <c r="BL378" i="1"/>
  <c r="Y378" i="1"/>
  <c r="X378" i="1"/>
  <c r="O378" i="1"/>
  <c r="BN377" i="1"/>
  <c r="BL377" i="1"/>
  <c r="X377" i="1"/>
  <c r="BO377" i="1" s="1"/>
  <c r="O377" i="1"/>
  <c r="BO376" i="1"/>
  <c r="BN376" i="1"/>
  <c r="BM376" i="1"/>
  <c r="BL376" i="1"/>
  <c r="Y376" i="1"/>
  <c r="X376" i="1"/>
  <c r="X380" i="1" s="1"/>
  <c r="O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X374" i="1" s="1"/>
  <c r="O371" i="1"/>
  <c r="W369" i="1"/>
  <c r="W368" i="1"/>
  <c r="BN367" i="1"/>
  <c r="BL367" i="1"/>
  <c r="X367" i="1"/>
  <c r="BO367" i="1" s="1"/>
  <c r="O367" i="1"/>
  <c r="BO366" i="1"/>
  <c r="BN366" i="1"/>
  <c r="BM366" i="1"/>
  <c r="BL366" i="1"/>
  <c r="Y366" i="1"/>
  <c r="X366" i="1"/>
  <c r="O366" i="1"/>
  <c r="BN365" i="1"/>
  <c r="BL365" i="1"/>
  <c r="X365" i="1"/>
  <c r="BO365" i="1" s="1"/>
  <c r="O365" i="1"/>
  <c r="BO364" i="1"/>
  <c r="BN364" i="1"/>
  <c r="BM364" i="1"/>
  <c r="BL364" i="1"/>
  <c r="Y364" i="1"/>
  <c r="X364" i="1"/>
  <c r="O364" i="1"/>
  <c r="BN363" i="1"/>
  <c r="BL363" i="1"/>
  <c r="X363" i="1"/>
  <c r="R566" i="1" s="1"/>
  <c r="O363" i="1"/>
  <c r="W360" i="1"/>
  <c r="W359" i="1"/>
  <c r="BN358" i="1"/>
  <c r="BL358" i="1"/>
  <c r="X358" i="1"/>
  <c r="X359" i="1" s="1"/>
  <c r="O358" i="1"/>
  <c r="W356" i="1"/>
  <c r="W355" i="1"/>
  <c r="BN354" i="1"/>
  <c r="BL354" i="1"/>
  <c r="X354" i="1"/>
  <c r="BO354" i="1" s="1"/>
  <c r="O354" i="1"/>
  <c r="BO353" i="1"/>
  <c r="BN353" i="1"/>
  <c r="BM353" i="1"/>
  <c r="BL353" i="1"/>
  <c r="Y353" i="1"/>
  <c r="X353" i="1"/>
  <c r="O353" i="1"/>
  <c r="BN352" i="1"/>
  <c r="BL352" i="1"/>
  <c r="X352" i="1"/>
  <c r="X355" i="1" s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BO347" i="1" s="1"/>
  <c r="O347" i="1"/>
  <c r="BO346" i="1"/>
  <c r="BN346" i="1"/>
  <c r="BM346" i="1"/>
  <c r="BL346" i="1"/>
  <c r="Y346" i="1"/>
  <c r="X346" i="1"/>
  <c r="O346" i="1"/>
  <c r="BN345" i="1"/>
  <c r="BL345" i="1"/>
  <c r="X345" i="1"/>
  <c r="X350" i="1" s="1"/>
  <c r="O345" i="1"/>
  <c r="W343" i="1"/>
  <c r="W342" i="1"/>
  <c r="BN341" i="1"/>
  <c r="BL341" i="1"/>
  <c r="X341" i="1"/>
  <c r="BO341" i="1" s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X318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X319" i="1" s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X260" i="1" s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X253" i="1" s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X237" i="1" s="1"/>
  <c r="O230" i="1"/>
  <c r="W227" i="1"/>
  <c r="W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X226" i="1" s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10" i="1" s="1"/>
  <c r="O205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X202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BO173" i="1" s="1"/>
  <c r="BN172" i="1"/>
  <c r="BL172" i="1"/>
  <c r="X172" i="1"/>
  <c r="X181" i="1" s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8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6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90" i="1"/>
  <c r="X100" i="1"/>
  <c r="X117" i="1"/>
  <c r="X127" i="1"/>
  <c r="X136" i="1"/>
  <c r="X145" i="1"/>
  <c r="X158" i="1"/>
  <c r="X165" i="1"/>
  <c r="X169" i="1"/>
  <c r="X180" i="1"/>
  <c r="X203" i="1"/>
  <c r="X209" i="1"/>
  <c r="X220" i="1"/>
  <c r="X227" i="1"/>
  <c r="X236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BO338" i="1"/>
  <c r="BM338" i="1"/>
  <c r="Y338" i="1"/>
  <c r="X343" i="1"/>
  <c r="H9" i="1"/>
  <c r="B566" i="1"/>
  <c r="W557" i="1"/>
  <c r="W558" i="1"/>
  <c r="Y23" i="1"/>
  <c r="Y24" i="1" s="1"/>
  <c r="BM23" i="1"/>
  <c r="X557" i="1" s="1"/>
  <c r="X24" i="1"/>
  <c r="W556" i="1"/>
  <c r="Y27" i="1"/>
  <c r="BM27" i="1"/>
  <c r="BO27" i="1"/>
  <c r="X558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66" i="1"/>
  <c r="Y132" i="1"/>
  <c r="Y136" i="1" s="1"/>
  <c r="BM132" i="1"/>
  <c r="Y134" i="1"/>
  <c r="BM134" i="1"/>
  <c r="X137" i="1"/>
  <c r="G566" i="1"/>
  <c r="Y143" i="1"/>
  <c r="Y145" i="1" s="1"/>
  <c r="BM143" i="1"/>
  <c r="X146" i="1"/>
  <c r="H566" i="1"/>
  <c r="Y150" i="1"/>
  <c r="Y158" i="1" s="1"/>
  <c r="BM150" i="1"/>
  <c r="Y152" i="1"/>
  <c r="BM152" i="1"/>
  <c r="Y154" i="1"/>
  <c r="BM154" i="1"/>
  <c r="Y156" i="1"/>
  <c r="BM156" i="1"/>
  <c r="X159" i="1"/>
  <c r="I566" i="1"/>
  <c r="Y163" i="1"/>
  <c r="Y164" i="1" s="1"/>
  <c r="BM163" i="1"/>
  <c r="X164" i="1"/>
  <c r="Y167" i="1"/>
  <c r="Y169" i="1" s="1"/>
  <c r="BM167" i="1"/>
  <c r="BO167" i="1"/>
  <c r="Y172" i="1"/>
  <c r="Y180" i="1" s="1"/>
  <c r="BM172" i="1"/>
  <c r="BO172" i="1"/>
  <c r="Y173" i="1"/>
  <c r="BM173" i="1"/>
  <c r="Y175" i="1"/>
  <c r="BM175" i="1"/>
  <c r="Y177" i="1"/>
  <c r="BM177" i="1"/>
  <c r="Y178" i="1"/>
  <c r="BM178" i="1"/>
  <c r="Y184" i="1"/>
  <c r="Y202" i="1" s="1"/>
  <c r="BM184" i="1"/>
  <c r="Y186" i="1"/>
  <c r="BM186" i="1"/>
  <c r="Y187" i="1"/>
  <c r="BM187" i="1"/>
  <c r="Y189" i="1"/>
  <c r="BM189" i="1"/>
  <c r="Y190" i="1"/>
  <c r="BM190" i="1"/>
  <c r="Y192" i="1"/>
  <c r="BM192" i="1"/>
  <c r="Y194" i="1"/>
  <c r="BM194" i="1"/>
  <c r="Y196" i="1"/>
  <c r="BM196" i="1"/>
  <c r="Y197" i="1"/>
  <c r="BM197" i="1"/>
  <c r="Y201" i="1"/>
  <c r="BM201" i="1"/>
  <c r="Y205" i="1"/>
  <c r="Y209" i="1" s="1"/>
  <c r="BM205" i="1"/>
  <c r="BO205" i="1"/>
  <c r="J566" i="1"/>
  <c r="Y214" i="1"/>
  <c r="Y220" i="1" s="1"/>
  <c r="BM214" i="1"/>
  <c r="Y216" i="1"/>
  <c r="BM216" i="1"/>
  <c r="Y218" i="1"/>
  <c r="BM218" i="1"/>
  <c r="X221" i="1"/>
  <c r="Y223" i="1"/>
  <c r="Y226" i="1" s="1"/>
  <c r="BM223" i="1"/>
  <c r="BO223" i="1"/>
  <c r="Y225" i="1"/>
  <c r="BM225" i="1"/>
  <c r="Y230" i="1"/>
  <c r="BM230" i="1"/>
  <c r="BO230" i="1"/>
  <c r="Y232" i="1"/>
  <c r="BM232" i="1"/>
  <c r="Y234" i="1"/>
  <c r="BM234" i="1"/>
  <c r="N566" i="1"/>
  <c r="L566" i="1"/>
  <c r="Y241" i="1"/>
  <c r="Y253" i="1" s="1"/>
  <c r="BM241" i="1"/>
  <c r="Y243" i="1"/>
  <c r="BM243" i="1"/>
  <c r="Y245" i="1"/>
  <c r="BM245" i="1"/>
  <c r="Y247" i="1"/>
  <c r="BM247" i="1"/>
  <c r="Y249" i="1"/>
  <c r="BM249" i="1"/>
  <c r="Y251" i="1"/>
  <c r="BM251" i="1"/>
  <c r="X254" i="1"/>
  <c r="Y257" i="1"/>
  <c r="Y260" i="1" s="1"/>
  <c r="BM257" i="1"/>
  <c r="Y259" i="1"/>
  <c r="BM259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X292" i="1"/>
  <c r="O566" i="1"/>
  <c r="X302" i="1"/>
  <c r="BO295" i="1"/>
  <c r="BM295" i="1"/>
  <c r="Y295" i="1"/>
  <c r="BO299" i="1"/>
  <c r="BM299" i="1"/>
  <c r="Y299" i="1"/>
  <c r="X307" i="1"/>
  <c r="Y318" i="1"/>
  <c r="BO316" i="1"/>
  <c r="BM316" i="1"/>
  <c r="Y316" i="1"/>
  <c r="X349" i="1"/>
  <c r="X356" i="1"/>
  <c r="X360" i="1"/>
  <c r="X369" i="1"/>
  <c r="X373" i="1"/>
  <c r="X381" i="1"/>
  <c r="X385" i="1"/>
  <c r="X391" i="1"/>
  <c r="X407" i="1"/>
  <c r="X413" i="1"/>
  <c r="BO422" i="1"/>
  <c r="BM422" i="1"/>
  <c r="Y422" i="1"/>
  <c r="X424" i="1"/>
  <c r="T566" i="1"/>
  <c r="X430" i="1"/>
  <c r="BO427" i="1"/>
  <c r="BM427" i="1"/>
  <c r="Y427" i="1"/>
  <c r="Y429" i="1" s="1"/>
  <c r="BO435" i="1"/>
  <c r="BM435" i="1"/>
  <c r="Y435" i="1"/>
  <c r="Y458" i="1"/>
  <c r="BO456" i="1"/>
  <c r="BM456" i="1"/>
  <c r="Y456" i="1"/>
  <c r="BO474" i="1"/>
  <c r="BM474" i="1"/>
  <c r="Y474" i="1"/>
  <c r="BO478" i="1"/>
  <c r="BM478" i="1"/>
  <c r="Y478" i="1"/>
  <c r="BO482" i="1"/>
  <c r="BM482" i="1"/>
  <c r="Y482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S566" i="1"/>
  <c r="P566" i="1"/>
  <c r="X313" i="1"/>
  <c r="Q566" i="1"/>
  <c r="Y341" i="1"/>
  <c r="Y342" i="1" s="1"/>
  <c r="BM341" i="1"/>
  <c r="X342" i="1"/>
  <c r="Y345" i="1"/>
  <c r="BM345" i="1"/>
  <c r="BO345" i="1"/>
  <c r="Y347" i="1"/>
  <c r="BM347" i="1"/>
  <c r="Y352" i="1"/>
  <c r="Y355" i="1" s="1"/>
  <c r="BM352" i="1"/>
  <c r="BO352" i="1"/>
  <c r="Y354" i="1"/>
  <c r="BM354" i="1"/>
  <c r="Y358" i="1"/>
  <c r="Y359" i="1" s="1"/>
  <c r="BM358" i="1"/>
  <c r="BO358" i="1"/>
  <c r="Y363" i="1"/>
  <c r="Y368" i="1" s="1"/>
  <c r="BM363" i="1"/>
  <c r="BO363" i="1"/>
  <c r="Y365" i="1"/>
  <c r="BM365" i="1"/>
  <c r="Y367" i="1"/>
  <c r="BM367" i="1"/>
  <c r="X368" i="1"/>
  <c r="Y371" i="1"/>
  <c r="Y373" i="1" s="1"/>
  <c r="BM371" i="1"/>
  <c r="BO371" i="1"/>
  <c r="Y377" i="1"/>
  <c r="Y380" i="1" s="1"/>
  <c r="BM377" i="1"/>
  <c r="Y379" i="1"/>
  <c r="BM379" i="1"/>
  <c r="Y383" i="1"/>
  <c r="Y384" i="1" s="1"/>
  <c r="BM383" i="1"/>
  <c r="BO383" i="1"/>
  <c r="Y389" i="1"/>
  <c r="Y391" i="1" s="1"/>
  <c r="BM389" i="1"/>
  <c r="BO389" i="1"/>
  <c r="Y395" i="1"/>
  <c r="Y407" i="1" s="1"/>
  <c r="BM395" i="1"/>
  <c r="Y397" i="1"/>
  <c r="BM397" i="1"/>
  <c r="Y399" i="1"/>
  <c r="BM399" i="1"/>
  <c r="Y401" i="1"/>
  <c r="BM401" i="1"/>
  <c r="Y403" i="1"/>
  <c r="BM403" i="1"/>
  <c r="Y405" i="1"/>
  <c r="BM405" i="1"/>
  <c r="Y411" i="1"/>
  <c r="Y413" i="1" s="1"/>
  <c r="BM411" i="1"/>
  <c r="X423" i="1"/>
  <c r="BO420" i="1"/>
  <c r="BM420" i="1"/>
  <c r="Y420" i="1"/>
  <c r="Y423" i="1" s="1"/>
  <c r="X429" i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U566" i="1"/>
  <c r="X458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X559" i="1" l="1"/>
  <c r="Y272" i="1"/>
  <c r="Y547" i="1"/>
  <c r="Y498" i="1"/>
  <c r="Y484" i="1"/>
  <c r="Y349" i="1"/>
  <c r="Y522" i="1"/>
  <c r="Y302" i="1"/>
  <c r="Y236" i="1"/>
  <c r="Y34" i="1"/>
  <c r="Y561" i="1" s="1"/>
  <c r="X560" i="1"/>
  <c r="W559" i="1"/>
  <c r="Y291" i="1"/>
  <c r="Y279" i="1"/>
  <c r="X556" i="1"/>
</calcChain>
</file>

<file path=xl/sharedStrings.xml><?xml version="1.0" encoding="utf-8"?>
<sst xmlns="http://schemas.openxmlformats.org/spreadsheetml/2006/main" count="2444" uniqueCount="814">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</sst>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6"/>
      <c r="S5" s="640" t="s">
        <v>11</v>
      </c>
      <c r="T5" s="446"/>
      <c r="U5" s="641" t="s">
        <v>12</v>
      </c>
      <c r="V5" s="566"/>
      <c r="AA5" s="51"/>
      <c r="AB5" s="51"/>
      <c r="AC5" s="51"/>
    </row>
    <row r="6" spans="1:30" s="381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6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5" t="s">
        <v>16</v>
      </c>
      <c r="T6" s="446"/>
      <c r="U6" s="697" t="s">
        <v>17</v>
      </c>
      <c r="V6" s="46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5" t="str">
        <f>IFERROR(VLOOKUP(DeliveryAddress,Table,3,0),1)</f>
        <v>5</v>
      </c>
      <c r="E7" s="626"/>
      <c r="F7" s="626"/>
      <c r="G7" s="626"/>
      <c r="H7" s="626"/>
      <c r="I7" s="626"/>
      <c r="J7" s="626"/>
      <c r="K7" s="626"/>
      <c r="L7" s="597"/>
      <c r="M7" s="60"/>
      <c r="O7" s="24"/>
      <c r="P7" s="42"/>
      <c r="Q7" s="42"/>
      <c r="S7" s="397"/>
      <c r="T7" s="446"/>
      <c r="U7" s="698"/>
      <c r="V7" s="699"/>
      <c r="AA7" s="51"/>
      <c r="AB7" s="51"/>
      <c r="AC7" s="51"/>
    </row>
    <row r="8" spans="1:30" s="381" customFormat="1" ht="25.5" customHeight="1" x14ac:dyDescent="0.2">
      <c r="A8" s="779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6">
        <v>0.41666666666666669</v>
      </c>
      <c r="Q8" s="597"/>
      <c r="S8" s="397"/>
      <c r="T8" s="446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1"/>
      <c r="E9" s="409"/>
      <c r="F9" s="5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9"/>
      <c r="O9" s="26" t="s">
        <v>20</v>
      </c>
      <c r="P9" s="554"/>
      <c r="Q9" s="555"/>
      <c r="S9" s="397"/>
      <c r="T9" s="446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1"/>
      <c r="E10" s="409"/>
      <c r="F10" s="5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8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45"/>
      <c r="Q10" s="646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36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6"/>
      <c r="Q12" s="597"/>
      <c r="R12" s="23"/>
      <c r="T12" s="24"/>
      <c r="U12" s="516"/>
      <c r="V12" s="397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6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689" t="s">
        <v>37</v>
      </c>
      <c r="D17" s="437" t="s">
        <v>38</v>
      </c>
      <c r="E17" s="480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9"/>
      <c r="Q17" s="479"/>
      <c r="R17" s="479"/>
      <c r="S17" s="480"/>
      <c r="T17" s="764" t="s">
        <v>49</v>
      </c>
      <c r="U17" s="547"/>
      <c r="V17" s="437" t="s">
        <v>50</v>
      </c>
      <c r="W17" s="437" t="s">
        <v>51</v>
      </c>
      <c r="X17" s="796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3" t="s">
        <v>57</v>
      </c>
    </row>
    <row r="18" spans="1:67" ht="14.25" customHeight="1" x14ac:dyDescent="0.2">
      <c r="A18" s="438"/>
      <c r="B18" s="438"/>
      <c r="C18" s="438"/>
      <c r="D18" s="481"/>
      <c r="E18" s="483"/>
      <c r="F18" s="438"/>
      <c r="G18" s="438"/>
      <c r="H18" s="438"/>
      <c r="I18" s="438"/>
      <c r="J18" s="438"/>
      <c r="K18" s="438"/>
      <c r="L18" s="438"/>
      <c r="M18" s="438"/>
      <c r="N18" s="438"/>
      <c r="O18" s="481"/>
      <c r="P18" s="482"/>
      <c r="Q18" s="482"/>
      <c r="R18" s="482"/>
      <c r="S18" s="483"/>
      <c r="T18" s="382" t="s">
        <v>58</v>
      </c>
      <c r="U18" s="382" t="s">
        <v>59</v>
      </c>
      <c r="V18" s="438"/>
      <c r="W18" s="438"/>
      <c r="X18" s="797"/>
      <c r="Y18" s="438"/>
      <c r="Z18" s="661"/>
      <c r="AA18" s="661"/>
      <c r="AB18" s="496"/>
      <c r="AC18" s="497"/>
      <c r="AD18" s="498"/>
      <c r="AE18" s="507"/>
      <c r="BB18" s="397"/>
    </row>
    <row r="19" spans="1:67" ht="27.75" customHeight="1" x14ac:dyDescent="0.2">
      <c r="A19" s="442" t="s">
        <v>60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8"/>
      <c r="AA19" s="48"/>
    </row>
    <row r="20" spans="1:67" ht="16.5" customHeight="1" x14ac:dyDescent="0.25">
      <c r="A20" s="422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0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1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1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0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1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1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0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1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1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0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1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1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2" t="s">
        <v>95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8"/>
      <c r="AA44" s="48"/>
    </row>
    <row r="45" spans="1:67" ht="16.5" customHeight="1" x14ac:dyDescent="0.25">
      <c r="A45" s="422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130</v>
      </c>
      <c r="X47" s="389">
        <f>IFERROR(IF(W47="",0,CEILING((W47/$H47),1)*$H47),"")</f>
        <v>140.4</v>
      </c>
      <c r="Y47" s="36">
        <f>IFERROR(IF(X47=0,"",ROUNDUP(X47/H47,0)*0.02175),"")</f>
        <v>0.28275</v>
      </c>
      <c r="Z47" s="56"/>
      <c r="AA47" s="57"/>
      <c r="AE47" s="64"/>
      <c r="BB47" s="76" t="s">
        <v>1</v>
      </c>
      <c r="BL47" s="64">
        <f>IFERROR(W47*I47/H47,"0")</f>
        <v>135.77777777777774</v>
      </c>
      <c r="BM47" s="64">
        <f>IFERROR(X47*I47/H47,"0")</f>
        <v>146.63999999999999</v>
      </c>
      <c r="BN47" s="64">
        <f>IFERROR(1/J47*(W47/H47),"0")</f>
        <v>0.21494708994708991</v>
      </c>
      <c r="BO47" s="64">
        <f>IFERROR(1/J47*(X47/H47),"0")</f>
        <v>0.23214285714285712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4.5</v>
      </c>
      <c r="X48" s="389">
        <f>IFERROR(IF(W48="",0,CEILING((W48/$H48),1)*$H48),"")</f>
        <v>5.4</v>
      </c>
      <c r="Y48" s="36">
        <f>IFERROR(IF(X48=0,"",ROUNDUP(X48/H48,0)*0.00753),"")</f>
        <v>1.506E-2</v>
      </c>
      <c r="Z48" s="56"/>
      <c r="AA48" s="57"/>
      <c r="AE48" s="64"/>
      <c r="BB48" s="77" t="s">
        <v>1</v>
      </c>
      <c r="BL48" s="64">
        <f>IFERROR(W48*I48/H48,"0")</f>
        <v>4.833333333333333</v>
      </c>
      <c r="BM48" s="64">
        <f>IFERROR(X48*I48/H48,"0")</f>
        <v>5.8</v>
      </c>
      <c r="BN48" s="64">
        <f>IFERROR(1/J48*(W48/H48),"0")</f>
        <v>1.0683760683760682E-2</v>
      </c>
      <c r="BO48" s="64">
        <f>IFERROR(1/J48*(X48/H48),"0")</f>
        <v>1.282051282051282E-2</v>
      </c>
    </row>
    <row r="49" spans="1:67" x14ac:dyDescent="0.2">
      <c r="A49" s="420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1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13.703703703703702</v>
      </c>
      <c r="X49" s="390">
        <f>IFERROR(X47/H47,"0")+IFERROR(X48/H48,"0")</f>
        <v>15</v>
      </c>
      <c r="Y49" s="390">
        <f>IFERROR(IF(Y47="",0,Y47),"0")+IFERROR(IF(Y48="",0,Y48),"0")</f>
        <v>0.29781000000000002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1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134.5</v>
      </c>
      <c r="X50" s="390">
        <f>IFERROR(SUM(X47:X48),"0")</f>
        <v>145.80000000000001</v>
      </c>
      <c r="Y50" s="37"/>
      <c r="Z50" s="391"/>
      <c r="AA50" s="391"/>
    </row>
    <row r="51" spans="1:67" ht="16.5" customHeight="1" x14ac:dyDescent="0.25">
      <c r="A51" s="422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100</v>
      </c>
      <c r="X53" s="389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8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13.5</v>
      </c>
      <c r="X55" s="389">
        <f>IFERROR(IF(W55="",0,CEILING((W55/$H55),1)*$H55),"")</f>
        <v>13.5</v>
      </c>
      <c r="Y55" s="36">
        <f>IFERROR(IF(X55=0,"",ROUNDUP(X55/H55,0)*0.00937),"")</f>
        <v>2.811E-2</v>
      </c>
      <c r="Z55" s="56"/>
      <c r="AA55" s="57"/>
      <c r="AE55" s="64"/>
      <c r="BB55" s="80" t="s">
        <v>1</v>
      </c>
      <c r="BL55" s="64">
        <f>IFERROR(W55*I55/H55,"0")</f>
        <v>14.22</v>
      </c>
      <c r="BM55" s="64">
        <f>IFERROR(X55*I55/H55,"0")</f>
        <v>14.22</v>
      </c>
      <c r="BN55" s="64">
        <f>IFERROR(1/J55*(W55/H55),"0")</f>
        <v>2.5000000000000001E-2</v>
      </c>
      <c r="BO55" s="64">
        <f>IFERROR(1/J55*(X55/H55),"0")</f>
        <v>2.5000000000000001E-2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1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12.25925925925926</v>
      </c>
      <c r="X57" s="390">
        <f>IFERROR(X53/H53,"0")+IFERROR(X54/H54,"0")+IFERROR(X55/H55,"0")+IFERROR(X56/H56,"0")</f>
        <v>13</v>
      </c>
      <c r="Y57" s="390">
        <f>IFERROR(IF(Y53="",0,Y53),"0")+IFERROR(IF(Y54="",0,Y54),"0")+IFERROR(IF(Y55="",0,Y55),"0")+IFERROR(IF(Y56="",0,Y56),"0")</f>
        <v>0.24560999999999997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1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113.5</v>
      </c>
      <c r="X58" s="390">
        <f>IFERROR(SUM(X53:X56),"0")</f>
        <v>121.5</v>
      </c>
      <c r="Y58" s="37"/>
      <c r="Z58" s="391"/>
      <c r="AA58" s="391"/>
    </row>
    <row r="59" spans="1:67" ht="16.5" customHeight="1" x14ac:dyDescent="0.25">
      <c r="A59" s="422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1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1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0</v>
      </c>
      <c r="X83" s="390">
        <f>IFERROR(SUM(X61:X81),"0")</f>
        <v>0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0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1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1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20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1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0</v>
      </c>
      <c r="X99" s="390">
        <f>IFERROR(X92/H92,"0")+IFERROR(X93/H93,"0")+IFERROR(X94/H94,"0")+IFERROR(X95/H95,"0")+IFERROR(X96/H96,"0")+IFERROR(X97/H97,"0")+IFERROR(X98/H98,"0")</f>
        <v>0</v>
      </c>
      <c r="Y99" s="390">
        <f>IFERROR(IF(Y92="",0,Y92),"0")+IFERROR(IF(Y93="",0,Y93),"0")+IFERROR(IF(Y94="",0,Y94),"0")+IFERROR(IF(Y95="",0,Y95),"0")+IFERROR(IF(Y96="",0,Y96),"0")+IFERROR(IF(Y97="",0,Y97),"0")+IFERROR(IF(Y98="",0,Y98),"0")</f>
        <v>0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1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0</v>
      </c>
      <c r="X100" s="390">
        <f>IFERROR(SUM(X92:X98),"0")</f>
        <v>0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16</v>
      </c>
      <c r="X105" s="389">
        <f t="shared" si="18"/>
        <v>16.8</v>
      </c>
      <c r="Y105" s="36">
        <f>IFERROR(IF(X105=0,"",ROUNDUP(X105/H105,0)*0.02175),"")</f>
        <v>4.3499999999999997E-2</v>
      </c>
      <c r="Z105" s="56"/>
      <c r="AA105" s="57"/>
      <c r="AE105" s="64"/>
      <c r="BB105" s="117" t="s">
        <v>1</v>
      </c>
      <c r="BL105" s="64">
        <f t="shared" si="19"/>
        <v>17.074285714285715</v>
      </c>
      <c r="BM105" s="64">
        <f t="shared" si="20"/>
        <v>17.928000000000001</v>
      </c>
      <c r="BN105" s="64">
        <f t="shared" si="21"/>
        <v>3.4013605442176867E-2</v>
      </c>
      <c r="BO105" s="64">
        <f t="shared" si="22"/>
        <v>3.5714285714285712E-2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1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1.9047619047619047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4.3499999999999997E-2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1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16</v>
      </c>
      <c r="X118" s="390">
        <f>IFERROR(SUM(X102:X116),"0")</f>
        <v>16.8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0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1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1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customHeight="1" x14ac:dyDescent="0.25">
      <c r="A129" s="422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1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0</v>
      </c>
      <c r="X136" s="390">
        <f>IFERROR(X131/H131,"0")+IFERROR(X132/H132,"0")+IFERROR(X133/H133,"0")+IFERROR(X134/H134,"0")+IFERROR(X135/H135,"0")</f>
        <v>0</v>
      </c>
      <c r="Y136" s="390">
        <f>IFERROR(IF(Y131="",0,Y131),"0")+IFERROR(IF(Y132="",0,Y132),"0")+IFERROR(IF(Y133="",0,Y133),"0")+IFERROR(IF(Y134="",0,Y134),"0")+IFERROR(IF(Y135="",0,Y135),"0")</f>
        <v>0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1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0</v>
      </c>
      <c r="X137" s="390">
        <f>IFERROR(SUM(X131:X135),"0")</f>
        <v>0</v>
      </c>
      <c r="Y137" s="37"/>
      <c r="Z137" s="391"/>
      <c r="AA137" s="391"/>
    </row>
    <row r="138" spans="1:67" ht="27.75" customHeight="1" x14ac:dyDescent="0.2">
      <c r="A138" s="442" t="s">
        <v>230</v>
      </c>
      <c r="B138" s="443"/>
      <c r="C138" s="443"/>
      <c r="D138" s="443"/>
      <c r="E138" s="443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443"/>
      <c r="T138" s="443"/>
      <c r="U138" s="443"/>
      <c r="V138" s="443"/>
      <c r="W138" s="443"/>
      <c r="X138" s="443"/>
      <c r="Y138" s="443"/>
      <c r="Z138" s="48"/>
      <c r="AA138" s="48"/>
    </row>
    <row r="139" spans="1:67" ht="16.5" customHeight="1" x14ac:dyDescent="0.25">
      <c r="A139" s="422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0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1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1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2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8</v>
      </c>
      <c r="X149" s="389">
        <f t="shared" ref="X149:X157" si="29">IFERROR(IF(W149="",0,CEILING((W149/$H149),1)*$H149),"")</f>
        <v>8.4</v>
      </c>
      <c r="Y149" s="36">
        <f>IFERROR(IF(X149=0,"",ROUNDUP(X149/H149,0)*0.00753),"")</f>
        <v>1.506E-2</v>
      </c>
      <c r="Z149" s="56"/>
      <c r="AA149" s="57"/>
      <c r="AE149" s="64"/>
      <c r="BB149" s="145" t="s">
        <v>1</v>
      </c>
      <c r="BL149" s="64">
        <f t="shared" ref="BL149:BL157" si="30">IFERROR(W149*I149/H149,"0")</f>
        <v>8.4952380952380953</v>
      </c>
      <c r="BM149" s="64">
        <f t="shared" ref="BM149:BM157" si="31">IFERROR(X149*I149/H149,"0")</f>
        <v>8.92</v>
      </c>
      <c r="BN149" s="64">
        <f t="shared" ref="BN149:BN157" si="32">IFERROR(1/J149*(W149/H149),"0")</f>
        <v>1.2210012210012208E-2</v>
      </c>
      <c r="BO149" s="64">
        <f t="shared" ref="BO149:BO157" si="33">IFERROR(1/J149*(X149/H149),"0")</f>
        <v>1.282051282051282E-2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8</v>
      </c>
      <c r="X151" s="389">
        <f t="shared" si="29"/>
        <v>8.4</v>
      </c>
      <c r="Y151" s="36">
        <f>IFERROR(IF(X151=0,"",ROUNDUP(X151/H151,0)*0.00753),"")</f>
        <v>1.506E-2</v>
      </c>
      <c r="Z151" s="56"/>
      <c r="AA151" s="57"/>
      <c r="AE151" s="64"/>
      <c r="BB151" s="147" t="s">
        <v>1</v>
      </c>
      <c r="BL151" s="64">
        <f t="shared" si="30"/>
        <v>8.3809523809523814</v>
      </c>
      <c r="BM151" s="64">
        <f t="shared" si="31"/>
        <v>8.8000000000000007</v>
      </c>
      <c r="BN151" s="64">
        <f t="shared" si="32"/>
        <v>1.2210012210012208E-2</v>
      </c>
      <c r="BO151" s="64">
        <f t="shared" si="33"/>
        <v>1.282051282051282E-2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1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3.8095238095238093</v>
      </c>
      <c r="X158" s="390">
        <f>IFERROR(X149/H149,"0")+IFERROR(X150/H150,"0")+IFERROR(X151/H151,"0")+IFERROR(X152/H152,"0")+IFERROR(X153/H153,"0")+IFERROR(X154/H154,"0")+IFERROR(X155/H155,"0")+IFERROR(X156/H156,"0")+IFERROR(X157/H157,"0")</f>
        <v>4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3.0120000000000001E-2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1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16</v>
      </c>
      <c r="X159" s="390">
        <f>IFERROR(SUM(X149:X157),"0")</f>
        <v>16.8</v>
      </c>
      <c r="Y159" s="37"/>
      <c r="Z159" s="391"/>
      <c r="AA159" s="391"/>
    </row>
    <row r="160" spans="1:67" ht="16.5" customHeight="1" x14ac:dyDescent="0.25">
      <c r="A160" s="422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0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1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1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0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1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1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1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1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8</v>
      </c>
      <c r="X185" s="389">
        <f t="shared" si="39"/>
        <v>8</v>
      </c>
      <c r="Y185" s="36">
        <f>IFERROR(IF(X185=0,"",ROUNDUP(X185/H185,0)*0.01196),"")</f>
        <v>2.392E-2</v>
      </c>
      <c r="Z185" s="56"/>
      <c r="AA185" s="57"/>
      <c r="AE185" s="64"/>
      <c r="BB185" s="168" t="s">
        <v>1</v>
      </c>
      <c r="BL185" s="64">
        <f t="shared" si="40"/>
        <v>8.8160000000000007</v>
      </c>
      <c r="BM185" s="64">
        <f t="shared" si="41"/>
        <v>8.8160000000000007</v>
      </c>
      <c r="BN185" s="64">
        <f t="shared" si="42"/>
        <v>1.9230769230769232E-2</v>
      </c>
      <c r="BO185" s="64">
        <f t="shared" si="43"/>
        <v>1.9230769230769232E-2</v>
      </c>
    </row>
    <row r="186" spans="1:67" ht="16.5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7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74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20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1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2.392E-2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1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8</v>
      </c>
      <c r="X203" s="390">
        <f>IFERROR(SUM(X183:X201),"0")</f>
        <v>8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9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420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1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1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customHeight="1" x14ac:dyDescent="0.25">
      <c r="A211" s="422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0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1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1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0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1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1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customHeight="1" x14ac:dyDescent="0.25">
      <c r="A228" s="422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x14ac:dyDescent="0.2">
      <c r="A236" s="420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1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1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customHeight="1" x14ac:dyDescent="0.25">
      <c r="A238" s="422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0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1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1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100</v>
      </c>
      <c r="X256" s="389">
        <f>IFERROR(IF(W256="",0,CEILING((W256/$H256),1)*$H256),"")</f>
        <v>100.80000000000001</v>
      </c>
      <c r="Y256" s="36">
        <f>IFERROR(IF(X256=0,"",ROUNDUP(X256/H256,0)*0.00753),"")</f>
        <v>0.18071999999999999</v>
      </c>
      <c r="Z256" s="56"/>
      <c r="AA256" s="57"/>
      <c r="AE256" s="64"/>
      <c r="BB256" s="218" t="s">
        <v>1</v>
      </c>
      <c r="BL256" s="64">
        <f>IFERROR(W256*I256/H256,"0")</f>
        <v>106.19047619047619</v>
      </c>
      <c r="BM256" s="64">
        <f>IFERROR(X256*I256/H256,"0")</f>
        <v>107.04</v>
      </c>
      <c r="BN256" s="64">
        <f>IFERROR(1/J256*(W256/H256),"0")</f>
        <v>0.15262515262515264</v>
      </c>
      <c r="BO256" s="64">
        <f>IFERROR(1/J256*(X256/H256),"0")</f>
        <v>0.15384615384615385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100</v>
      </c>
      <c r="X257" s="389">
        <f>IFERROR(IF(W257="",0,CEILING((W257/$H257),1)*$H257),"")</f>
        <v>100.80000000000001</v>
      </c>
      <c r="Y257" s="36">
        <f>IFERROR(IF(X257=0,"",ROUNDUP(X257/H257,0)*0.00753),"")</f>
        <v>0.18071999999999999</v>
      </c>
      <c r="Z257" s="56"/>
      <c r="AA257" s="57"/>
      <c r="AE257" s="64"/>
      <c r="BB257" s="219" t="s">
        <v>1</v>
      </c>
      <c r="BL257" s="64">
        <f>IFERROR(W257*I257/H257,"0")</f>
        <v>106.19047619047619</v>
      </c>
      <c r="BM257" s="64">
        <f>IFERROR(X257*I257/H257,"0")</f>
        <v>107.04</v>
      </c>
      <c r="BN257" s="64">
        <f>IFERROR(1/J257*(W257/H257),"0")</f>
        <v>0.15262515262515264</v>
      </c>
      <c r="BO257" s="64">
        <f>IFERROR(1/J257*(X257/H257),"0")</f>
        <v>0.15384615384615385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20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1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47.61904761904762</v>
      </c>
      <c r="X260" s="390">
        <f>IFERROR(X256/H256,"0")+IFERROR(X257/H257,"0")+IFERROR(X258/H258,"0")+IFERROR(X259/H259,"0")</f>
        <v>48</v>
      </c>
      <c r="Y260" s="390">
        <f>IFERROR(IF(Y256="",0,Y256),"0")+IFERROR(IF(Y257="",0,Y257),"0")+IFERROR(IF(Y258="",0,Y258),"0")+IFERROR(IF(Y259="",0,Y259),"0")</f>
        <v>0.36143999999999998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1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200</v>
      </c>
      <c r="X261" s="390">
        <f>IFERROR(SUM(X256:X259),"0")</f>
        <v>201.60000000000002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1000</v>
      </c>
      <c r="X263" s="389">
        <f t="shared" ref="X263:X271" si="61">IFERROR(IF(W263="",0,CEILING((W263/$H263),1)*$H263),"")</f>
        <v>1003.86</v>
      </c>
      <c r="Y263" s="36">
        <f>IFERROR(IF(X263=0,"",ROUNDUP(X263/H263,0)*0.02175),"")</f>
        <v>2.1532499999999999</v>
      </c>
      <c r="Z263" s="56"/>
      <c r="AA263" s="57"/>
      <c r="AE263" s="64"/>
      <c r="BB263" s="222" t="s">
        <v>1</v>
      </c>
      <c r="BL263" s="64">
        <f t="shared" ref="BL263:BL271" si="62">IFERROR(W263*I263/H263,"0")</f>
        <v>1057.3372781065088</v>
      </c>
      <c r="BM263" s="64">
        <f t="shared" ref="BM263:BM271" si="63">IFERROR(X263*I263/H263,"0")</f>
        <v>1061.4185999999997</v>
      </c>
      <c r="BN263" s="64">
        <f t="shared" ref="BN263:BN271" si="64">IFERROR(1/J263*(W263/H263),"0")</f>
        <v>1.7610594533671453</v>
      </c>
      <c r="BO263" s="64">
        <f t="shared" ref="BO263:BO271" si="65">IFERROR(1/J263*(X263/H263),"0")</f>
        <v>1.7678571428571428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20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1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98.619329388560146</v>
      </c>
      <c r="X272" s="390">
        <f>IFERROR(X263/H263,"0")+IFERROR(X264/H264,"0")+IFERROR(X265/H265,"0")+IFERROR(X266/H266,"0")+IFERROR(X267/H267,"0")+IFERROR(X268/H268,"0")+IFERROR(X269/H269,"0")+IFERROR(X270/H270,"0")+IFERROR(X271/H271,"0")</f>
        <v>99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2.1532499999999999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1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1000</v>
      </c>
      <c r="X273" s="390">
        <f>IFERROR(SUM(X263:X271),"0")</f>
        <v>1003.86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9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300</v>
      </c>
      <c r="X277" s="389">
        <f>IFERROR(IF(W277="",0,CEILING((W277/$H277),1)*$H277),"")</f>
        <v>304.2</v>
      </c>
      <c r="Y277" s="36">
        <f>IFERROR(IF(X277=0,"",ROUNDUP(X277/H277,0)*0.02175),"")</f>
        <v>0.84824999999999995</v>
      </c>
      <c r="Z277" s="56"/>
      <c r="AA277" s="57"/>
      <c r="AE277" s="64"/>
      <c r="BB277" s="233" t="s">
        <v>1</v>
      </c>
      <c r="BL277" s="64">
        <f>IFERROR(W277*I277/H277,"0")</f>
        <v>321.69230769230774</v>
      </c>
      <c r="BM277" s="64">
        <f>IFERROR(X277*I277/H277,"0")</f>
        <v>326.19600000000003</v>
      </c>
      <c r="BN277" s="64">
        <f>IFERROR(1/J277*(W277/H277),"0")</f>
        <v>0.6868131868131867</v>
      </c>
      <c r="BO277" s="64">
        <f>IFERROR(1/J277*(X277/H277),"0")</f>
        <v>0.6964285714285714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20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1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38.46153846153846</v>
      </c>
      <c r="X279" s="390">
        <f>IFERROR(X275/H275,"0")+IFERROR(X276/H276,"0")+IFERROR(X277/H277,"0")+IFERROR(X278/H278,"0")</f>
        <v>39</v>
      </c>
      <c r="Y279" s="390">
        <f>IFERROR(IF(Y275="",0,Y275),"0")+IFERROR(IF(Y276="",0,Y276),"0")+IFERROR(IF(Y277="",0,Y277),"0")+IFERROR(IF(Y278="",0,Y278),"0")</f>
        <v>0.84824999999999995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1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300</v>
      </c>
      <c r="X280" s="390">
        <f>IFERROR(SUM(X275:X278),"0")</f>
        <v>304.2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5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20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1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1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0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1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1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2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20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1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1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0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1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1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2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20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1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1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200</v>
      </c>
      <c r="X315" s="389">
        <f>IFERROR(IF(W315="",0,CEILING((W315/$H315),1)*$H315),"")</f>
        <v>202.5</v>
      </c>
      <c r="Y315" s="36">
        <f>IFERROR(IF(X315=0,"",ROUNDUP(X315/H315,0)*0.02175),"")</f>
        <v>0.54374999999999996</v>
      </c>
      <c r="Z315" s="56"/>
      <c r="AA315" s="57"/>
      <c r="AE315" s="64"/>
      <c r="BB315" s="251" t="s">
        <v>1</v>
      </c>
      <c r="BL315" s="64">
        <f>IFERROR(W315*I315/H315,"0")</f>
        <v>213.92592592592592</v>
      </c>
      <c r="BM315" s="64">
        <f>IFERROR(X315*I315/H315,"0")</f>
        <v>216.60000000000002</v>
      </c>
      <c r="BN315" s="64">
        <f>IFERROR(1/J315*(W315/H315),"0")</f>
        <v>0.44091710758377423</v>
      </c>
      <c r="BO315" s="64">
        <f>IFERROR(1/J315*(X315/H315),"0")</f>
        <v>0.4464285714285714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20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1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24.691358024691358</v>
      </c>
      <c r="X318" s="390">
        <f>IFERROR(X315/H315,"0")+IFERROR(X316/H316,"0")+IFERROR(X317/H317,"0")</f>
        <v>25</v>
      </c>
      <c r="Y318" s="390">
        <f>IFERROR(IF(Y315="",0,Y315),"0")+IFERROR(IF(Y316="",0,Y316),"0")+IFERROR(IF(Y317="",0,Y317),"0")</f>
        <v>0.54374999999999996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1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200</v>
      </c>
      <c r="X319" s="390">
        <f>IFERROR(SUM(X315:X317),"0")</f>
        <v>202.5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20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1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1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20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1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1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2" t="s">
        <v>478</v>
      </c>
      <c r="B328" s="443"/>
      <c r="C328" s="443"/>
      <c r="D328" s="443"/>
      <c r="E328" s="443"/>
      <c r="F328" s="443"/>
      <c r="G328" s="443"/>
      <c r="H328" s="443"/>
      <c r="I328" s="443"/>
      <c r="J328" s="443"/>
      <c r="K328" s="443"/>
      <c r="L328" s="443"/>
      <c r="M328" s="443"/>
      <c r="N328" s="443"/>
      <c r="O328" s="443"/>
      <c r="P328" s="443"/>
      <c r="Q328" s="443"/>
      <c r="R328" s="443"/>
      <c r="S328" s="443"/>
      <c r="T328" s="443"/>
      <c r="U328" s="443"/>
      <c r="V328" s="443"/>
      <c r="W328" s="443"/>
      <c r="X328" s="443"/>
      <c r="Y328" s="443"/>
      <c r="Z328" s="48"/>
      <c r="AA328" s="48"/>
    </row>
    <row r="329" spans="1:67" ht="16.5" customHeight="1" x14ac:dyDescent="0.25">
      <c r="A329" s="422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300</v>
      </c>
      <c r="X331" s="389">
        <f t="shared" ref="X331:X341" si="71">IFERROR(IF(W331="",0,CEILING((W331/$H331),1)*$H331),"")</f>
        <v>300</v>
      </c>
      <c r="Y331" s="36">
        <f>IFERROR(IF(X331=0,"",ROUNDUP(X331/H331,0)*0.02175),"")</f>
        <v>0.43499999999999994</v>
      </c>
      <c r="Z331" s="56"/>
      <c r="AA331" s="57"/>
      <c r="AE331" s="64"/>
      <c r="BB331" s="256" t="s">
        <v>1</v>
      </c>
      <c r="BL331" s="64">
        <f t="shared" ref="BL331:BL341" si="72">IFERROR(W331*I331/H331,"0")</f>
        <v>309.60000000000002</v>
      </c>
      <c r="BM331" s="64">
        <f t="shared" ref="BM331:BM341" si="73">IFERROR(X331*I331/H331,"0")</f>
        <v>309.60000000000002</v>
      </c>
      <c r="BN331" s="64">
        <f t="shared" ref="BN331:BN341" si="74">IFERROR(1/J331*(W331/H331),"0")</f>
        <v>0.41666666666666663</v>
      </c>
      <c r="BO331" s="64">
        <f t="shared" ref="BO331:BO341" si="75">IFERROR(1/J331*(X331/H331),"0")</f>
        <v>0.41666666666666663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7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8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20</v>
      </c>
      <c r="X335" s="389">
        <f t="shared" si="71"/>
        <v>30</v>
      </c>
      <c r="Y335" s="36">
        <f>IFERROR(IF(X335=0,"",ROUNDUP(X335/H335,0)*0.02175),"")</f>
        <v>4.3499999999999997E-2</v>
      </c>
      <c r="Z335" s="56"/>
      <c r="AA335" s="57"/>
      <c r="AE335" s="64"/>
      <c r="BB335" s="260" t="s">
        <v>1</v>
      </c>
      <c r="BL335" s="64">
        <f t="shared" si="72"/>
        <v>20.64</v>
      </c>
      <c r="BM335" s="64">
        <f t="shared" si="73"/>
        <v>30.96</v>
      </c>
      <c r="BN335" s="64">
        <f t="shared" si="74"/>
        <v>2.7777777777777776E-2</v>
      </c>
      <c r="BO335" s="64">
        <f t="shared" si="75"/>
        <v>4.1666666666666664E-2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1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0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1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21.333333333333332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22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0.47849999999999993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1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320</v>
      </c>
      <c r="X343" s="390">
        <f>IFERROR(SUM(X331:X341),"0")</f>
        <v>330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200</v>
      </c>
      <c r="X345" s="389">
        <f>IFERROR(IF(W345="",0,CEILING((W345/$H345),1)*$H345),"")</f>
        <v>210</v>
      </c>
      <c r="Y345" s="36">
        <f>IFERROR(IF(X345=0,"",ROUNDUP(X345/H345,0)*0.02175),"")</f>
        <v>0.30449999999999999</v>
      </c>
      <c r="Z345" s="56"/>
      <c r="AA345" s="57"/>
      <c r="AE345" s="64"/>
      <c r="BB345" s="267" t="s">
        <v>1</v>
      </c>
      <c r="BL345" s="64">
        <f>IFERROR(W345*I345/H345,"0")</f>
        <v>206.4</v>
      </c>
      <c r="BM345" s="64">
        <f>IFERROR(X345*I345/H345,"0")</f>
        <v>216.72</v>
      </c>
      <c r="BN345" s="64">
        <f>IFERROR(1/J345*(W345/H345),"0")</f>
        <v>0.27777777777777779</v>
      </c>
      <c r="BO345" s="64">
        <f>IFERROR(1/J345*(X345/H345),"0")</f>
        <v>0.29166666666666663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0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1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13.333333333333334</v>
      </c>
      <c r="X349" s="390">
        <f>IFERROR(X345/H345,"0")+IFERROR(X346/H346,"0")+IFERROR(X347/H347,"0")+IFERROR(X348/H348,"0")</f>
        <v>14</v>
      </c>
      <c r="Y349" s="390">
        <f>IFERROR(IF(Y345="",0,Y345),"0")+IFERROR(IF(Y346="",0,Y346),"0")+IFERROR(IF(Y347="",0,Y347),"0")+IFERROR(IF(Y348="",0,Y348),"0")</f>
        <v>0.30449999999999999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1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200</v>
      </c>
      <c r="X350" s="390">
        <f>IFERROR(SUM(X345:X348),"0")</f>
        <v>210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1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20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1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1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20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1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1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customHeight="1" x14ac:dyDescent="0.25">
      <c r="A361" s="422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0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1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1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0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1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1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0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1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1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0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1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1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2" t="s">
        <v>544</v>
      </c>
      <c r="B386" s="443"/>
      <c r="C386" s="443"/>
      <c r="D386" s="443"/>
      <c r="E386" s="443"/>
      <c r="F386" s="443"/>
      <c r="G386" s="443"/>
      <c r="H386" s="443"/>
      <c r="I386" s="443"/>
      <c r="J386" s="443"/>
      <c r="K386" s="443"/>
      <c r="L386" s="443"/>
      <c r="M386" s="443"/>
      <c r="N386" s="443"/>
      <c r="O386" s="443"/>
      <c r="P386" s="443"/>
      <c r="Q386" s="443"/>
      <c r="R386" s="443"/>
      <c r="S386" s="443"/>
      <c r="T386" s="443"/>
      <c r="U386" s="443"/>
      <c r="V386" s="443"/>
      <c r="W386" s="443"/>
      <c r="X386" s="443"/>
      <c r="Y386" s="443"/>
      <c r="Z386" s="48"/>
      <c r="AA386" s="48"/>
    </row>
    <row r="387" spans="1:67" ht="16.5" customHeight="1" x14ac:dyDescent="0.25">
      <c r="A387" s="422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x14ac:dyDescent="0.2">
      <c r="A391" s="420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1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1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0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1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1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0</v>
      </c>
      <c r="X408" s="390">
        <f>IFERROR(SUM(X394:X406),"0")</f>
        <v>0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0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1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1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0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1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1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20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1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1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customHeight="1" x14ac:dyDescent="0.25">
      <c r="A425" s="422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0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1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1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0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1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1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0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1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1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20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1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1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20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1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1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customHeight="1" x14ac:dyDescent="0.25">
      <c r="A453" s="422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20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1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1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customHeight="1" x14ac:dyDescent="0.25">
      <c r="A460" s="422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0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1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1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4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0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1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1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2" t="s">
        <v>632</v>
      </c>
      <c r="B469" s="443"/>
      <c r="C469" s="443"/>
      <c r="D469" s="443"/>
      <c r="E469" s="443"/>
      <c r="F469" s="443"/>
      <c r="G469" s="443"/>
      <c r="H469" s="443"/>
      <c r="I469" s="443"/>
      <c r="J469" s="443"/>
      <c r="K469" s="443"/>
      <c r="L469" s="443"/>
      <c r="M469" s="443"/>
      <c r="N469" s="443"/>
      <c r="O469" s="443"/>
      <c r="P469" s="443"/>
      <c r="Q469" s="443"/>
      <c r="R469" s="443"/>
      <c r="S469" s="443"/>
      <c r="T469" s="443"/>
      <c r="U469" s="443"/>
      <c r="V469" s="443"/>
      <c r="W469" s="443"/>
      <c r="X469" s="443"/>
      <c r="Y469" s="443"/>
      <c r="Z469" s="48"/>
      <c r="AA469" s="48"/>
    </row>
    <row r="470" spans="1:67" ht="16.5" customHeight="1" x14ac:dyDescent="0.25">
      <c r="A470" s="422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20</v>
      </c>
      <c r="X472" s="389">
        <f t="shared" ref="X472:X483" si="87">IFERROR(IF(W472="",0,CEILING((W472/$H472),1)*$H472),"")</f>
        <v>21.12</v>
      </c>
      <c r="Y472" s="36">
        <f t="shared" ref="Y472:Y478" si="88">IFERROR(IF(X472=0,"",ROUNDUP(X472/H472,0)*0.01196),"")</f>
        <v>4.7840000000000001E-2</v>
      </c>
      <c r="Z472" s="56"/>
      <c r="AA472" s="57"/>
      <c r="AE472" s="64"/>
      <c r="BB472" s="326" t="s">
        <v>1</v>
      </c>
      <c r="BL472" s="64">
        <f t="shared" ref="BL472:BL483" si="89">IFERROR(W472*I472/H472,"0")</f>
        <v>21.363636363636363</v>
      </c>
      <c r="BM472" s="64">
        <f t="shared" ref="BM472:BM483" si="90">IFERROR(X472*I472/H472,"0")</f>
        <v>22.56</v>
      </c>
      <c r="BN472" s="64">
        <f t="shared" ref="BN472:BN483" si="91">IFERROR(1/J472*(W472/H472),"0")</f>
        <v>3.6421911421911424E-2</v>
      </c>
      <c r="BO472" s="64">
        <f t="shared" ref="BO472:BO483" si="92">IFERROR(1/J472*(X472/H472),"0")</f>
        <v>3.8461538461538464E-2</v>
      </c>
    </row>
    <row r="473" spans="1:67" ht="27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20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1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3.7878787878787876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4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4.7840000000000001E-2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1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20</v>
      </c>
      <c r="X485" s="390">
        <f>IFERROR(SUM(X472:X483),"0")</f>
        <v>21.12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4</v>
      </c>
      <c r="X487" s="389">
        <f>IFERROR(IF(W487="",0,CEILING((W487/$H487),1)*$H487),"")</f>
        <v>5.28</v>
      </c>
      <c r="Y487" s="36">
        <f>IFERROR(IF(X487=0,"",ROUNDUP(X487/H487,0)*0.01196),"")</f>
        <v>1.196E-2</v>
      </c>
      <c r="Z487" s="56"/>
      <c r="AA487" s="57"/>
      <c r="AE487" s="64"/>
      <c r="BB487" s="338" t="s">
        <v>1</v>
      </c>
      <c r="BL487" s="64">
        <f>IFERROR(W487*I487/H487,"0")</f>
        <v>4.2727272727272725</v>
      </c>
      <c r="BM487" s="64">
        <f>IFERROR(X487*I487/H487,"0")</f>
        <v>5.64</v>
      </c>
      <c r="BN487" s="64">
        <f>IFERROR(1/J487*(W487/H487),"0")</f>
        <v>7.2843822843822849E-3</v>
      </c>
      <c r="BO487" s="64">
        <f>IFERROR(1/J487*(X487/H487),"0")</f>
        <v>9.6153846153846159E-3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0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1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0.75757575757575757</v>
      </c>
      <c r="X489" s="390">
        <f>IFERROR(X487/H487,"0")+IFERROR(X488/H488,"0")</f>
        <v>1</v>
      </c>
      <c r="Y489" s="390">
        <f>IFERROR(IF(Y487="",0,Y487),"0")+IFERROR(IF(Y488="",0,Y488),"0")</f>
        <v>1.196E-2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1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4</v>
      </c>
      <c r="X490" s="390">
        <f>IFERROR(SUM(X487:X488),"0")</f>
        <v>5.28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4</v>
      </c>
      <c r="X493" s="389">
        <f t="shared" si="93"/>
        <v>5.28</v>
      </c>
      <c r="Y493" s="36">
        <f>IFERROR(IF(X493=0,"",ROUNDUP(X493/H493,0)*0.01196),"")</f>
        <v>1.196E-2</v>
      </c>
      <c r="Z493" s="56"/>
      <c r="AA493" s="57"/>
      <c r="AE493" s="64"/>
      <c r="BB493" s="341" t="s">
        <v>1</v>
      </c>
      <c r="BL493" s="64">
        <f t="shared" si="94"/>
        <v>4.2727272727272725</v>
      </c>
      <c r="BM493" s="64">
        <f t="shared" si="95"/>
        <v>5.64</v>
      </c>
      <c r="BN493" s="64">
        <f t="shared" si="96"/>
        <v>7.2843822843822849E-3</v>
      </c>
      <c r="BO493" s="64">
        <f t="shared" si="97"/>
        <v>9.6153846153846159E-3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20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1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0.75757575757575757</v>
      </c>
      <c r="X498" s="390">
        <f>IFERROR(X492/H492,"0")+IFERROR(X493/H493,"0")+IFERROR(X494/H494,"0")+IFERROR(X495/H495,"0")+IFERROR(X496/H496,"0")+IFERROR(X497/H497,"0")</f>
        <v>1</v>
      </c>
      <c r="Y498" s="390">
        <f>IFERROR(IF(Y492="",0,Y492),"0")+IFERROR(IF(Y493="",0,Y493),"0")+IFERROR(IF(Y494="",0,Y494),"0")+IFERROR(IF(Y495="",0,Y495),"0")+IFERROR(IF(Y496="",0,Y496),"0")+IFERROR(IF(Y497="",0,Y497),"0")</f>
        <v>1.196E-2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1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4</v>
      </c>
      <c r="X499" s="390">
        <f>IFERROR(SUM(X492:X497),"0")</f>
        <v>5.28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0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1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1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0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1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1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2" t="s">
        <v>681</v>
      </c>
      <c r="B510" s="443"/>
      <c r="C510" s="443"/>
      <c r="D510" s="443"/>
      <c r="E510" s="443"/>
      <c r="F510" s="443"/>
      <c r="G510" s="443"/>
      <c r="H510" s="443"/>
      <c r="I510" s="443"/>
      <c r="J510" s="443"/>
      <c r="K510" s="443"/>
      <c r="L510" s="443"/>
      <c r="M510" s="443"/>
      <c r="N510" s="443"/>
      <c r="O510" s="443"/>
      <c r="P510" s="443"/>
      <c r="Q510" s="443"/>
      <c r="R510" s="443"/>
      <c r="S510" s="443"/>
      <c r="T510" s="443"/>
      <c r="U510" s="443"/>
      <c r="V510" s="443"/>
      <c r="W510" s="443"/>
      <c r="X510" s="443"/>
      <c r="Y510" s="443"/>
      <c r="Z510" s="48"/>
      <c r="AA510" s="48"/>
    </row>
    <row r="511" spans="1:67" ht="16.5" customHeight="1" x14ac:dyDescent="0.25">
      <c r="A511" s="422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20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7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1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0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1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1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8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4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1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0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1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1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6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0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20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1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1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2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0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1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1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0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1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1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6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2536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2592.7400000000007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6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2673.927586760818</v>
      </c>
      <c r="X557" s="390">
        <f>IFERROR(SUM(BM22:BM553),"0")</f>
        <v>2733.3385999999991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6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5</v>
      </c>
      <c r="X558" s="38">
        <f>ROUNDUP(SUM(BO22:BO553),0)</f>
        <v>5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6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2798.927586760818</v>
      </c>
      <c r="X559" s="390">
        <f>GrossWeightTotalR+PalletQtyTotalR*25</f>
        <v>2858.3385999999991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6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283.03821914078321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289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6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5.4024099999999997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94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95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145.80000000000001</v>
      </c>
      <c r="D566" s="46">
        <f>IFERROR(X53*1,"0")+IFERROR(X54*1,"0")+IFERROR(X55*1,"0")+IFERROR(X56*1,"0")</f>
        <v>121.5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16.8</v>
      </c>
      <c r="F566" s="46">
        <f>IFERROR(X131*1,"0")+IFERROR(X132*1,"0")+IFERROR(X133*1,"0")+IFERROR(X134*1,"0")+IFERROR(X135*1,"0")</f>
        <v>0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16.8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8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1509.66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1509.66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202.5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540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31.680000000000003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A10:C10"/>
    <mergeCell ref="D553:E553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A49:N50"/>
    <mergeCell ref="O355:U355"/>
    <mergeCell ref="O110:S110"/>
    <mergeCell ref="O552:S552"/>
    <mergeCell ref="D121:E121"/>
    <mergeCell ref="D192:E192"/>
    <mergeCell ref="P5:Q5"/>
    <mergeCell ref="O199:S199"/>
    <mergeCell ref="J9:L9"/>
    <mergeCell ref="D483:E483"/>
    <mergeCell ref="O435:S435"/>
    <mergeCell ref="D271:E271"/>
    <mergeCell ref="O384:U384"/>
    <mergeCell ref="D191:E191"/>
    <mergeCell ref="O42:U42"/>
    <mergeCell ref="D433:E433"/>
    <mergeCell ref="A136:N137"/>
    <mergeCell ref="O169:U169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O264:S264"/>
    <mergeCell ref="O198:S198"/>
    <mergeCell ref="D102:E102"/>
    <mergeCell ref="O49:U49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D542:E542"/>
    <mergeCell ref="V17:V18"/>
    <mergeCell ref="A447:N448"/>
    <mergeCell ref="O536:S536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A504:N505"/>
    <mergeCell ref="O429:U429"/>
    <mergeCell ref="D120:E120"/>
    <mergeCell ref="F17:F18"/>
    <mergeCell ref="O556:U556"/>
    <mergeCell ref="D478:E478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O493:S493"/>
    <mergeCell ref="A349:N350"/>
    <mergeCell ref="D152:E152"/>
    <mergeCell ref="D394:E394"/>
    <mergeCell ref="D450:E450"/>
    <mergeCell ref="D223:E223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M17:M18"/>
    <mergeCell ref="O177:S177"/>
    <mergeCell ref="O248:S248"/>
    <mergeCell ref="O475:S475"/>
    <mergeCell ref="A461:Y461"/>
    <mergeCell ref="O335:S335"/>
    <mergeCell ref="O462:S462"/>
    <mergeCell ref="O297:S297"/>
    <mergeCell ref="O107:S107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A148:Y148"/>
    <mergeCell ref="K17:K18"/>
    <mergeCell ref="D446:E446"/>
    <mergeCell ref="A180:N181"/>
    <mergeCell ref="O276:S276"/>
    <mergeCell ref="O143:S143"/>
    <mergeCell ref="A511:Y511"/>
    <mergeCell ref="D367:E367"/>
    <mergeCell ref="O214:S214"/>
    <mergeCell ref="U12:V12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A45:Y45"/>
    <mergeCell ref="O295:S295"/>
    <mergeCell ref="A287:Y287"/>
    <mergeCell ref="O530:U530"/>
    <mergeCell ref="A281:Y281"/>
    <mergeCell ref="O95:S95"/>
    <mergeCell ref="O282:S282"/>
    <mergeCell ref="O257:S257"/>
    <mergeCell ref="O232:S232"/>
    <mergeCell ref="O61:S61"/>
    <mergeCell ref="A530:N531"/>
    <mergeCell ref="A359:N360"/>
    <mergeCell ref="O48:S48"/>
    <mergeCell ref="O153:S153"/>
    <mergeCell ref="A393:Y393"/>
    <mergeCell ref="O367:S367"/>
    <mergeCell ref="A160:Y160"/>
    <mergeCell ref="O96:S9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P13:Q13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A44:Y44"/>
    <mergeCell ref="D533:E533"/>
    <mergeCell ref="D185:E185"/>
    <mergeCell ref="O32:S32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D41:E41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503:S503"/>
    <mergeCell ref="O55:S55"/>
    <mergeCell ref="O332:S332"/>
    <mergeCell ref="D176:E176"/>
    <mergeCell ref="D412:E412"/>
    <mergeCell ref="O163:S163"/>
    <mergeCell ref="D114:E114"/>
    <mergeCell ref="D64:E64"/>
    <mergeCell ref="A330:Y330"/>
    <mergeCell ref="O373:U373"/>
    <mergeCell ref="O406:S406"/>
    <mergeCell ref="A272:N273"/>
    <mergeCell ref="D190:E190"/>
    <mergeCell ref="D246:E246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213:S213"/>
    <mergeCell ref="O188:S188"/>
    <mergeCell ref="O126:S126"/>
    <mergeCell ref="D157:E157"/>
    <mergeCell ref="P12:Q12"/>
    <mergeCell ref="O411:S411"/>
    <mergeCell ref="O240:S240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319:U319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D390:E390"/>
    <mergeCell ref="O402:S40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