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Пушкарный\"/>
    </mc:Choice>
  </mc:AlternateContent>
  <xr:revisionPtr revIDLastSave="0" documentId="13_ncr:1_{09764E4B-8392-4E01-B1E4-B12F45C295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M492" i="1"/>
  <c r="BL492" i="1"/>
  <c r="Y492" i="1"/>
  <c r="X492" i="1"/>
  <c r="O492" i="1"/>
  <c r="W490" i="1"/>
  <c r="W489" i="1"/>
  <c r="BN488" i="1"/>
  <c r="BL488" i="1"/>
  <c r="X488" i="1"/>
  <c r="O488" i="1"/>
  <c r="BN487" i="1"/>
  <c r="BL487" i="1"/>
  <c r="X487" i="1"/>
  <c r="X489" i="1" s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W468" i="1"/>
  <c r="X467" i="1"/>
  <c r="W467" i="1"/>
  <c r="BO466" i="1"/>
  <c r="BN466" i="1"/>
  <c r="BM466" i="1"/>
  <c r="BL466" i="1"/>
  <c r="Y466" i="1"/>
  <c r="Y467" i="1" s="1"/>
  <c r="X466" i="1"/>
  <c r="X468" i="1" s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O456" i="1"/>
  <c r="BN456" i="1"/>
  <c r="BM456" i="1"/>
  <c r="BL456" i="1"/>
  <c r="Y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BO315" i="1" s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O276" i="1" s="1"/>
  <c r="BN275" i="1"/>
  <c r="BL275" i="1"/>
  <c r="X275" i="1"/>
  <c r="O275" i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W237" i="1"/>
  <c r="W236" i="1"/>
  <c r="BN235" i="1"/>
  <c r="BL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X210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W558" i="1" s="1"/>
  <c r="BL22" i="1"/>
  <c r="X22" i="1"/>
  <c r="BO22" i="1" s="1"/>
  <c r="O22" i="1"/>
  <c r="H10" i="1"/>
  <c r="A9" i="1"/>
  <c r="A10" i="1" s="1"/>
  <c r="D7" i="1"/>
  <c r="P6" i="1"/>
  <c r="O2" i="1"/>
  <c r="BO193" i="1" l="1"/>
  <c r="BM193" i="1"/>
  <c r="BO206" i="1"/>
  <c r="BM206" i="1"/>
  <c r="Y206" i="1"/>
  <c r="BO208" i="1"/>
  <c r="BM208" i="1"/>
  <c r="Y208" i="1"/>
  <c r="BO224" i="1"/>
  <c r="BM224" i="1"/>
  <c r="Y224" i="1"/>
  <c r="BO248" i="1"/>
  <c r="BM248" i="1"/>
  <c r="Y248" i="1"/>
  <c r="BO270" i="1"/>
  <c r="BM270" i="1"/>
  <c r="Y270" i="1"/>
  <c r="X312" i="1"/>
  <c r="BO311" i="1"/>
  <c r="BM311" i="1"/>
  <c r="Y311" i="1"/>
  <c r="Y312" i="1" s="1"/>
  <c r="BO339" i="1"/>
  <c r="BM339" i="1"/>
  <c r="Y339" i="1"/>
  <c r="BO366" i="1"/>
  <c r="BM366" i="1"/>
  <c r="Y366" i="1"/>
  <c r="BO404" i="1"/>
  <c r="BM404" i="1"/>
  <c r="Y404" i="1"/>
  <c r="BO437" i="1"/>
  <c r="BM437" i="1"/>
  <c r="Y437" i="1"/>
  <c r="BO488" i="1"/>
  <c r="BM488" i="1"/>
  <c r="Y488" i="1"/>
  <c r="BO535" i="1"/>
  <c r="BM535" i="1"/>
  <c r="Y535" i="1"/>
  <c r="BO537" i="1"/>
  <c r="BM537" i="1"/>
  <c r="Y537" i="1"/>
  <c r="W560" i="1"/>
  <c r="Y28" i="1"/>
  <c r="BM28" i="1"/>
  <c r="Y55" i="1"/>
  <c r="BM55" i="1"/>
  <c r="Y56" i="1"/>
  <c r="BM56" i="1"/>
  <c r="Y67" i="1"/>
  <c r="BM67" i="1"/>
  <c r="Y75" i="1"/>
  <c r="BM75" i="1"/>
  <c r="Y85" i="1"/>
  <c r="BM85" i="1"/>
  <c r="Y97" i="1"/>
  <c r="BM97" i="1"/>
  <c r="Y102" i="1"/>
  <c r="BM102" i="1"/>
  <c r="Y110" i="1"/>
  <c r="BM110" i="1"/>
  <c r="Y120" i="1"/>
  <c r="BM120" i="1"/>
  <c r="Y131" i="1"/>
  <c r="BM131" i="1"/>
  <c r="Y151" i="1"/>
  <c r="BM151" i="1"/>
  <c r="Y162" i="1"/>
  <c r="BM162" i="1"/>
  <c r="Y193" i="1"/>
  <c r="BO207" i="1"/>
  <c r="BM207" i="1"/>
  <c r="Y207" i="1"/>
  <c r="BO219" i="1"/>
  <c r="BM219" i="1"/>
  <c r="Y219" i="1"/>
  <c r="BO240" i="1"/>
  <c r="BM240" i="1"/>
  <c r="Y240" i="1"/>
  <c r="BO258" i="1"/>
  <c r="BM258" i="1"/>
  <c r="Y258" i="1"/>
  <c r="BO296" i="1"/>
  <c r="BM296" i="1"/>
  <c r="Y296" i="1"/>
  <c r="BO340" i="1"/>
  <c r="BM340" i="1"/>
  <c r="Y340" i="1"/>
  <c r="BO396" i="1"/>
  <c r="BM396" i="1"/>
  <c r="Y396" i="1"/>
  <c r="X418" i="1"/>
  <c r="X417" i="1"/>
  <c r="BO416" i="1"/>
  <c r="BM416" i="1"/>
  <c r="Y416" i="1"/>
  <c r="Y417" i="1" s="1"/>
  <c r="BO420" i="1"/>
  <c r="BM420" i="1"/>
  <c r="Y420" i="1"/>
  <c r="BO476" i="1"/>
  <c r="BM476" i="1"/>
  <c r="Y476" i="1"/>
  <c r="BO497" i="1"/>
  <c r="BM497" i="1"/>
  <c r="Y497" i="1"/>
  <c r="BO536" i="1"/>
  <c r="BM536" i="1"/>
  <c r="Y536" i="1"/>
  <c r="BO538" i="1"/>
  <c r="BM538" i="1"/>
  <c r="Y538" i="1"/>
  <c r="X237" i="1"/>
  <c r="X272" i="1"/>
  <c r="X539" i="1"/>
  <c r="Y53" i="1"/>
  <c r="BM53" i="1"/>
  <c r="X279" i="1"/>
  <c r="Y277" i="1"/>
  <c r="BM277" i="1"/>
  <c r="Y315" i="1"/>
  <c r="BM315" i="1"/>
  <c r="Y534" i="1"/>
  <c r="BM534" i="1"/>
  <c r="BO534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8" i="1"/>
  <c r="BM188" i="1"/>
  <c r="Y188" i="1"/>
  <c r="BO195" i="1"/>
  <c r="BM195" i="1"/>
  <c r="Y195" i="1"/>
  <c r="BO199" i="1"/>
  <c r="BM199" i="1"/>
  <c r="Y199" i="1"/>
  <c r="BO213" i="1"/>
  <c r="BM213" i="1"/>
  <c r="Y213" i="1"/>
  <c r="BO231" i="1"/>
  <c r="BM231" i="1"/>
  <c r="Y231" i="1"/>
  <c r="BO242" i="1"/>
  <c r="BM242" i="1"/>
  <c r="Y242" i="1"/>
  <c r="BO250" i="1"/>
  <c r="BM250" i="1"/>
  <c r="Y250" i="1"/>
  <c r="BO264" i="1"/>
  <c r="BM264" i="1"/>
  <c r="Y264" i="1"/>
  <c r="BO289" i="1"/>
  <c r="BM289" i="1"/>
  <c r="Y289" i="1"/>
  <c r="BO306" i="1"/>
  <c r="BM306" i="1"/>
  <c r="Y306" i="1"/>
  <c r="BO332" i="1"/>
  <c r="BM332" i="1"/>
  <c r="Y332" i="1"/>
  <c r="BO334" i="1"/>
  <c r="BM334" i="1"/>
  <c r="Y334" i="1"/>
  <c r="BO336" i="1"/>
  <c r="BM336" i="1"/>
  <c r="Y336" i="1"/>
  <c r="BO346" i="1"/>
  <c r="BM346" i="1"/>
  <c r="Y346" i="1"/>
  <c r="BO372" i="1"/>
  <c r="BM372" i="1"/>
  <c r="Y372" i="1"/>
  <c r="BO376" i="1"/>
  <c r="BM376" i="1"/>
  <c r="Y376" i="1"/>
  <c r="BO398" i="1"/>
  <c r="BM398" i="1"/>
  <c r="Y398" i="1"/>
  <c r="BO406" i="1"/>
  <c r="BM406" i="1"/>
  <c r="Y406" i="1"/>
  <c r="BO422" i="1"/>
  <c r="BM422" i="1"/>
  <c r="Y422" i="1"/>
  <c r="BO427" i="1"/>
  <c r="BM427" i="1"/>
  <c r="Y427" i="1"/>
  <c r="X443" i="1"/>
  <c r="BO441" i="1"/>
  <c r="BM441" i="1"/>
  <c r="Y441" i="1"/>
  <c r="BO478" i="1"/>
  <c r="BM478" i="1"/>
  <c r="Y478" i="1"/>
  <c r="BO495" i="1"/>
  <c r="BM495" i="1"/>
  <c r="Y495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22" i="1"/>
  <c r="BM22" i="1"/>
  <c r="X34" i="1"/>
  <c r="Y30" i="1"/>
  <c r="BM30" i="1"/>
  <c r="Y48" i="1"/>
  <c r="BM48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X181" i="1"/>
  <c r="BO176" i="1"/>
  <c r="BM176" i="1"/>
  <c r="Y176" i="1"/>
  <c r="BO185" i="1"/>
  <c r="BM185" i="1"/>
  <c r="Y185" i="1"/>
  <c r="BO191" i="1"/>
  <c r="BM191" i="1"/>
  <c r="Y191" i="1"/>
  <c r="BO198" i="1"/>
  <c r="BM198" i="1"/>
  <c r="Y198" i="1"/>
  <c r="BO200" i="1"/>
  <c r="BM200" i="1"/>
  <c r="Y200" i="1"/>
  <c r="BO217" i="1"/>
  <c r="BM217" i="1"/>
  <c r="Y217" i="1"/>
  <c r="BO235" i="1"/>
  <c r="BM235" i="1"/>
  <c r="Y235" i="1"/>
  <c r="BO246" i="1"/>
  <c r="BM246" i="1"/>
  <c r="Y246" i="1"/>
  <c r="X260" i="1"/>
  <c r="BO256" i="1"/>
  <c r="BM256" i="1"/>
  <c r="Y256" i="1"/>
  <c r="BO268" i="1"/>
  <c r="BM268" i="1"/>
  <c r="Y268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X342" i="1"/>
  <c r="BO331" i="1"/>
  <c r="BM331" i="1"/>
  <c r="Y331" i="1"/>
  <c r="BO333" i="1"/>
  <c r="BM333" i="1"/>
  <c r="Y333" i="1"/>
  <c r="BO335" i="1"/>
  <c r="BM335" i="1"/>
  <c r="Y335" i="1"/>
  <c r="X89" i="1"/>
  <c r="X99" i="1"/>
  <c r="X118" i="1"/>
  <c r="X128" i="1"/>
  <c r="X202" i="1"/>
  <c r="X226" i="1"/>
  <c r="X319" i="1"/>
  <c r="X318" i="1"/>
  <c r="BO337" i="1"/>
  <c r="BM337" i="1"/>
  <c r="Y337" i="1"/>
  <c r="BO364" i="1"/>
  <c r="BM364" i="1"/>
  <c r="Y364" i="1"/>
  <c r="BO390" i="1"/>
  <c r="BM390" i="1"/>
  <c r="Y390" i="1"/>
  <c r="BO394" i="1"/>
  <c r="BM394" i="1"/>
  <c r="Y394" i="1"/>
  <c r="BO402" i="1"/>
  <c r="BM402" i="1"/>
  <c r="Y402" i="1"/>
  <c r="BO412" i="1"/>
  <c r="BM412" i="1"/>
  <c r="Y412" i="1"/>
  <c r="BO435" i="1"/>
  <c r="BM435" i="1"/>
  <c r="Y435" i="1"/>
  <c r="BO474" i="1"/>
  <c r="BM474" i="1"/>
  <c r="Y474" i="1"/>
  <c r="BO482" i="1"/>
  <c r="BM482" i="1"/>
  <c r="Y482" i="1"/>
  <c r="BO501" i="1"/>
  <c r="BM501" i="1"/>
  <c r="Y501" i="1"/>
  <c r="BO526" i="1"/>
  <c r="BM526" i="1"/>
  <c r="Y526" i="1"/>
  <c r="BO528" i="1"/>
  <c r="BM528" i="1"/>
  <c r="Y528" i="1"/>
  <c r="X424" i="1"/>
  <c r="X423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5" i="1"/>
  <c r="X158" i="1"/>
  <c r="X165" i="1"/>
  <c r="X169" i="1"/>
  <c r="X180" i="1"/>
  <c r="X203" i="1"/>
  <c r="X209" i="1"/>
  <c r="X220" i="1"/>
  <c r="X227" i="1"/>
  <c r="X236" i="1"/>
  <c r="X253" i="1"/>
  <c r="X261" i="1"/>
  <c r="X273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428" i="1"/>
  <c r="BM428" i="1"/>
  <c r="Y428" i="1"/>
  <c r="X430" i="1"/>
  <c r="X439" i="1"/>
  <c r="BO432" i="1"/>
  <c r="BM432" i="1"/>
  <c r="Y432" i="1"/>
  <c r="X438" i="1"/>
  <c r="BO436" i="1"/>
  <c r="BM436" i="1"/>
  <c r="Y436" i="1"/>
  <c r="L566" i="1"/>
  <c r="H9" i="1"/>
  <c r="B566" i="1"/>
  <c r="W557" i="1"/>
  <c r="W559" i="1" s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Y132" i="1"/>
  <c r="BM132" i="1"/>
  <c r="Y134" i="1"/>
  <c r="BM134" i="1"/>
  <c r="X137" i="1"/>
  <c r="G566" i="1"/>
  <c r="Y143" i="1"/>
  <c r="Y145" i="1" s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Y163" i="1"/>
  <c r="Y164" i="1" s="1"/>
  <c r="BM163" i="1"/>
  <c r="X164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6" i="1"/>
  <c r="BM186" i="1"/>
  <c r="Y187" i="1"/>
  <c r="BM187" i="1"/>
  <c r="Y189" i="1"/>
  <c r="BM189" i="1"/>
  <c r="Y190" i="1"/>
  <c r="BM190" i="1"/>
  <c r="Y192" i="1"/>
  <c r="BM192" i="1"/>
  <c r="Y194" i="1"/>
  <c r="BM194" i="1"/>
  <c r="Y196" i="1"/>
  <c r="BM196" i="1"/>
  <c r="Y197" i="1"/>
  <c r="BM197" i="1"/>
  <c r="Y201" i="1"/>
  <c r="BM201" i="1"/>
  <c r="Y205" i="1"/>
  <c r="BM205" i="1"/>
  <c r="BO205" i="1"/>
  <c r="J566" i="1"/>
  <c r="Y214" i="1"/>
  <c r="BM214" i="1"/>
  <c r="Y216" i="1"/>
  <c r="BM216" i="1"/>
  <c r="Y218" i="1"/>
  <c r="BM218" i="1"/>
  <c r="X221" i="1"/>
  <c r="Y223" i="1"/>
  <c r="Y226" i="1" s="1"/>
  <c r="BM223" i="1"/>
  <c r="BO223" i="1"/>
  <c r="Y225" i="1"/>
  <c r="BM225" i="1"/>
  <c r="Y230" i="1"/>
  <c r="BM230" i="1"/>
  <c r="BO230" i="1"/>
  <c r="Y232" i="1"/>
  <c r="BM232" i="1"/>
  <c r="Y234" i="1"/>
  <c r="BM234" i="1"/>
  <c r="N566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4" i="1"/>
  <c r="Y257" i="1"/>
  <c r="BM257" i="1"/>
  <c r="Y259" i="1"/>
  <c r="BM259" i="1"/>
  <c r="Y263" i="1"/>
  <c r="Y272" i="1" s="1"/>
  <c r="BM263" i="1"/>
  <c r="BO263" i="1"/>
  <c r="Y265" i="1"/>
  <c r="BM265" i="1"/>
  <c r="Y267" i="1"/>
  <c r="BM267" i="1"/>
  <c r="Y269" i="1"/>
  <c r="BM269" i="1"/>
  <c r="Y271" i="1"/>
  <c r="BM271" i="1"/>
  <c r="Y275" i="1"/>
  <c r="BM275" i="1"/>
  <c r="BO275" i="1"/>
  <c r="Y276" i="1"/>
  <c r="BM276" i="1"/>
  <c r="X285" i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X307" i="1"/>
  <c r="Y318" i="1"/>
  <c r="BO316" i="1"/>
  <c r="BM316" i="1"/>
  <c r="Y316" i="1"/>
  <c r="BO341" i="1"/>
  <c r="BM341" i="1"/>
  <c r="Y341" i="1"/>
  <c r="X343" i="1"/>
  <c r="X350" i="1"/>
  <c r="BO345" i="1"/>
  <c r="BM345" i="1"/>
  <c r="Y345" i="1"/>
  <c r="X349" i="1"/>
  <c r="X355" i="1"/>
  <c r="BO352" i="1"/>
  <c r="BM352" i="1"/>
  <c r="Y352" i="1"/>
  <c r="X356" i="1"/>
  <c r="BO365" i="1"/>
  <c r="BM365" i="1"/>
  <c r="Y365" i="1"/>
  <c r="BO377" i="1"/>
  <c r="BM377" i="1"/>
  <c r="Y377" i="1"/>
  <c r="X381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X413" i="1"/>
  <c r="BO457" i="1"/>
  <c r="BM457" i="1"/>
  <c r="Y457" i="1"/>
  <c r="X459" i="1"/>
  <c r="V566" i="1"/>
  <c r="X463" i="1"/>
  <c r="BO462" i="1"/>
  <c r="BM462" i="1"/>
  <c r="Y462" i="1"/>
  <c r="Y463" i="1" s="1"/>
  <c r="X464" i="1"/>
  <c r="BO473" i="1"/>
  <c r="BM473" i="1"/>
  <c r="Y473" i="1"/>
  <c r="X485" i="1"/>
  <c r="BO477" i="1"/>
  <c r="BM477" i="1"/>
  <c r="Y477" i="1"/>
  <c r="BO481" i="1"/>
  <c r="BM481" i="1"/>
  <c r="Y481" i="1"/>
  <c r="BO494" i="1"/>
  <c r="BM494" i="1"/>
  <c r="Y494" i="1"/>
  <c r="X498" i="1"/>
  <c r="BO502" i="1"/>
  <c r="BM502" i="1"/>
  <c r="Y502" i="1"/>
  <c r="Y504" i="1" s="1"/>
  <c r="X504" i="1"/>
  <c r="U566" i="1"/>
  <c r="P566" i="1"/>
  <c r="X313" i="1"/>
  <c r="BO338" i="1"/>
  <c r="BM338" i="1"/>
  <c r="Y338" i="1"/>
  <c r="BO347" i="1"/>
  <c r="BM347" i="1"/>
  <c r="Y347" i="1"/>
  <c r="BO354" i="1"/>
  <c r="BM354" i="1"/>
  <c r="Y354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80" i="1"/>
  <c r="BO379" i="1"/>
  <c r="BM379" i="1"/>
  <c r="Y379" i="1"/>
  <c r="X384" i="1"/>
  <c r="BO383" i="1"/>
  <c r="BM383" i="1"/>
  <c r="Y383" i="1"/>
  <c r="Y384" i="1" s="1"/>
  <c r="X385" i="1"/>
  <c r="S566" i="1"/>
  <c r="X392" i="1"/>
  <c r="BO389" i="1"/>
  <c r="BM389" i="1"/>
  <c r="Y389" i="1"/>
  <c r="X408" i="1"/>
  <c r="BO397" i="1"/>
  <c r="BM397" i="1"/>
  <c r="Y397" i="1"/>
  <c r="BO401" i="1"/>
  <c r="BM401" i="1"/>
  <c r="Y401" i="1"/>
  <c r="BO405" i="1"/>
  <c r="BM405" i="1"/>
  <c r="Y405" i="1"/>
  <c r="X414" i="1"/>
  <c r="BO421" i="1"/>
  <c r="BM421" i="1"/>
  <c r="Y421" i="1"/>
  <c r="Y423" i="1" s="1"/>
  <c r="BO434" i="1"/>
  <c r="BM434" i="1"/>
  <c r="Y434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Y458" i="1" s="1"/>
  <c r="W566" i="1"/>
  <c r="BO475" i="1"/>
  <c r="BM475" i="1"/>
  <c r="Y475" i="1"/>
  <c r="BO479" i="1"/>
  <c r="BM479" i="1"/>
  <c r="Y479" i="1"/>
  <c r="BO483" i="1"/>
  <c r="BM483" i="1"/>
  <c r="Y483" i="1"/>
  <c r="X490" i="1"/>
  <c r="BO487" i="1"/>
  <c r="BM487" i="1"/>
  <c r="Y487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Q566" i="1"/>
  <c r="T566" i="1"/>
  <c r="X429" i="1"/>
  <c r="X484" i="1"/>
  <c r="X499" i="1"/>
  <c r="BO492" i="1"/>
  <c r="BO496" i="1"/>
  <c r="BM496" i="1"/>
  <c r="Y496" i="1"/>
  <c r="X505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BO543" i="1"/>
  <c r="BM543" i="1"/>
  <c r="Y543" i="1"/>
  <c r="BO545" i="1"/>
  <c r="BM545" i="1"/>
  <c r="Y545" i="1"/>
  <c r="Y489" i="1" l="1"/>
  <c r="Y209" i="1"/>
  <c r="Y57" i="1"/>
  <c r="Y260" i="1"/>
  <c r="Y158" i="1"/>
  <c r="Y136" i="1"/>
  <c r="Y89" i="1"/>
  <c r="X557" i="1"/>
  <c r="Y530" i="1"/>
  <c r="Y484" i="1"/>
  <c r="Y407" i="1"/>
  <c r="Y391" i="1"/>
  <c r="Y368" i="1"/>
  <c r="Y342" i="1"/>
  <c r="Y498" i="1"/>
  <c r="Y380" i="1"/>
  <c r="Y253" i="1"/>
  <c r="Y220" i="1"/>
  <c r="Y202" i="1"/>
  <c r="Y127" i="1"/>
  <c r="Y117" i="1"/>
  <c r="Y82" i="1"/>
  <c r="X558" i="1"/>
  <c r="Y429" i="1"/>
  <c r="Y522" i="1"/>
  <c r="Y547" i="1"/>
  <c r="Y355" i="1"/>
  <c r="Y291" i="1"/>
  <c r="X556" i="1"/>
  <c r="Y349" i="1"/>
  <c r="Y302" i="1"/>
  <c r="Y279" i="1"/>
  <c r="Y236" i="1"/>
  <c r="Y34" i="1"/>
  <c r="X560" i="1"/>
  <c r="Y438" i="1"/>
  <c r="X559" i="1" l="1"/>
  <c r="Y561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<sst xmlns="http://schemas.openxmlformats.org/spreadsheetml/2006/main" count="2444" uniqueCount="814">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</sst>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1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71" t="s">
        <v>0</v>
      </c>
      <c r="E1" s="429"/>
      <c r="F1" s="429"/>
      <c r="G1" s="12" t="s">
        <v>1</v>
      </c>
      <c r="H1" s="571" t="s">
        <v>2</v>
      </c>
      <c r="I1" s="429"/>
      <c r="J1" s="429"/>
      <c r="K1" s="429"/>
      <c r="L1" s="429"/>
      <c r="M1" s="429"/>
      <c r="N1" s="429"/>
      <c r="O1" s="429"/>
      <c r="P1" s="429"/>
      <c r="Q1" s="428" t="s">
        <v>3</v>
      </c>
      <c r="R1" s="429"/>
      <c r="S1" s="42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2"/>
      <c r="Q2" s="402"/>
      <c r="R2" s="402"/>
      <c r="S2" s="402"/>
      <c r="T2" s="402"/>
      <c r="U2" s="402"/>
      <c r="V2" s="40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2"/>
      <c r="P3" s="402"/>
      <c r="Q3" s="402"/>
      <c r="R3" s="402"/>
      <c r="S3" s="402"/>
      <c r="T3" s="402"/>
      <c r="U3" s="402"/>
      <c r="V3" s="40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55" t="s">
        <v>8</v>
      </c>
      <c r="B5" s="441"/>
      <c r="C5" s="442"/>
      <c r="D5" s="710"/>
      <c r="E5" s="711"/>
      <c r="F5" s="468" t="s">
        <v>9</v>
      </c>
      <c r="G5" s="442"/>
      <c r="H5" s="710"/>
      <c r="I5" s="762"/>
      <c r="J5" s="762"/>
      <c r="K5" s="762"/>
      <c r="L5" s="711"/>
      <c r="M5" s="58"/>
      <c r="O5" s="24" t="s">
        <v>10</v>
      </c>
      <c r="P5" s="422">
        <v>45455</v>
      </c>
      <c r="Q5" s="423"/>
      <c r="S5" s="572" t="s">
        <v>11</v>
      </c>
      <c r="T5" s="573"/>
      <c r="U5" s="574" t="s">
        <v>12</v>
      </c>
      <c r="V5" s="423"/>
      <c r="AA5" s="51"/>
      <c r="AB5" s="51"/>
      <c r="AC5" s="51"/>
    </row>
    <row r="6" spans="1:30" s="381" customFormat="1" ht="24" customHeight="1" x14ac:dyDescent="0.2">
      <c r="A6" s="655" t="s">
        <v>13</v>
      </c>
      <c r="B6" s="441"/>
      <c r="C6" s="442"/>
      <c r="D6" s="529" t="s">
        <v>14</v>
      </c>
      <c r="E6" s="530"/>
      <c r="F6" s="530"/>
      <c r="G6" s="530"/>
      <c r="H6" s="530"/>
      <c r="I6" s="530"/>
      <c r="J6" s="530"/>
      <c r="K6" s="530"/>
      <c r="L6" s="423"/>
      <c r="M6" s="59"/>
      <c r="O6" s="24" t="s">
        <v>15</v>
      </c>
      <c r="P6" s="772" t="str">
        <f>IF(P5=0," ",CHOOSE(WEEKDAY(P5,2),"Понедельник","Вторник","Среда","Четверг","Пятница","Суббота","Воскресенье"))</f>
        <v>Среда</v>
      </c>
      <c r="Q6" s="395"/>
      <c r="S6" s="753" t="s">
        <v>16</v>
      </c>
      <c r="T6" s="573"/>
      <c r="U6" s="522" t="s">
        <v>17</v>
      </c>
      <c r="V6" s="52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438"/>
      <c r="M7" s="60"/>
      <c r="O7" s="24"/>
      <c r="P7" s="42"/>
      <c r="Q7" s="42"/>
      <c r="S7" s="402"/>
      <c r="T7" s="573"/>
      <c r="U7" s="524"/>
      <c r="V7" s="525"/>
      <c r="AA7" s="51"/>
      <c r="AB7" s="51"/>
      <c r="AC7" s="51"/>
    </row>
    <row r="8" spans="1:30" s="381" customFormat="1" ht="25.5" customHeight="1" x14ac:dyDescent="0.2">
      <c r="A8" s="436" t="s">
        <v>18</v>
      </c>
      <c r="B8" s="397"/>
      <c r="C8" s="398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37">
        <v>0.41666666666666669</v>
      </c>
      <c r="Q8" s="438"/>
      <c r="S8" s="402"/>
      <c r="T8" s="573"/>
      <c r="U8" s="524"/>
      <c r="V8" s="525"/>
      <c r="AA8" s="51"/>
      <c r="AB8" s="51"/>
      <c r="AC8" s="51"/>
    </row>
    <row r="9" spans="1:30" s="381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78"/>
      <c r="E9" s="426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79"/>
      <c r="O9" s="26" t="s">
        <v>20</v>
      </c>
      <c r="P9" s="653"/>
      <c r="Q9" s="435"/>
      <c r="S9" s="402"/>
      <c r="T9" s="573"/>
      <c r="U9" s="526"/>
      <c r="V9" s="52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78"/>
      <c r="E10" s="426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584" t="str">
        <f>IFERROR(VLOOKUP($D$10,Proxy,2,FALSE),"")</f>
        <v/>
      </c>
      <c r="I10" s="402"/>
      <c r="J10" s="402"/>
      <c r="K10" s="402"/>
      <c r="L10" s="402"/>
      <c r="M10" s="380"/>
      <c r="O10" s="26" t="s">
        <v>21</v>
      </c>
      <c r="P10" s="578"/>
      <c r="Q10" s="579"/>
      <c r="T10" s="24" t="s">
        <v>22</v>
      </c>
      <c r="U10" s="761" t="s">
        <v>23</v>
      </c>
      <c r="V10" s="52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4"/>
      <c r="Q11" s="423"/>
      <c r="T11" s="24" t="s">
        <v>26</v>
      </c>
      <c r="U11" s="434" t="s">
        <v>27</v>
      </c>
      <c r="V11" s="43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46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37"/>
      <c r="Q12" s="438"/>
      <c r="R12" s="23"/>
      <c r="T12" s="24"/>
      <c r="U12" s="429"/>
      <c r="V12" s="402"/>
      <c r="AA12" s="51"/>
      <c r="AB12" s="51"/>
      <c r="AC12" s="51"/>
    </row>
    <row r="13" spans="1:30" s="381" customFormat="1" ht="23.25" customHeight="1" x14ac:dyDescent="0.2">
      <c r="A13" s="446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34"/>
      <c r="Q13" s="43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46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55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68" t="s">
        <v>34</v>
      </c>
      <c r="P15" s="429"/>
      <c r="Q15" s="429"/>
      <c r="R15" s="429"/>
      <c r="S15" s="42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14" t="s">
        <v>37</v>
      </c>
      <c r="D17" s="432" t="s">
        <v>38</v>
      </c>
      <c r="E17" s="460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725"/>
      <c r="Q17" s="725"/>
      <c r="R17" s="725"/>
      <c r="S17" s="460"/>
      <c r="T17" s="451" t="s">
        <v>49</v>
      </c>
      <c r="U17" s="442"/>
      <c r="V17" s="432" t="s">
        <v>50</v>
      </c>
      <c r="W17" s="432" t="s">
        <v>51</v>
      </c>
      <c r="X17" s="403" t="s">
        <v>52</v>
      </c>
      <c r="Y17" s="432" t="s">
        <v>53</v>
      </c>
      <c r="Z17" s="547" t="s">
        <v>54</v>
      </c>
      <c r="AA17" s="547" t="s">
        <v>55</v>
      </c>
      <c r="AB17" s="547" t="s">
        <v>56</v>
      </c>
      <c r="AC17" s="705"/>
      <c r="AD17" s="706"/>
      <c r="AE17" s="694"/>
      <c r="BB17" s="450" t="s">
        <v>57</v>
      </c>
    </row>
    <row r="18" spans="1:67" ht="14.25" customHeight="1" x14ac:dyDescent="0.2">
      <c r="A18" s="433"/>
      <c r="B18" s="433"/>
      <c r="C18" s="433"/>
      <c r="D18" s="461"/>
      <c r="E18" s="462"/>
      <c r="F18" s="433"/>
      <c r="G18" s="433"/>
      <c r="H18" s="433"/>
      <c r="I18" s="433"/>
      <c r="J18" s="433"/>
      <c r="K18" s="433"/>
      <c r="L18" s="433"/>
      <c r="M18" s="433"/>
      <c r="N18" s="433"/>
      <c r="O18" s="461"/>
      <c r="P18" s="726"/>
      <c r="Q18" s="726"/>
      <c r="R18" s="726"/>
      <c r="S18" s="462"/>
      <c r="T18" s="382" t="s">
        <v>58</v>
      </c>
      <c r="U18" s="382" t="s">
        <v>59</v>
      </c>
      <c r="V18" s="433"/>
      <c r="W18" s="433"/>
      <c r="X18" s="404"/>
      <c r="Y18" s="433"/>
      <c r="Z18" s="548"/>
      <c r="AA18" s="548"/>
      <c r="AB18" s="707"/>
      <c r="AC18" s="708"/>
      <c r="AD18" s="709"/>
      <c r="AE18" s="695"/>
      <c r="BB18" s="402"/>
    </row>
    <row r="19" spans="1:67" ht="27.75" customHeight="1" x14ac:dyDescent="0.2">
      <c r="A19" s="444" t="s">
        <v>60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8"/>
      <c r="AA19" s="48"/>
    </row>
    <row r="20" spans="1:67" ht="16.5" customHeight="1" x14ac:dyDescent="0.25">
      <c r="A20" s="401" t="s">
        <v>60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383"/>
      <c r="AA20" s="383"/>
    </row>
    <row r="21" spans="1:67" ht="14.25" customHeight="1" x14ac:dyDescent="0.25">
      <c r="A21" s="405" t="s">
        <v>61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7"/>
      <c r="Q22" s="407"/>
      <c r="R22" s="407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7"/>
      <c r="Q23" s="407"/>
      <c r="R23" s="407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7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18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18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5" t="s">
        <v>72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7"/>
      <c r="Q27" s="407"/>
      <c r="R27" s="407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7"/>
      <c r="Q28" s="407"/>
      <c r="R28" s="407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7"/>
      <c r="Q29" s="407"/>
      <c r="R29" s="407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7"/>
      <c r="Q30" s="407"/>
      <c r="R30" s="407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7"/>
      <c r="Q31" s="407"/>
      <c r="R31" s="407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7"/>
      <c r="Q32" s="407"/>
      <c r="R32" s="407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7"/>
      <c r="Q33" s="407"/>
      <c r="R33" s="407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7"/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18"/>
      <c r="O34" s="396" t="s">
        <v>70</v>
      </c>
      <c r="P34" s="397"/>
      <c r="Q34" s="397"/>
      <c r="R34" s="397"/>
      <c r="S34" s="397"/>
      <c r="T34" s="397"/>
      <c r="U34" s="398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2"/>
      <c r="B35" s="402"/>
      <c r="C35" s="402"/>
      <c r="D35" s="402"/>
      <c r="E35" s="402"/>
      <c r="F35" s="402"/>
      <c r="G35" s="402"/>
      <c r="H35" s="402"/>
      <c r="I35" s="402"/>
      <c r="J35" s="402"/>
      <c r="K35" s="402"/>
      <c r="L35" s="402"/>
      <c r="M35" s="402"/>
      <c r="N35" s="418"/>
      <c r="O35" s="396" t="s">
        <v>70</v>
      </c>
      <c r="P35" s="397"/>
      <c r="Q35" s="397"/>
      <c r="R35" s="397"/>
      <c r="S35" s="397"/>
      <c r="T35" s="397"/>
      <c r="U35" s="398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5" t="s">
        <v>86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7"/>
      <c r="Q37" s="407"/>
      <c r="R37" s="407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7"/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18"/>
      <c r="O38" s="396" t="s">
        <v>70</v>
      </c>
      <c r="P38" s="397"/>
      <c r="Q38" s="397"/>
      <c r="R38" s="397"/>
      <c r="S38" s="397"/>
      <c r="T38" s="397"/>
      <c r="U38" s="398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2"/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18"/>
      <c r="O39" s="396" t="s">
        <v>70</v>
      </c>
      <c r="P39" s="397"/>
      <c r="Q39" s="397"/>
      <c r="R39" s="397"/>
      <c r="S39" s="397"/>
      <c r="T39" s="397"/>
      <c r="U39" s="398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5" t="s">
        <v>91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7"/>
      <c r="Q41" s="407"/>
      <c r="R41" s="407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7"/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18"/>
      <c r="O42" s="396" t="s">
        <v>70</v>
      </c>
      <c r="P42" s="397"/>
      <c r="Q42" s="397"/>
      <c r="R42" s="397"/>
      <c r="S42" s="397"/>
      <c r="T42" s="397"/>
      <c r="U42" s="398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  <c r="L43" s="402"/>
      <c r="M43" s="402"/>
      <c r="N43" s="418"/>
      <c r="O43" s="396" t="s">
        <v>70</v>
      </c>
      <c r="P43" s="397"/>
      <c r="Q43" s="397"/>
      <c r="R43" s="397"/>
      <c r="S43" s="397"/>
      <c r="T43" s="397"/>
      <c r="U43" s="398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4" t="s">
        <v>95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48"/>
      <c r="AA44" s="48"/>
    </row>
    <row r="45" spans="1:67" ht="16.5" customHeight="1" x14ac:dyDescent="0.25">
      <c r="A45" s="401" t="s">
        <v>96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383"/>
      <c r="AA45" s="383"/>
    </row>
    <row r="46" spans="1:67" ht="14.25" customHeight="1" x14ac:dyDescent="0.25">
      <c r="A46" s="405" t="s">
        <v>97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7"/>
      <c r="Q47" s="407"/>
      <c r="R47" s="407"/>
      <c r="S47" s="395"/>
      <c r="T47" s="34"/>
      <c r="U47" s="34"/>
      <c r="V47" s="35" t="s">
        <v>66</v>
      </c>
      <c r="W47" s="388">
        <v>1180</v>
      </c>
      <c r="X47" s="389">
        <f>IFERROR(IF(W47="",0,CEILING((W47/$H47),1)*$H47),"")</f>
        <v>1188</v>
      </c>
      <c r="Y47" s="36">
        <f>IFERROR(IF(X47=0,"",ROUNDUP(X47/H47,0)*0.02175),"")</f>
        <v>2.3924999999999996</v>
      </c>
      <c r="Z47" s="56"/>
      <c r="AA47" s="57"/>
      <c r="AE47" s="64"/>
      <c r="BB47" s="76" t="s">
        <v>1</v>
      </c>
      <c r="BL47" s="64">
        <f>IFERROR(W47*I47/H47,"0")</f>
        <v>1232.4444444444443</v>
      </c>
      <c r="BM47" s="64">
        <f>IFERROR(X47*I47/H47,"0")</f>
        <v>1240.8</v>
      </c>
      <c r="BN47" s="64">
        <f>IFERROR(1/J47*(W47/H47),"0")</f>
        <v>1.9510582010582009</v>
      </c>
      <c r="BO47" s="64">
        <f>IFERROR(1/J47*(X47/H47),"0")</f>
        <v>1.964285714285714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7"/>
      <c r="Q48" s="407"/>
      <c r="R48" s="407"/>
      <c r="S48" s="395"/>
      <c r="T48" s="34"/>
      <c r="U48" s="34"/>
      <c r="V48" s="35" t="s">
        <v>66</v>
      </c>
      <c r="W48" s="388">
        <v>421</v>
      </c>
      <c r="X48" s="389">
        <f>IFERROR(IF(W48="",0,CEILING((W48/$H48),1)*$H48),"")</f>
        <v>421.20000000000005</v>
      </c>
      <c r="Y48" s="36">
        <f>IFERROR(IF(X48=0,"",ROUNDUP(X48/H48,0)*0.00753),"")</f>
        <v>1.1746799999999999</v>
      </c>
      <c r="Z48" s="56"/>
      <c r="AA48" s="57"/>
      <c r="AE48" s="64"/>
      <c r="BB48" s="77" t="s">
        <v>1</v>
      </c>
      <c r="BL48" s="64">
        <f>IFERROR(W48*I48/H48,"0")</f>
        <v>452.18518518518511</v>
      </c>
      <c r="BM48" s="64">
        <f>IFERROR(X48*I48/H48,"0")</f>
        <v>452.4</v>
      </c>
      <c r="BN48" s="64">
        <f>IFERROR(1/J48*(W48/H48),"0")</f>
        <v>0.99952516619183285</v>
      </c>
      <c r="BO48" s="64">
        <f>IFERROR(1/J48*(X48/H48),"0")</f>
        <v>1</v>
      </c>
    </row>
    <row r="49" spans="1:67" x14ac:dyDescent="0.2">
      <c r="A49" s="417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18"/>
      <c r="O49" s="396" t="s">
        <v>70</v>
      </c>
      <c r="P49" s="397"/>
      <c r="Q49" s="397"/>
      <c r="R49" s="397"/>
      <c r="S49" s="397"/>
      <c r="T49" s="397"/>
      <c r="U49" s="398"/>
      <c r="V49" s="37" t="s">
        <v>71</v>
      </c>
      <c r="W49" s="390">
        <f>IFERROR(W47/H47,"0")+IFERROR(W48/H48,"0")</f>
        <v>265.18518518518516</v>
      </c>
      <c r="X49" s="390">
        <f>IFERROR(X47/H47,"0")+IFERROR(X48/H48,"0")</f>
        <v>266</v>
      </c>
      <c r="Y49" s="390">
        <f>IFERROR(IF(Y47="",0,Y47),"0")+IFERROR(IF(Y48="",0,Y48),"0")</f>
        <v>3.5671799999999996</v>
      </c>
      <c r="Z49" s="391"/>
      <c r="AA49" s="391"/>
    </row>
    <row r="50" spans="1:67" x14ac:dyDescent="0.2">
      <c r="A50" s="402"/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18"/>
      <c r="O50" s="396" t="s">
        <v>70</v>
      </c>
      <c r="P50" s="397"/>
      <c r="Q50" s="397"/>
      <c r="R50" s="397"/>
      <c r="S50" s="397"/>
      <c r="T50" s="397"/>
      <c r="U50" s="398"/>
      <c r="V50" s="37" t="s">
        <v>66</v>
      </c>
      <c r="W50" s="390">
        <f>IFERROR(SUM(W47:W48),"0")</f>
        <v>1601</v>
      </c>
      <c r="X50" s="390">
        <f>IFERROR(SUM(X47:X48),"0")</f>
        <v>1609.2</v>
      </c>
      <c r="Y50" s="37"/>
      <c r="Z50" s="391"/>
      <c r="AA50" s="391"/>
    </row>
    <row r="51" spans="1:67" ht="16.5" customHeight="1" x14ac:dyDescent="0.25">
      <c r="A51" s="401" t="s">
        <v>104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383"/>
      <c r="AA51" s="383"/>
    </row>
    <row r="52" spans="1:67" ht="14.25" customHeight="1" x14ac:dyDescent="0.25">
      <c r="A52" s="405" t="s">
        <v>105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7"/>
      <c r="Q53" s="407"/>
      <c r="R53" s="407"/>
      <c r="S53" s="395"/>
      <c r="T53" s="34"/>
      <c r="U53" s="34"/>
      <c r="V53" s="35" t="s">
        <v>66</v>
      </c>
      <c r="W53" s="388">
        <v>590</v>
      </c>
      <c r="X53" s="389">
        <f>IFERROR(IF(W53="",0,CEILING((W53/$H53),1)*$H53),"")</f>
        <v>594</v>
      </c>
      <c r="Y53" s="36">
        <f>IFERROR(IF(X53=0,"",ROUNDUP(X53/H53,0)*0.02175),"")</f>
        <v>1.1962499999999998</v>
      </c>
      <c r="Z53" s="56"/>
      <c r="AA53" s="57"/>
      <c r="AE53" s="64"/>
      <c r="BB53" s="78" t="s">
        <v>1</v>
      </c>
      <c r="BL53" s="64">
        <f>IFERROR(W53*I53/H53,"0")</f>
        <v>616.22222222222217</v>
      </c>
      <c r="BM53" s="64">
        <f>IFERROR(X53*I53/H53,"0")</f>
        <v>620.4</v>
      </c>
      <c r="BN53" s="64">
        <f>IFERROR(1/J53*(W53/H53),"0")</f>
        <v>0.97552910052910047</v>
      </c>
      <c r="BO53" s="64">
        <f>IFERROR(1/J53*(X53/H53),"0")</f>
        <v>0.98214285714285698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7"/>
      <c r="Q54" s="407"/>
      <c r="R54" s="407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7"/>
      <c r="Q55" s="407"/>
      <c r="R55" s="407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1" t="s">
        <v>114</v>
      </c>
      <c r="P56" s="407"/>
      <c r="Q56" s="407"/>
      <c r="R56" s="407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7"/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18"/>
      <c r="O57" s="396" t="s">
        <v>70</v>
      </c>
      <c r="P57" s="397"/>
      <c r="Q57" s="397"/>
      <c r="R57" s="397"/>
      <c r="S57" s="397"/>
      <c r="T57" s="397"/>
      <c r="U57" s="398"/>
      <c r="V57" s="37" t="s">
        <v>71</v>
      </c>
      <c r="W57" s="390">
        <f>IFERROR(W53/H53,"0")+IFERROR(W54/H54,"0")+IFERROR(W55/H55,"0")+IFERROR(W56/H56,"0")</f>
        <v>54.629629629629626</v>
      </c>
      <c r="X57" s="390">
        <f>IFERROR(X53/H53,"0")+IFERROR(X54/H54,"0")+IFERROR(X55/H55,"0")+IFERROR(X56/H56,"0")</f>
        <v>54.999999999999993</v>
      </c>
      <c r="Y57" s="390">
        <f>IFERROR(IF(Y53="",0,Y53),"0")+IFERROR(IF(Y54="",0,Y54),"0")+IFERROR(IF(Y55="",0,Y55),"0")+IFERROR(IF(Y56="",0,Y56),"0")</f>
        <v>1.1962499999999998</v>
      </c>
      <c r="Z57" s="391"/>
      <c r="AA57" s="391"/>
    </row>
    <row r="58" spans="1:67" x14ac:dyDescent="0.2">
      <c r="A58" s="40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18"/>
      <c r="O58" s="396" t="s">
        <v>70</v>
      </c>
      <c r="P58" s="397"/>
      <c r="Q58" s="397"/>
      <c r="R58" s="397"/>
      <c r="S58" s="397"/>
      <c r="T58" s="397"/>
      <c r="U58" s="398"/>
      <c r="V58" s="37" t="s">
        <v>66</v>
      </c>
      <c r="W58" s="390">
        <f>IFERROR(SUM(W53:W56),"0")</f>
        <v>590</v>
      </c>
      <c r="X58" s="390">
        <f>IFERROR(SUM(X53:X56),"0")</f>
        <v>594</v>
      </c>
      <c r="Y58" s="37"/>
      <c r="Z58" s="391"/>
      <c r="AA58" s="391"/>
    </row>
    <row r="59" spans="1:67" ht="16.5" customHeight="1" x14ac:dyDescent="0.25">
      <c r="A59" s="401" t="s">
        <v>95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383"/>
      <c r="AA59" s="383"/>
    </row>
    <row r="60" spans="1:67" ht="14.25" customHeight="1" x14ac:dyDescent="0.25">
      <c r="A60" s="405" t="s">
        <v>105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7"/>
      <c r="Q61" s="407"/>
      <c r="R61" s="407"/>
      <c r="S61" s="395"/>
      <c r="T61" s="34"/>
      <c r="U61" s="34"/>
      <c r="V61" s="35" t="s">
        <v>66</v>
      </c>
      <c r="W61" s="388">
        <v>200</v>
      </c>
      <c r="X61" s="389">
        <f t="shared" ref="X61:X81" si="6">IFERROR(IF(W61="",0,CEILING((W61/$H61),1)*$H61),"")</f>
        <v>201.6</v>
      </c>
      <c r="Y61" s="36">
        <f t="shared" ref="Y61:Y67" si="7">IFERROR(IF(X61=0,"",ROUNDUP(X61/H61,0)*0.02175),"")</f>
        <v>0.39149999999999996</v>
      </c>
      <c r="Z61" s="56"/>
      <c r="AA61" s="57"/>
      <c r="AE61" s="64"/>
      <c r="BB61" s="82" t="s">
        <v>1</v>
      </c>
      <c r="BL61" s="64">
        <f t="shared" ref="BL61:BL81" si="8">IFERROR(W61*I61/H61,"0")</f>
        <v>208.57142857142858</v>
      </c>
      <c r="BM61" s="64">
        <f t="shared" ref="BM61:BM81" si="9">IFERROR(X61*I61/H61,"0")</f>
        <v>210.24</v>
      </c>
      <c r="BN61" s="64">
        <f t="shared" ref="BN61:BN81" si="10">IFERROR(1/J61*(W61/H61),"0")</f>
        <v>0.31887755102040816</v>
      </c>
      <c r="BO61" s="64">
        <f t="shared" ref="BO61:BO81" si="11">IFERROR(1/J61*(X61/H61),"0")</f>
        <v>0.3214285714285714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7"/>
      <c r="Q62" s="407"/>
      <c r="R62" s="407"/>
      <c r="S62" s="395"/>
      <c r="T62" s="34"/>
      <c r="U62" s="34"/>
      <c r="V62" s="35" t="s">
        <v>66</v>
      </c>
      <c r="W62" s="388">
        <v>200</v>
      </c>
      <c r="X62" s="389">
        <f t="shared" si="6"/>
        <v>201.6</v>
      </c>
      <c r="Y62" s="36">
        <f t="shared" si="7"/>
        <v>0.39149999999999996</v>
      </c>
      <c r="Z62" s="56"/>
      <c r="AA62" s="57"/>
      <c r="AE62" s="64"/>
      <c r="BB62" s="83" t="s">
        <v>1</v>
      </c>
      <c r="BL62" s="64">
        <f t="shared" si="8"/>
        <v>208.57142857142858</v>
      </c>
      <c r="BM62" s="64">
        <f t="shared" si="9"/>
        <v>210.24</v>
      </c>
      <c r="BN62" s="64">
        <f t="shared" si="10"/>
        <v>0.31887755102040816</v>
      </c>
      <c r="BO62" s="64">
        <f t="shared" si="11"/>
        <v>0.3214285714285714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7"/>
      <c r="Q63" s="407"/>
      <c r="R63" s="407"/>
      <c r="S63" s="395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7"/>
      <c r="Q64" s="407"/>
      <c r="R64" s="407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7"/>
      <c r="Q65" s="407"/>
      <c r="R65" s="407"/>
      <c r="S65" s="395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7"/>
      <c r="Q66" s="407"/>
      <c r="R66" s="407"/>
      <c r="S66" s="395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7"/>
      <c r="Q67" s="407"/>
      <c r="R67" s="407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7"/>
      <c r="Q68" s="407"/>
      <c r="R68" s="407"/>
      <c r="S68" s="395"/>
      <c r="T68" s="34"/>
      <c r="U68" s="34"/>
      <c r="V68" s="35" t="s">
        <v>66</v>
      </c>
      <c r="W68" s="388">
        <v>30</v>
      </c>
      <c r="X68" s="389">
        <f t="shared" si="6"/>
        <v>30</v>
      </c>
      <c r="Y68" s="36">
        <f>IFERROR(IF(X68=0,"",ROUNDUP(X68/H68,0)*0.00753),"")</f>
        <v>7.5300000000000006E-2</v>
      </c>
      <c r="Z68" s="56"/>
      <c r="AA68" s="57"/>
      <c r="AE68" s="64"/>
      <c r="BB68" s="89" t="s">
        <v>1</v>
      </c>
      <c r="BL68" s="64">
        <f t="shared" si="8"/>
        <v>32</v>
      </c>
      <c r="BM68" s="64">
        <f t="shared" si="9"/>
        <v>32</v>
      </c>
      <c r="BN68" s="64">
        <f t="shared" si="10"/>
        <v>6.4102564102564097E-2</v>
      </c>
      <c r="BO68" s="64">
        <f t="shared" si="11"/>
        <v>6.4102564102564097E-2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7"/>
      <c r="Q69" s="407"/>
      <c r="R69" s="407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7"/>
      <c r="Q70" s="407"/>
      <c r="R70" s="407"/>
      <c r="S70" s="395"/>
      <c r="T70" s="34"/>
      <c r="U70" s="34"/>
      <c r="V70" s="35" t="s">
        <v>66</v>
      </c>
      <c r="W70" s="388">
        <v>100</v>
      </c>
      <c r="X70" s="389">
        <f t="shared" si="6"/>
        <v>100</v>
      </c>
      <c r="Y70" s="36">
        <f t="shared" si="12"/>
        <v>0.23424999999999999</v>
      </c>
      <c r="Z70" s="56"/>
      <c r="AA70" s="57"/>
      <c r="AE70" s="64"/>
      <c r="BB70" s="91" t="s">
        <v>1</v>
      </c>
      <c r="BL70" s="64">
        <f t="shared" si="8"/>
        <v>106</v>
      </c>
      <c r="BM70" s="64">
        <f t="shared" si="9"/>
        <v>106</v>
      </c>
      <c r="BN70" s="64">
        <f t="shared" si="10"/>
        <v>0.20833333333333334</v>
      </c>
      <c r="BO70" s="64">
        <f t="shared" si="11"/>
        <v>0.20833333333333334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7"/>
      <c r="Q71" s="407"/>
      <c r="R71" s="407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7"/>
      <c r="Q72" s="407"/>
      <c r="R72" s="407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7"/>
      <c r="Q73" s="407"/>
      <c r="R73" s="407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7"/>
      <c r="Q74" s="407"/>
      <c r="R74" s="407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7"/>
      <c r="Q75" s="407"/>
      <c r="R75" s="407"/>
      <c r="S75" s="395"/>
      <c r="T75" s="34"/>
      <c r="U75" s="34"/>
      <c r="V75" s="35" t="s">
        <v>66</v>
      </c>
      <c r="W75" s="388">
        <v>90</v>
      </c>
      <c r="X75" s="389">
        <f t="shared" si="6"/>
        <v>90</v>
      </c>
      <c r="Y75" s="36">
        <f t="shared" si="12"/>
        <v>0.18740000000000001</v>
      </c>
      <c r="Z75" s="56"/>
      <c r="AA75" s="57"/>
      <c r="AE75" s="64"/>
      <c r="BB75" s="96" t="s">
        <v>1</v>
      </c>
      <c r="BL75" s="64">
        <f t="shared" si="8"/>
        <v>94.199999999999989</v>
      </c>
      <c r="BM75" s="64">
        <f t="shared" si="9"/>
        <v>94.199999999999989</v>
      </c>
      <c r="BN75" s="64">
        <f t="shared" si="10"/>
        <v>0.16666666666666666</v>
      </c>
      <c r="BO75" s="64">
        <f t="shared" si="11"/>
        <v>0.16666666666666666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7"/>
      <c r="Q76" s="407"/>
      <c r="R76" s="407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7"/>
      <c r="Q77" s="407"/>
      <c r="R77" s="407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7"/>
      <c r="Q78" s="407"/>
      <c r="R78" s="407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7"/>
      <c r="Q79" s="407"/>
      <c r="R79" s="407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7"/>
      <c r="Q80" s="407"/>
      <c r="R80" s="407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7"/>
      <c r="Q81" s="407"/>
      <c r="R81" s="407"/>
      <c r="S81" s="395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7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18"/>
      <c r="O82" s="396" t="s">
        <v>70</v>
      </c>
      <c r="P82" s="397"/>
      <c r="Q82" s="397"/>
      <c r="R82" s="397"/>
      <c r="S82" s="397"/>
      <c r="T82" s="397"/>
      <c r="U82" s="398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109.23280423280423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110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1.6931999999999998</v>
      </c>
      <c r="Z82" s="391"/>
      <c r="AA82" s="391"/>
    </row>
    <row r="83" spans="1:67" x14ac:dyDescent="0.2">
      <c r="A83" s="402"/>
      <c r="B83" s="402"/>
      <c r="C83" s="402"/>
      <c r="D83" s="402"/>
      <c r="E83" s="402"/>
      <c r="F83" s="402"/>
      <c r="G83" s="402"/>
      <c r="H83" s="402"/>
      <c r="I83" s="402"/>
      <c r="J83" s="402"/>
      <c r="K83" s="402"/>
      <c r="L83" s="402"/>
      <c r="M83" s="402"/>
      <c r="N83" s="418"/>
      <c r="O83" s="396" t="s">
        <v>70</v>
      </c>
      <c r="P83" s="397"/>
      <c r="Q83" s="397"/>
      <c r="R83" s="397"/>
      <c r="S83" s="397"/>
      <c r="T83" s="397"/>
      <c r="U83" s="398"/>
      <c r="V83" s="37" t="s">
        <v>66</v>
      </c>
      <c r="W83" s="390">
        <f>IFERROR(SUM(W61:W81),"0")</f>
        <v>820</v>
      </c>
      <c r="X83" s="390">
        <f>IFERROR(SUM(X61:X81),"0")</f>
        <v>828.4</v>
      </c>
      <c r="Y83" s="37"/>
      <c r="Z83" s="391"/>
      <c r="AA83" s="391"/>
    </row>
    <row r="84" spans="1:67" ht="14.25" customHeight="1" x14ac:dyDescent="0.25">
      <c r="A84" s="405" t="s">
        <v>97</v>
      </c>
      <c r="B84" s="402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7"/>
      <c r="Q85" s="407"/>
      <c r="R85" s="407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7"/>
      <c r="Q86" s="407"/>
      <c r="R86" s="407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3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7"/>
      <c r="Q87" s="407"/>
      <c r="R87" s="407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7"/>
      <c r="Q88" s="407"/>
      <c r="R88" s="407"/>
      <c r="S88" s="395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7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18"/>
      <c r="O89" s="396" t="s">
        <v>70</v>
      </c>
      <c r="P89" s="397"/>
      <c r="Q89" s="397"/>
      <c r="R89" s="397"/>
      <c r="S89" s="397"/>
      <c r="T89" s="397"/>
      <c r="U89" s="398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18"/>
      <c r="O90" s="396" t="s">
        <v>70</v>
      </c>
      <c r="P90" s="397"/>
      <c r="Q90" s="397"/>
      <c r="R90" s="397"/>
      <c r="S90" s="397"/>
      <c r="T90" s="397"/>
      <c r="U90" s="398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405" t="s">
        <v>61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7"/>
      <c r="Q92" s="407"/>
      <c r="R92" s="407"/>
      <c r="S92" s="395"/>
      <c r="T92" s="34"/>
      <c r="U92" s="34"/>
      <c r="V92" s="35" t="s">
        <v>66</v>
      </c>
      <c r="W92" s="388">
        <v>150</v>
      </c>
      <c r="X92" s="389">
        <f t="shared" ref="X92:X98" si="13">IFERROR(IF(W92="",0,CEILING((W92/$H92),1)*$H92),"")</f>
        <v>153</v>
      </c>
      <c r="Y92" s="36">
        <f>IFERROR(IF(X92=0,"",ROUNDUP(X92/H92,0)*0.02175),"")</f>
        <v>0.36974999999999997</v>
      </c>
      <c r="Z92" s="56"/>
      <c r="AA92" s="57"/>
      <c r="AE92" s="64"/>
      <c r="BB92" s="107" t="s">
        <v>1</v>
      </c>
      <c r="BL92" s="64">
        <f t="shared" ref="BL92:BL98" si="14">IFERROR(W92*I92/H92,"0")</f>
        <v>160.50000000000003</v>
      </c>
      <c r="BM92" s="64">
        <f t="shared" ref="BM92:BM98" si="15">IFERROR(X92*I92/H92,"0")</f>
        <v>163.71</v>
      </c>
      <c r="BN92" s="64">
        <f t="shared" ref="BN92:BN98" si="16">IFERROR(1/J92*(W92/H92),"0")</f>
        <v>0.29761904761904762</v>
      </c>
      <c r="BO92" s="64">
        <f t="shared" ref="BO92:BO98" si="17">IFERROR(1/J92*(X92/H92),"0")</f>
        <v>0.30357142857142855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7"/>
      <c r="Q93" s="407"/>
      <c r="R93" s="407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7"/>
      <c r="Q94" s="407"/>
      <c r="R94" s="407"/>
      <c r="S94" s="395"/>
      <c r="T94" s="34"/>
      <c r="U94" s="34"/>
      <c r="V94" s="35" t="s">
        <v>66</v>
      </c>
      <c r="W94" s="388">
        <v>300</v>
      </c>
      <c r="X94" s="389">
        <f t="shared" si="13"/>
        <v>306</v>
      </c>
      <c r="Y94" s="36">
        <f>IFERROR(IF(X94=0,"",ROUNDUP(X94/H94,0)*0.02175),"")</f>
        <v>0.73949999999999994</v>
      </c>
      <c r="Z94" s="56"/>
      <c r="AA94" s="57"/>
      <c r="AE94" s="64"/>
      <c r="BB94" s="109" t="s">
        <v>1</v>
      </c>
      <c r="BL94" s="64">
        <f t="shared" si="14"/>
        <v>321.00000000000006</v>
      </c>
      <c r="BM94" s="64">
        <f t="shared" si="15"/>
        <v>327.42</v>
      </c>
      <c r="BN94" s="64">
        <f t="shared" si="16"/>
        <v>0.59523809523809523</v>
      </c>
      <c r="BO94" s="64">
        <f t="shared" si="17"/>
        <v>0.6071428571428571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7"/>
      <c r="Q95" s="407"/>
      <c r="R95" s="407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7"/>
      <c r="Q96" s="407"/>
      <c r="R96" s="407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7"/>
      <c r="Q97" s="407"/>
      <c r="R97" s="407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7"/>
      <c r="Q98" s="407"/>
      <c r="R98" s="407"/>
      <c r="S98" s="395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7"/>
      <c r="B99" s="402"/>
      <c r="C99" s="402"/>
      <c r="D99" s="402"/>
      <c r="E99" s="402"/>
      <c r="F99" s="402"/>
      <c r="G99" s="402"/>
      <c r="H99" s="402"/>
      <c r="I99" s="402"/>
      <c r="J99" s="402"/>
      <c r="K99" s="402"/>
      <c r="L99" s="402"/>
      <c r="M99" s="402"/>
      <c r="N99" s="418"/>
      <c r="O99" s="396" t="s">
        <v>70</v>
      </c>
      <c r="P99" s="397"/>
      <c r="Q99" s="397"/>
      <c r="R99" s="397"/>
      <c r="S99" s="397"/>
      <c r="T99" s="397"/>
      <c r="U99" s="398"/>
      <c r="V99" s="37" t="s">
        <v>71</v>
      </c>
      <c r="W99" s="390">
        <f>IFERROR(W92/H92,"0")+IFERROR(W93/H93,"0")+IFERROR(W94/H94,"0")+IFERROR(W95/H95,"0")+IFERROR(W96/H96,"0")+IFERROR(W97/H97,"0")+IFERROR(W98/H98,"0")</f>
        <v>50</v>
      </c>
      <c r="X99" s="390">
        <f>IFERROR(X92/H92,"0")+IFERROR(X93/H93,"0")+IFERROR(X94/H94,"0")+IFERROR(X95/H95,"0")+IFERROR(X96/H96,"0")+IFERROR(X97/H97,"0")+IFERROR(X98/H98,"0")</f>
        <v>51</v>
      </c>
      <c r="Y99" s="390">
        <f>IFERROR(IF(Y92="",0,Y92),"0")+IFERROR(IF(Y93="",0,Y93),"0")+IFERROR(IF(Y94="",0,Y94),"0")+IFERROR(IF(Y95="",0,Y95),"0")+IFERROR(IF(Y96="",0,Y96),"0")+IFERROR(IF(Y97="",0,Y97),"0")+IFERROR(IF(Y98="",0,Y98),"0")</f>
        <v>1.1092499999999998</v>
      </c>
      <c r="Z99" s="391"/>
      <c r="AA99" s="391"/>
    </row>
    <row r="100" spans="1:67" x14ac:dyDescent="0.2">
      <c r="A100" s="402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18"/>
      <c r="O100" s="396" t="s">
        <v>70</v>
      </c>
      <c r="P100" s="397"/>
      <c r="Q100" s="397"/>
      <c r="R100" s="397"/>
      <c r="S100" s="397"/>
      <c r="T100" s="397"/>
      <c r="U100" s="398"/>
      <c r="V100" s="37" t="s">
        <v>66</v>
      </c>
      <c r="W100" s="390">
        <f>IFERROR(SUM(W92:W98),"0")</f>
        <v>450</v>
      </c>
      <c r="X100" s="390">
        <f>IFERROR(SUM(X92:X98),"0")</f>
        <v>459</v>
      </c>
      <c r="Y100" s="37"/>
      <c r="Z100" s="391"/>
      <c r="AA100" s="391"/>
    </row>
    <row r="101" spans="1:67" ht="14.25" customHeight="1" x14ac:dyDescent="0.25">
      <c r="A101" s="405" t="s">
        <v>72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4">
        <v>4680115885233</v>
      </c>
      <c r="E102" s="395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88" t="s">
        <v>179</v>
      </c>
      <c r="P102" s="407"/>
      <c r="Q102" s="407"/>
      <c r="R102" s="407"/>
      <c r="S102" s="395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4">
        <v>4607091386967</v>
      </c>
      <c r="E103" s="395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7"/>
      <c r="Q103" s="407"/>
      <c r="R103" s="407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4">
        <v>4607091386967</v>
      </c>
      <c r="E104" s="395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7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7"/>
      <c r="Q104" s="407"/>
      <c r="R104" s="407"/>
      <c r="S104" s="395"/>
      <c r="T104" s="34"/>
      <c r="U104" s="34"/>
      <c r="V104" s="35" t="s">
        <v>66</v>
      </c>
      <c r="W104" s="388">
        <v>150</v>
      </c>
      <c r="X104" s="389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4">
        <v>4607091385304</v>
      </c>
      <c r="E105" s="395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7"/>
      <c r="Q105" s="407"/>
      <c r="R105" s="407"/>
      <c r="S105" s="395"/>
      <c r="T105" s="34"/>
      <c r="U105" s="34"/>
      <c r="V105" s="35" t="s">
        <v>66</v>
      </c>
      <c r="W105" s="388">
        <v>280</v>
      </c>
      <c r="X105" s="389">
        <f t="shared" si="18"/>
        <v>285.60000000000002</v>
      </c>
      <c r="Y105" s="36">
        <f>IFERROR(IF(X105=0,"",ROUNDUP(X105/H105,0)*0.02175),"")</f>
        <v>0.73949999999999994</v>
      </c>
      <c r="Z105" s="56"/>
      <c r="AA105" s="57"/>
      <c r="AE105" s="64"/>
      <c r="BB105" s="117" t="s">
        <v>1</v>
      </c>
      <c r="BL105" s="64">
        <f t="shared" si="19"/>
        <v>298.8</v>
      </c>
      <c r="BM105" s="64">
        <f t="shared" si="20"/>
        <v>304.77600000000001</v>
      </c>
      <c r="BN105" s="64">
        <f t="shared" si="21"/>
        <v>0.59523809523809512</v>
      </c>
      <c r="BO105" s="64">
        <f t="shared" si="22"/>
        <v>0.6071428571428571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4">
        <v>4607091386264</v>
      </c>
      <c r="E106" s="395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7"/>
      <c r="Q106" s="407"/>
      <c r="R106" s="407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4">
        <v>4680115882584</v>
      </c>
      <c r="E107" s="395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7"/>
      <c r="Q107" s="407"/>
      <c r="R107" s="407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4">
        <v>4680115882584</v>
      </c>
      <c r="E108" s="395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7"/>
      <c r="Q108" s="407"/>
      <c r="R108" s="407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4">
        <v>4607091385731</v>
      </c>
      <c r="E109" s="395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7"/>
      <c r="Q109" s="407"/>
      <c r="R109" s="407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4">
        <v>4680115880214</v>
      </c>
      <c r="E110" s="395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4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7"/>
      <c r="Q110" s="407"/>
      <c r="R110" s="407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4">
        <v>4680115880894</v>
      </c>
      <c r="E111" s="395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7"/>
      <c r="Q111" s="407"/>
      <c r="R111" s="407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4">
        <v>4680115884915</v>
      </c>
      <c r="E112" s="395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7"/>
      <c r="Q112" s="407"/>
      <c r="R112" s="407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4">
        <v>4607091385427</v>
      </c>
      <c r="E113" s="395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7"/>
      <c r="Q113" s="407"/>
      <c r="R113" s="407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4">
        <v>4680115882645</v>
      </c>
      <c r="E114" s="395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7"/>
      <c r="Q114" s="407"/>
      <c r="R114" s="407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4">
        <v>4680115884311</v>
      </c>
      <c r="E115" s="395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7"/>
      <c r="Q115" s="407"/>
      <c r="R115" s="407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4">
        <v>4680115884403</v>
      </c>
      <c r="E116" s="395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7"/>
      <c r="Q116" s="407"/>
      <c r="R116" s="407"/>
      <c r="S116" s="395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7"/>
      <c r="B117" s="402"/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18"/>
      <c r="O117" s="396" t="s">
        <v>70</v>
      </c>
      <c r="P117" s="397"/>
      <c r="Q117" s="397"/>
      <c r="R117" s="397"/>
      <c r="S117" s="397"/>
      <c r="T117" s="397"/>
      <c r="U117" s="398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51.19047619047619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52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1.1309999999999998</v>
      </c>
      <c r="Z117" s="391"/>
      <c r="AA117" s="391"/>
    </row>
    <row r="118" spans="1:67" x14ac:dyDescent="0.2">
      <c r="A118" s="402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18"/>
      <c r="O118" s="396" t="s">
        <v>70</v>
      </c>
      <c r="P118" s="397"/>
      <c r="Q118" s="397"/>
      <c r="R118" s="397"/>
      <c r="S118" s="397"/>
      <c r="T118" s="397"/>
      <c r="U118" s="398"/>
      <c r="V118" s="37" t="s">
        <v>66</v>
      </c>
      <c r="W118" s="390">
        <f>IFERROR(SUM(W102:W116),"0")</f>
        <v>430</v>
      </c>
      <c r="X118" s="390">
        <f>IFERROR(SUM(X102:X116),"0")</f>
        <v>436.80000000000007</v>
      </c>
      <c r="Y118" s="37"/>
      <c r="Z118" s="391"/>
      <c r="AA118" s="391"/>
    </row>
    <row r="119" spans="1:67" ht="14.25" customHeight="1" x14ac:dyDescent="0.25">
      <c r="A119" s="405" t="s">
        <v>207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4">
        <v>4607091383065</v>
      </c>
      <c r="E120" s="395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7"/>
      <c r="Q120" s="407"/>
      <c r="R120" s="407"/>
      <c r="S120" s="395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4">
        <v>4680115881532</v>
      </c>
      <c r="E121" s="395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6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7"/>
      <c r="Q121" s="407"/>
      <c r="R121" s="407"/>
      <c r="S121" s="395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4">
        <v>4680115881532</v>
      </c>
      <c r="E122" s="395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7"/>
      <c r="Q122" s="407"/>
      <c r="R122" s="407"/>
      <c r="S122" s="395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4">
        <v>4680115881532</v>
      </c>
      <c r="E123" s="395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7"/>
      <c r="Q123" s="407"/>
      <c r="R123" s="407"/>
      <c r="S123" s="395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4">
        <v>4680115882652</v>
      </c>
      <c r="E124" s="395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7"/>
      <c r="Q124" s="407"/>
      <c r="R124" s="407"/>
      <c r="S124" s="395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4">
        <v>4680115880238</v>
      </c>
      <c r="E125" s="395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7"/>
      <c r="Q125" s="407"/>
      <c r="R125" s="407"/>
      <c r="S125" s="395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4">
        <v>4680115881464</v>
      </c>
      <c r="E126" s="395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62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7"/>
      <c r="Q126" s="407"/>
      <c r="R126" s="407"/>
      <c r="S126" s="395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7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402"/>
      <c r="N127" s="418"/>
      <c r="O127" s="396" t="s">
        <v>70</v>
      </c>
      <c r="P127" s="397"/>
      <c r="Q127" s="397"/>
      <c r="R127" s="397"/>
      <c r="S127" s="397"/>
      <c r="T127" s="397"/>
      <c r="U127" s="398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402"/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18"/>
      <c r="O128" s="396" t="s">
        <v>70</v>
      </c>
      <c r="P128" s="397"/>
      <c r="Q128" s="397"/>
      <c r="R128" s="397"/>
      <c r="S128" s="397"/>
      <c r="T128" s="397"/>
      <c r="U128" s="398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01" t="s">
        <v>220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383"/>
      <c r="AA129" s="383"/>
    </row>
    <row r="130" spans="1:67" ht="14.25" customHeight="1" x14ac:dyDescent="0.25">
      <c r="A130" s="405" t="s">
        <v>72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4">
        <v>4607091385168</v>
      </c>
      <c r="E131" s="395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7"/>
      <c r="Q131" s="407"/>
      <c r="R131" s="407"/>
      <c r="S131" s="395"/>
      <c r="T131" s="34"/>
      <c r="U131" s="34"/>
      <c r="V131" s="35" t="s">
        <v>66</v>
      </c>
      <c r="W131" s="388">
        <v>300</v>
      </c>
      <c r="X131" s="389">
        <f>IFERROR(IF(W131="",0,CEILING((W131/$H131),1)*$H131),"")</f>
        <v>307.8</v>
      </c>
      <c r="Y131" s="36">
        <f>IFERROR(IF(X131=0,"",ROUNDUP(X131/H131,0)*0.02175),"")</f>
        <v>0.8264999999999999</v>
      </c>
      <c r="Z131" s="56"/>
      <c r="AA131" s="57"/>
      <c r="AE131" s="64"/>
      <c r="BB131" s="136" t="s">
        <v>1</v>
      </c>
      <c r="BL131" s="64">
        <f>IFERROR(W131*I131/H131,"0")</f>
        <v>320.66666666666663</v>
      </c>
      <c r="BM131" s="64">
        <f>IFERROR(X131*I131/H131,"0")</f>
        <v>329.00400000000002</v>
      </c>
      <c r="BN131" s="64">
        <f>IFERROR(1/J131*(W131/H131),"0")</f>
        <v>0.66137566137566139</v>
      </c>
      <c r="BO131" s="64">
        <f>IFERROR(1/J131*(X131/H131),"0")</f>
        <v>0.67857142857142849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4">
        <v>4607091385168</v>
      </c>
      <c r="E132" s="395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7"/>
      <c r="Q132" s="407"/>
      <c r="R132" s="407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4">
        <v>4607091383256</v>
      </c>
      <c r="E133" s="395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7"/>
      <c r="Q133" s="407"/>
      <c r="R133" s="407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4">
        <v>4607091385748</v>
      </c>
      <c r="E134" s="395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7"/>
      <c r="Q134" s="407"/>
      <c r="R134" s="407"/>
      <c r="S134" s="395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4">
        <v>4680115884533</v>
      </c>
      <c r="E135" s="395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5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7"/>
      <c r="Q135" s="407"/>
      <c r="R135" s="407"/>
      <c r="S135" s="395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7"/>
      <c r="B136" s="402"/>
      <c r="C136" s="402"/>
      <c r="D136" s="402"/>
      <c r="E136" s="402"/>
      <c r="F136" s="402"/>
      <c r="G136" s="402"/>
      <c r="H136" s="402"/>
      <c r="I136" s="402"/>
      <c r="J136" s="402"/>
      <c r="K136" s="402"/>
      <c r="L136" s="402"/>
      <c r="M136" s="402"/>
      <c r="N136" s="418"/>
      <c r="O136" s="396" t="s">
        <v>70</v>
      </c>
      <c r="P136" s="397"/>
      <c r="Q136" s="397"/>
      <c r="R136" s="397"/>
      <c r="S136" s="397"/>
      <c r="T136" s="397"/>
      <c r="U136" s="398"/>
      <c r="V136" s="37" t="s">
        <v>71</v>
      </c>
      <c r="W136" s="390">
        <f>IFERROR(W131/H131,"0")+IFERROR(W132/H132,"0")+IFERROR(W133/H133,"0")+IFERROR(W134/H134,"0")+IFERROR(W135/H135,"0")</f>
        <v>37.037037037037038</v>
      </c>
      <c r="X136" s="390">
        <f>IFERROR(X131/H131,"0")+IFERROR(X132/H132,"0")+IFERROR(X133/H133,"0")+IFERROR(X134/H134,"0")+IFERROR(X135/H135,"0")</f>
        <v>38</v>
      </c>
      <c r="Y136" s="390">
        <f>IFERROR(IF(Y131="",0,Y131),"0")+IFERROR(IF(Y132="",0,Y132),"0")+IFERROR(IF(Y133="",0,Y133),"0")+IFERROR(IF(Y134="",0,Y134),"0")+IFERROR(IF(Y135="",0,Y135),"0")</f>
        <v>0.8264999999999999</v>
      </c>
      <c r="Z136" s="391"/>
      <c r="AA136" s="391"/>
    </row>
    <row r="137" spans="1:67" x14ac:dyDescent="0.2">
      <c r="A137" s="402"/>
      <c r="B137" s="402"/>
      <c r="C137" s="402"/>
      <c r="D137" s="402"/>
      <c r="E137" s="402"/>
      <c r="F137" s="402"/>
      <c r="G137" s="402"/>
      <c r="H137" s="402"/>
      <c r="I137" s="402"/>
      <c r="J137" s="402"/>
      <c r="K137" s="402"/>
      <c r="L137" s="402"/>
      <c r="M137" s="402"/>
      <c r="N137" s="418"/>
      <c r="O137" s="396" t="s">
        <v>70</v>
      </c>
      <c r="P137" s="397"/>
      <c r="Q137" s="397"/>
      <c r="R137" s="397"/>
      <c r="S137" s="397"/>
      <c r="T137" s="397"/>
      <c r="U137" s="398"/>
      <c r="V137" s="37" t="s">
        <v>66</v>
      </c>
      <c r="W137" s="390">
        <f>IFERROR(SUM(W131:W135),"0")</f>
        <v>300</v>
      </c>
      <c r="X137" s="390">
        <f>IFERROR(SUM(X131:X135),"0")</f>
        <v>307.8</v>
      </c>
      <c r="Y137" s="37"/>
      <c r="Z137" s="391"/>
      <c r="AA137" s="391"/>
    </row>
    <row r="138" spans="1:67" ht="27.75" customHeight="1" x14ac:dyDescent="0.2">
      <c r="A138" s="444" t="s">
        <v>230</v>
      </c>
      <c r="B138" s="445"/>
      <c r="C138" s="445"/>
      <c r="D138" s="445"/>
      <c r="E138" s="445"/>
      <c r="F138" s="445"/>
      <c r="G138" s="445"/>
      <c r="H138" s="445"/>
      <c r="I138" s="445"/>
      <c r="J138" s="445"/>
      <c r="K138" s="445"/>
      <c r="L138" s="445"/>
      <c r="M138" s="445"/>
      <c r="N138" s="445"/>
      <c r="O138" s="445"/>
      <c r="P138" s="445"/>
      <c r="Q138" s="445"/>
      <c r="R138" s="445"/>
      <c r="S138" s="445"/>
      <c r="T138" s="445"/>
      <c r="U138" s="445"/>
      <c r="V138" s="445"/>
      <c r="W138" s="445"/>
      <c r="X138" s="445"/>
      <c r="Y138" s="445"/>
      <c r="Z138" s="48"/>
      <c r="AA138" s="48"/>
    </row>
    <row r="139" spans="1:67" ht="16.5" customHeight="1" x14ac:dyDescent="0.25">
      <c r="A139" s="401" t="s">
        <v>231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02"/>
      <c r="Z139" s="383"/>
      <c r="AA139" s="383"/>
    </row>
    <row r="140" spans="1:67" ht="14.25" customHeight="1" x14ac:dyDescent="0.25">
      <c r="A140" s="405" t="s">
        <v>105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4">
        <v>4607091383423</v>
      </c>
      <c r="E141" s="395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7"/>
      <c r="Q141" s="407"/>
      <c r="R141" s="407"/>
      <c r="S141" s="395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4">
        <v>4680115885707</v>
      </c>
      <c r="E142" s="395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8" t="s">
        <v>236</v>
      </c>
      <c r="P142" s="407"/>
      <c r="Q142" s="407"/>
      <c r="R142" s="407"/>
      <c r="S142" s="395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4">
        <v>4607091381405</v>
      </c>
      <c r="E143" s="395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7"/>
      <c r="Q143" s="407"/>
      <c r="R143" s="407"/>
      <c r="S143" s="395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7"/>
      <c r="Q144" s="407"/>
      <c r="R144" s="407"/>
      <c r="S144" s="395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7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18"/>
      <c r="O145" s="396" t="s">
        <v>70</v>
      </c>
      <c r="P145" s="397"/>
      <c r="Q145" s="397"/>
      <c r="R145" s="397"/>
      <c r="S145" s="397"/>
      <c r="T145" s="397"/>
      <c r="U145" s="398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2"/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18"/>
      <c r="O146" s="396" t="s">
        <v>70</v>
      </c>
      <c r="P146" s="397"/>
      <c r="Q146" s="397"/>
      <c r="R146" s="397"/>
      <c r="S146" s="397"/>
      <c r="T146" s="397"/>
      <c r="U146" s="398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01" t="s">
        <v>241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383"/>
      <c r="AA147" s="383"/>
    </row>
    <row r="148" spans="1:67" ht="14.25" customHeight="1" x14ac:dyDescent="0.25">
      <c r="A148" s="405" t="s">
        <v>61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7"/>
      <c r="Q149" s="407"/>
      <c r="R149" s="407"/>
      <c r="S149" s="395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7"/>
      <c r="Q150" s="407"/>
      <c r="R150" s="407"/>
      <c r="S150" s="395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7"/>
      <c r="Q151" s="407"/>
      <c r="R151" s="407"/>
      <c r="S151" s="395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7"/>
      <c r="Q152" s="407"/>
      <c r="R152" s="407"/>
      <c r="S152" s="395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7"/>
      <c r="Q153" s="407"/>
      <c r="R153" s="407"/>
      <c r="S153" s="395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7"/>
      <c r="Q154" s="407"/>
      <c r="R154" s="407"/>
      <c r="S154" s="395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7"/>
      <c r="Q155" s="407"/>
      <c r="R155" s="407"/>
      <c r="S155" s="395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7"/>
      <c r="Q156" s="407"/>
      <c r="R156" s="407"/>
      <c r="S156" s="395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7"/>
      <c r="Q157" s="407"/>
      <c r="R157" s="407"/>
      <c r="S157" s="395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7"/>
      <c r="B158" s="402"/>
      <c r="C158" s="402"/>
      <c r="D158" s="402"/>
      <c r="E158" s="402"/>
      <c r="F158" s="402"/>
      <c r="G158" s="402"/>
      <c r="H158" s="402"/>
      <c r="I158" s="402"/>
      <c r="J158" s="402"/>
      <c r="K158" s="402"/>
      <c r="L158" s="402"/>
      <c r="M158" s="402"/>
      <c r="N158" s="418"/>
      <c r="O158" s="396" t="s">
        <v>70</v>
      </c>
      <c r="P158" s="397"/>
      <c r="Q158" s="397"/>
      <c r="R158" s="397"/>
      <c r="S158" s="397"/>
      <c r="T158" s="397"/>
      <c r="U158" s="398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2"/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18"/>
      <c r="O159" s="396" t="s">
        <v>70</v>
      </c>
      <c r="P159" s="397"/>
      <c r="Q159" s="397"/>
      <c r="R159" s="397"/>
      <c r="S159" s="397"/>
      <c r="T159" s="397"/>
      <c r="U159" s="398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01" t="s">
        <v>260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383"/>
      <c r="AA160" s="383"/>
    </row>
    <row r="161" spans="1:67" ht="14.25" customHeight="1" x14ac:dyDescent="0.25">
      <c r="A161" s="405" t="s">
        <v>105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7"/>
      <c r="Q162" s="407"/>
      <c r="R162" s="407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7"/>
      <c r="Q163" s="407"/>
      <c r="R163" s="407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7"/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18"/>
      <c r="O164" s="396" t="s">
        <v>70</v>
      </c>
      <c r="P164" s="397"/>
      <c r="Q164" s="397"/>
      <c r="R164" s="397"/>
      <c r="S164" s="397"/>
      <c r="T164" s="397"/>
      <c r="U164" s="398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2"/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18"/>
      <c r="O165" s="396" t="s">
        <v>70</v>
      </c>
      <c r="P165" s="397"/>
      <c r="Q165" s="397"/>
      <c r="R165" s="397"/>
      <c r="S165" s="397"/>
      <c r="T165" s="397"/>
      <c r="U165" s="398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5" t="s">
        <v>97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7"/>
      <c r="Q167" s="407"/>
      <c r="R167" s="407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7"/>
      <c r="Q168" s="407"/>
      <c r="R168" s="407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7"/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18"/>
      <c r="O169" s="396" t="s">
        <v>70</v>
      </c>
      <c r="P169" s="397"/>
      <c r="Q169" s="397"/>
      <c r="R169" s="397"/>
      <c r="S169" s="397"/>
      <c r="T169" s="397"/>
      <c r="U169" s="398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18"/>
      <c r="O170" s="396" t="s">
        <v>70</v>
      </c>
      <c r="P170" s="397"/>
      <c r="Q170" s="397"/>
      <c r="R170" s="397"/>
      <c r="S170" s="397"/>
      <c r="T170" s="397"/>
      <c r="U170" s="398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5" t="s">
        <v>61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4">
        <v>4680115884014</v>
      </c>
      <c r="E172" s="395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7"/>
      <c r="Q172" s="407"/>
      <c r="R172" s="407"/>
      <c r="S172" s="395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4">
        <v>4680115884021</v>
      </c>
      <c r="E173" s="395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70" t="s">
        <v>274</v>
      </c>
      <c r="P173" s="407"/>
      <c r="Q173" s="407"/>
      <c r="R173" s="407"/>
      <c r="S173" s="395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4">
        <v>4680115882683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7"/>
      <c r="Q174" s="407"/>
      <c r="R174" s="407"/>
      <c r="S174" s="395"/>
      <c r="T174" s="34"/>
      <c r="U174" s="34"/>
      <c r="V174" s="35" t="s">
        <v>66</v>
      </c>
      <c r="W174" s="388">
        <v>200</v>
      </c>
      <c r="X174" s="389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4">
        <v>4680115882690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7"/>
      <c r="Q175" s="407"/>
      <c r="R175" s="407"/>
      <c r="S175" s="395"/>
      <c r="T175" s="34"/>
      <c r="U175" s="34"/>
      <c r="V175" s="35" t="s">
        <v>66</v>
      </c>
      <c r="W175" s="388">
        <v>200</v>
      </c>
      <c r="X175" s="389">
        <f t="shared" si="34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35"/>
        <v>207.77777777777777</v>
      </c>
      <c r="BM175" s="64">
        <f t="shared" si="36"/>
        <v>213.18000000000004</v>
      </c>
      <c r="BN175" s="64">
        <f t="shared" si="37"/>
        <v>0.30864197530864196</v>
      </c>
      <c r="BO175" s="64">
        <f t="shared" si="38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4">
        <v>4680115882669</v>
      </c>
      <c r="E176" s="395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7"/>
      <c r="Q176" s="407"/>
      <c r="R176" s="407"/>
      <c r="S176" s="395"/>
      <c r="T176" s="34"/>
      <c r="U176" s="34"/>
      <c r="V176" s="35" t="s">
        <v>66</v>
      </c>
      <c r="W176" s="388">
        <v>350</v>
      </c>
      <c r="X176" s="389">
        <f t="shared" si="34"/>
        <v>351</v>
      </c>
      <c r="Y176" s="36">
        <f>IFERROR(IF(X176=0,"",ROUNDUP(X176/H176,0)*0.00937),"")</f>
        <v>0.60904999999999998</v>
      </c>
      <c r="Z176" s="56"/>
      <c r="AA176" s="57"/>
      <c r="AE176" s="64"/>
      <c r="BB176" s="162" t="s">
        <v>1</v>
      </c>
      <c r="BL176" s="64">
        <f t="shared" si="35"/>
        <v>363.61111111111109</v>
      </c>
      <c r="BM176" s="64">
        <f t="shared" si="36"/>
        <v>364.65</v>
      </c>
      <c r="BN176" s="64">
        <f t="shared" si="37"/>
        <v>0.54012345679012341</v>
      </c>
      <c r="BO176" s="64">
        <f t="shared" si="38"/>
        <v>0.54166666666666663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4">
        <v>4680115882676</v>
      </c>
      <c r="E177" s="395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7"/>
      <c r="Q177" s="407"/>
      <c r="R177" s="407"/>
      <c r="S177" s="395"/>
      <c r="T177" s="34"/>
      <c r="U177" s="34"/>
      <c r="V177" s="35" t="s">
        <v>66</v>
      </c>
      <c r="W177" s="388">
        <v>150</v>
      </c>
      <c r="X177" s="389">
        <f t="shared" si="34"/>
        <v>151.20000000000002</v>
      </c>
      <c r="Y177" s="36">
        <f>IFERROR(IF(X177=0,"",ROUNDUP(X177/H177,0)*0.00937),"")</f>
        <v>0.26235999999999998</v>
      </c>
      <c r="Z177" s="56"/>
      <c r="AA177" s="57"/>
      <c r="AE177" s="64"/>
      <c r="BB177" s="163" t="s">
        <v>1</v>
      </c>
      <c r="BL177" s="64">
        <f t="shared" si="35"/>
        <v>155.83333333333331</v>
      </c>
      <c r="BM177" s="64">
        <f t="shared" si="36"/>
        <v>157.08000000000001</v>
      </c>
      <c r="BN177" s="64">
        <f t="shared" si="37"/>
        <v>0.23148148148148145</v>
      </c>
      <c r="BO177" s="64">
        <f t="shared" si="38"/>
        <v>0.23333333333333334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4">
        <v>4680115884007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95" t="s">
        <v>285</v>
      </c>
      <c r="P178" s="407"/>
      <c r="Q178" s="407"/>
      <c r="R178" s="407"/>
      <c r="S178" s="395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4">
        <v>4680115884038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7"/>
      <c r="Q179" s="407"/>
      <c r="R179" s="407"/>
      <c r="S179" s="395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7"/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18"/>
      <c r="O180" s="396" t="s">
        <v>70</v>
      </c>
      <c r="P180" s="397"/>
      <c r="Q180" s="397"/>
      <c r="R180" s="397"/>
      <c r="S180" s="397"/>
      <c r="T180" s="397"/>
      <c r="U180" s="398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166.66666666666666</v>
      </c>
      <c r="X180" s="390">
        <f>IFERROR(X172/H172,"0")+IFERROR(X173/H173,"0")+IFERROR(X174/H174,"0")+IFERROR(X175/H175,"0")+IFERROR(X176/H176,"0")+IFERROR(X177/H177,"0")+IFERROR(X178/H178,"0")+IFERROR(X179/H179,"0")</f>
        <v>169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1.5835299999999999</v>
      </c>
      <c r="Z180" s="391"/>
      <c r="AA180" s="391"/>
    </row>
    <row r="181" spans="1:67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18"/>
      <c r="O181" s="396" t="s">
        <v>70</v>
      </c>
      <c r="P181" s="397"/>
      <c r="Q181" s="397"/>
      <c r="R181" s="397"/>
      <c r="S181" s="397"/>
      <c r="T181" s="397"/>
      <c r="U181" s="398"/>
      <c r="V181" s="37" t="s">
        <v>66</v>
      </c>
      <c r="W181" s="390">
        <f>IFERROR(SUM(W172:W179),"0")</f>
        <v>900</v>
      </c>
      <c r="X181" s="390">
        <f>IFERROR(SUM(X172:X179),"0")</f>
        <v>912.60000000000014</v>
      </c>
      <c r="Y181" s="37"/>
      <c r="Z181" s="391"/>
      <c r="AA181" s="391"/>
    </row>
    <row r="182" spans="1:67" ht="14.25" customHeight="1" x14ac:dyDescent="0.25">
      <c r="A182" s="405" t="s">
        <v>72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4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7"/>
      <c r="Q183" s="407"/>
      <c r="R183" s="407"/>
      <c r="S183" s="395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7"/>
      <c r="Q184" s="407"/>
      <c r="R184" s="407"/>
      <c r="S184" s="395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8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7"/>
      <c r="Q185" s="407"/>
      <c r="R185" s="407"/>
      <c r="S185" s="395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7"/>
      <c r="Q186" s="407"/>
      <c r="R186" s="407"/>
      <c r="S186" s="395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4">
        <v>4680115880962</v>
      </c>
      <c r="E187" s="395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37" t="s">
        <v>297</v>
      </c>
      <c r="P187" s="407"/>
      <c r="Q187" s="407"/>
      <c r="R187" s="407"/>
      <c r="S187" s="395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4">
        <v>4680115881617</v>
      </c>
      <c r="E188" s="395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7"/>
      <c r="Q188" s="407"/>
      <c r="R188" s="407"/>
      <c r="S188" s="395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4">
        <v>4680115880573</v>
      </c>
      <c r="E189" s="395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7"/>
      <c r="Q189" s="407"/>
      <c r="R189" s="407"/>
      <c r="S189" s="395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4">
        <v>4680115880573</v>
      </c>
      <c r="E190" s="395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79" t="s">
        <v>303</v>
      </c>
      <c r="P190" s="407"/>
      <c r="Q190" s="407"/>
      <c r="R190" s="407"/>
      <c r="S190" s="395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4">
        <v>4680115881228</v>
      </c>
      <c r="E191" s="395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7"/>
      <c r="Q191" s="407"/>
      <c r="R191" s="407"/>
      <c r="S191" s="395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4">
        <v>4680115881037</v>
      </c>
      <c r="E192" s="395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7"/>
      <c r="Q192" s="407"/>
      <c r="R192" s="407"/>
      <c r="S192" s="395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4">
        <v>4680115881211</v>
      </c>
      <c r="E193" s="395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7"/>
      <c r="Q193" s="407"/>
      <c r="R193" s="407"/>
      <c r="S193" s="395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4">
        <v>4680115881020</v>
      </c>
      <c r="E194" s="395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7"/>
      <c r="Q194" s="407"/>
      <c r="R194" s="407"/>
      <c r="S194" s="395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4">
        <v>4680115882195</v>
      </c>
      <c r="E195" s="395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7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7"/>
      <c r="Q195" s="407"/>
      <c r="R195" s="407"/>
      <c r="S195" s="395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4">
        <v>4680115880092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7"/>
      <c r="Q196" s="407"/>
      <c r="R196" s="407"/>
      <c r="S196" s="395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4">
        <v>4680115880092</v>
      </c>
      <c r="E197" s="395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0" t="s">
        <v>317</v>
      </c>
      <c r="P197" s="407"/>
      <c r="Q197" s="407"/>
      <c r="R197" s="407"/>
      <c r="S197" s="395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4">
        <v>4680115880221</v>
      </c>
      <c r="E198" s="395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4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7"/>
      <c r="Q198" s="407"/>
      <c r="R198" s="407"/>
      <c r="S198" s="395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4">
        <v>4680115880221</v>
      </c>
      <c r="E199" s="395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424" t="s">
        <v>321</v>
      </c>
      <c r="P199" s="407"/>
      <c r="Q199" s="407"/>
      <c r="R199" s="407"/>
      <c r="S199" s="395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4">
        <v>4680115880504</v>
      </c>
      <c r="E200" s="395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3" t="s">
        <v>324</v>
      </c>
      <c r="P200" s="407"/>
      <c r="Q200" s="407"/>
      <c r="R200" s="407"/>
      <c r="S200" s="395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4">
        <v>4680115882164</v>
      </c>
      <c r="E201" s="395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7"/>
      <c r="Q201" s="407"/>
      <c r="R201" s="407"/>
      <c r="S201" s="395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17"/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2"/>
      <c r="M202" s="402"/>
      <c r="N202" s="418"/>
      <c r="O202" s="396" t="s">
        <v>70</v>
      </c>
      <c r="P202" s="397"/>
      <c r="Q202" s="397"/>
      <c r="R202" s="397"/>
      <c r="S202" s="397"/>
      <c r="T202" s="397"/>
      <c r="U202" s="398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x14ac:dyDescent="0.2">
      <c r="A203" s="402"/>
      <c r="B203" s="402"/>
      <c r="C203" s="402"/>
      <c r="D203" s="402"/>
      <c r="E203" s="402"/>
      <c r="F203" s="402"/>
      <c r="G203" s="402"/>
      <c r="H203" s="402"/>
      <c r="I203" s="402"/>
      <c r="J203" s="402"/>
      <c r="K203" s="402"/>
      <c r="L203" s="402"/>
      <c r="M203" s="402"/>
      <c r="N203" s="418"/>
      <c r="O203" s="396" t="s">
        <v>70</v>
      </c>
      <c r="P203" s="397"/>
      <c r="Q203" s="397"/>
      <c r="R203" s="397"/>
      <c r="S203" s="397"/>
      <c r="T203" s="397"/>
      <c r="U203" s="398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customHeight="1" x14ac:dyDescent="0.25">
      <c r="A204" s="405" t="s">
        <v>207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4">
        <v>4680115882874</v>
      </c>
      <c r="E205" s="395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7"/>
      <c r="Q205" s="407"/>
      <c r="R205" s="407"/>
      <c r="S205" s="395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4">
        <v>4680115884434</v>
      </c>
      <c r="E206" s="395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7"/>
      <c r="Q206" s="407"/>
      <c r="R206" s="407"/>
      <c r="S206" s="395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4">
        <v>4680115880818</v>
      </c>
      <c r="E207" s="395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7" t="s">
        <v>333</v>
      </c>
      <c r="P207" s="407"/>
      <c r="Q207" s="407"/>
      <c r="R207" s="407"/>
      <c r="S207" s="395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4">
        <v>4680115880801</v>
      </c>
      <c r="E208" s="395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747" t="s">
        <v>336</v>
      </c>
      <c r="P208" s="407"/>
      <c r="Q208" s="407"/>
      <c r="R208" s="407"/>
      <c r="S208" s="395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17"/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18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402"/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18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01" t="s">
        <v>337</v>
      </c>
      <c r="B211" s="402"/>
      <c r="C211" s="402"/>
      <c r="D211" s="402"/>
      <c r="E211" s="402"/>
      <c r="F211" s="402"/>
      <c r="G211" s="402"/>
      <c r="H211" s="402"/>
      <c r="I211" s="402"/>
      <c r="J211" s="402"/>
      <c r="K211" s="402"/>
      <c r="L211" s="402"/>
      <c r="M211" s="402"/>
      <c r="N211" s="402"/>
      <c r="O211" s="402"/>
      <c r="P211" s="402"/>
      <c r="Q211" s="402"/>
      <c r="R211" s="402"/>
      <c r="S211" s="402"/>
      <c r="T211" s="402"/>
      <c r="U211" s="402"/>
      <c r="V211" s="402"/>
      <c r="W211" s="402"/>
      <c r="X211" s="402"/>
      <c r="Y211" s="402"/>
      <c r="Z211" s="383"/>
      <c r="AA211" s="383"/>
    </row>
    <row r="212" spans="1:67" ht="14.25" customHeight="1" x14ac:dyDescent="0.25">
      <c r="A212" s="405" t="s">
        <v>105</v>
      </c>
      <c r="B212" s="402"/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402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4">
        <v>4680115884274</v>
      </c>
      <c r="E213" s="395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7"/>
      <c r="Q213" s="407"/>
      <c r="R213" s="407"/>
      <c r="S213" s="395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4">
        <v>4680115884298</v>
      </c>
      <c r="E214" s="395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7"/>
      <c r="Q214" s="407"/>
      <c r="R214" s="407"/>
      <c r="S214" s="395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4">
        <v>4680115884250</v>
      </c>
      <c r="E215" s="395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7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7"/>
      <c r="Q215" s="407"/>
      <c r="R215" s="407"/>
      <c r="S215" s="395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4">
        <v>4680115884281</v>
      </c>
      <c r="E216" s="395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7"/>
      <c r="Q216" s="407"/>
      <c r="R216" s="407"/>
      <c r="S216" s="395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4">
        <v>4680115884199</v>
      </c>
      <c r="E217" s="395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7"/>
      <c r="Q217" s="407"/>
      <c r="R217" s="407"/>
      <c r="S217" s="395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4">
        <v>4680115884267</v>
      </c>
      <c r="E218" s="395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7"/>
      <c r="Q218" s="407"/>
      <c r="R218" s="407"/>
      <c r="S218" s="395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4">
        <v>4680115882973</v>
      </c>
      <c r="E219" s="395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7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7"/>
      <c r="Q219" s="407"/>
      <c r="R219" s="407"/>
      <c r="S219" s="395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7"/>
      <c r="B220" s="402"/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402"/>
      <c r="N220" s="418"/>
      <c r="O220" s="396" t="s">
        <v>70</v>
      </c>
      <c r="P220" s="397"/>
      <c r="Q220" s="397"/>
      <c r="R220" s="397"/>
      <c r="S220" s="397"/>
      <c r="T220" s="397"/>
      <c r="U220" s="398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402"/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18"/>
      <c r="O221" s="396" t="s">
        <v>70</v>
      </c>
      <c r="P221" s="397"/>
      <c r="Q221" s="397"/>
      <c r="R221" s="397"/>
      <c r="S221" s="397"/>
      <c r="T221" s="397"/>
      <c r="U221" s="398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405" t="s">
        <v>61</v>
      </c>
      <c r="B222" s="402"/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402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4">
        <v>4607091389845</v>
      </c>
      <c r="E223" s="395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7"/>
      <c r="Q223" s="407"/>
      <c r="R223" s="407"/>
      <c r="S223" s="395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4">
        <v>4607091389845</v>
      </c>
      <c r="E224" s="395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7"/>
      <c r="Q224" s="407"/>
      <c r="R224" s="407"/>
      <c r="S224" s="395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4">
        <v>4680115882881</v>
      </c>
      <c r="E225" s="395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7"/>
      <c r="Q225" s="407"/>
      <c r="R225" s="407"/>
      <c r="S225" s="395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17"/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18"/>
      <c r="O226" s="396" t="s">
        <v>70</v>
      </c>
      <c r="P226" s="397"/>
      <c r="Q226" s="397"/>
      <c r="R226" s="397"/>
      <c r="S226" s="397"/>
      <c r="T226" s="397"/>
      <c r="U226" s="398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402"/>
      <c r="B227" s="402"/>
      <c r="C227" s="402"/>
      <c r="D227" s="402"/>
      <c r="E227" s="402"/>
      <c r="F227" s="402"/>
      <c r="G227" s="402"/>
      <c r="H227" s="402"/>
      <c r="I227" s="402"/>
      <c r="J227" s="402"/>
      <c r="K227" s="402"/>
      <c r="L227" s="402"/>
      <c r="M227" s="402"/>
      <c r="N227" s="418"/>
      <c r="O227" s="396" t="s">
        <v>70</v>
      </c>
      <c r="P227" s="397"/>
      <c r="Q227" s="397"/>
      <c r="R227" s="397"/>
      <c r="S227" s="397"/>
      <c r="T227" s="397"/>
      <c r="U227" s="398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01" t="s">
        <v>358</v>
      </c>
      <c r="B228" s="402"/>
      <c r="C228" s="402"/>
      <c r="D228" s="402"/>
      <c r="E228" s="402"/>
      <c r="F228" s="402"/>
      <c r="G228" s="402"/>
      <c r="H228" s="402"/>
      <c r="I228" s="402"/>
      <c r="J228" s="402"/>
      <c r="K228" s="402"/>
      <c r="L228" s="402"/>
      <c r="M228" s="402"/>
      <c r="N228" s="402"/>
      <c r="O228" s="402"/>
      <c r="P228" s="402"/>
      <c r="Q228" s="402"/>
      <c r="R228" s="402"/>
      <c r="S228" s="402"/>
      <c r="T228" s="402"/>
      <c r="U228" s="402"/>
      <c r="V228" s="402"/>
      <c r="W228" s="402"/>
      <c r="X228" s="402"/>
      <c r="Y228" s="402"/>
      <c r="Z228" s="383"/>
      <c r="AA228" s="383"/>
    </row>
    <row r="229" spans="1:67" ht="14.25" customHeight="1" x14ac:dyDescent="0.25">
      <c r="A229" s="405" t="s">
        <v>105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4">
        <v>4680115884137</v>
      </c>
      <c r="E230" s="395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7"/>
      <c r="Q230" s="407"/>
      <c r="R230" s="407"/>
      <c r="S230" s="395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4">
        <v>4680115884236</v>
      </c>
      <c r="E231" s="395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7"/>
      <c r="Q231" s="407"/>
      <c r="R231" s="407"/>
      <c r="S231" s="395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4">
        <v>4680115884175</v>
      </c>
      <c r="E232" s="395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7"/>
      <c r="Q232" s="407"/>
      <c r="R232" s="407"/>
      <c r="S232" s="395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4">
        <v>4680115884144</v>
      </c>
      <c r="E233" s="395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7"/>
      <c r="Q233" s="407"/>
      <c r="R233" s="407"/>
      <c r="S233" s="395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4">
        <v>4680115884182</v>
      </c>
      <c r="E234" s="395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7"/>
      <c r="Q234" s="407"/>
      <c r="R234" s="407"/>
      <c r="S234" s="395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4">
        <v>4680115884205</v>
      </c>
      <c r="E235" s="395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7"/>
      <c r="Q235" s="407"/>
      <c r="R235" s="407"/>
      <c r="S235" s="395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17"/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18"/>
      <c r="O236" s="396" t="s">
        <v>70</v>
      </c>
      <c r="P236" s="397"/>
      <c r="Q236" s="397"/>
      <c r="R236" s="397"/>
      <c r="S236" s="397"/>
      <c r="T236" s="397"/>
      <c r="U236" s="398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402"/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18"/>
      <c r="O237" s="396" t="s">
        <v>70</v>
      </c>
      <c r="P237" s="397"/>
      <c r="Q237" s="397"/>
      <c r="R237" s="397"/>
      <c r="S237" s="397"/>
      <c r="T237" s="397"/>
      <c r="U237" s="398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01" t="s">
        <v>371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383"/>
      <c r="AA238" s="383"/>
    </row>
    <row r="239" spans="1:67" ht="14.25" customHeight="1" x14ac:dyDescent="0.25">
      <c r="A239" s="405" t="s">
        <v>105</v>
      </c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2"/>
      <c r="P239" s="402"/>
      <c r="Q239" s="402"/>
      <c r="R239" s="402"/>
      <c r="S239" s="402"/>
      <c r="T239" s="402"/>
      <c r="U239" s="402"/>
      <c r="V239" s="402"/>
      <c r="W239" s="402"/>
      <c r="X239" s="402"/>
      <c r="Y239" s="402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4">
        <v>4607091387445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7"/>
      <c r="Q240" s="407"/>
      <c r="R240" s="407"/>
      <c r="S240" s="395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4">
        <v>4607091386004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7"/>
      <c r="Q241" s="407"/>
      <c r="R241" s="407"/>
      <c r="S241" s="395"/>
      <c r="T241" s="34"/>
      <c r="U241" s="34"/>
      <c r="V241" s="35" t="s">
        <v>66</v>
      </c>
      <c r="W241" s="388">
        <v>590</v>
      </c>
      <c r="X241" s="389">
        <f t="shared" si="55"/>
        <v>594</v>
      </c>
      <c r="Y241" s="36">
        <f>IFERROR(IF(X241=0,"",ROUNDUP(X241/H241,0)*0.02175),"")</f>
        <v>1.1962499999999998</v>
      </c>
      <c r="Z241" s="56"/>
      <c r="AA241" s="57"/>
      <c r="AE241" s="64"/>
      <c r="BB241" s="206" t="s">
        <v>1</v>
      </c>
      <c r="BL241" s="64">
        <f t="shared" si="56"/>
        <v>616.22222222222217</v>
      </c>
      <c r="BM241" s="64">
        <f t="shared" si="57"/>
        <v>620.4</v>
      </c>
      <c r="BN241" s="64">
        <f t="shared" si="58"/>
        <v>0.97552910052910047</v>
      </c>
      <c r="BO241" s="64">
        <f t="shared" si="59"/>
        <v>0.98214285714285698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4">
        <v>4607091386004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7"/>
      <c r="Q242" s="407"/>
      <c r="R242" s="407"/>
      <c r="S242" s="395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4">
        <v>4607091386073</v>
      </c>
      <c r="E243" s="395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7"/>
      <c r="Q243" s="407"/>
      <c r="R243" s="407"/>
      <c r="S243" s="395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4">
        <v>4607091387322</v>
      </c>
      <c r="E244" s="395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7"/>
      <c r="Q244" s="407"/>
      <c r="R244" s="407"/>
      <c r="S244" s="395"/>
      <c r="T244" s="34"/>
      <c r="U244" s="34"/>
      <c r="V244" s="35" t="s">
        <v>66</v>
      </c>
      <c r="W244" s="388">
        <v>250</v>
      </c>
      <c r="X244" s="389">
        <f t="shared" si="55"/>
        <v>259.20000000000005</v>
      </c>
      <c r="Y244" s="36">
        <f>IFERROR(IF(X244=0,"",ROUNDUP(X244/H244,0)*0.02175),"")</f>
        <v>0.52200000000000002</v>
      </c>
      <c r="Z244" s="56"/>
      <c r="AA244" s="57"/>
      <c r="AE244" s="64"/>
      <c r="BB244" s="209" t="s">
        <v>1</v>
      </c>
      <c r="BL244" s="64">
        <f t="shared" si="56"/>
        <v>261.11111111111109</v>
      </c>
      <c r="BM244" s="64">
        <f t="shared" si="57"/>
        <v>270.72000000000003</v>
      </c>
      <c r="BN244" s="64">
        <f t="shared" si="58"/>
        <v>0.41335978835978826</v>
      </c>
      <c r="BO244" s="64">
        <f t="shared" si="59"/>
        <v>0.4285714285714286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4">
        <v>4607091387377</v>
      </c>
      <c r="E245" s="395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7"/>
      <c r="Q245" s="407"/>
      <c r="R245" s="407"/>
      <c r="S245" s="395"/>
      <c r="T245" s="34"/>
      <c r="U245" s="34"/>
      <c r="V245" s="35" t="s">
        <v>66</v>
      </c>
      <c r="W245" s="388">
        <v>300</v>
      </c>
      <c r="X245" s="389">
        <f t="shared" si="55"/>
        <v>302.40000000000003</v>
      </c>
      <c r="Y245" s="36">
        <f>IFERROR(IF(X245=0,"",ROUNDUP(X245/H245,0)*0.02175),"")</f>
        <v>0.60899999999999999</v>
      </c>
      <c r="Z245" s="56"/>
      <c r="AA245" s="57"/>
      <c r="AE245" s="64"/>
      <c r="BB245" s="210" t="s">
        <v>1</v>
      </c>
      <c r="BL245" s="64">
        <f t="shared" si="56"/>
        <v>313.33333333333331</v>
      </c>
      <c r="BM245" s="64">
        <f t="shared" si="57"/>
        <v>315.83999999999997</v>
      </c>
      <c r="BN245" s="64">
        <f t="shared" si="58"/>
        <v>0.49603174603174593</v>
      </c>
      <c r="BO245" s="64">
        <f t="shared" si="59"/>
        <v>0.5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4">
        <v>4607091387353</v>
      </c>
      <c r="E246" s="395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7"/>
      <c r="Q246" s="407"/>
      <c r="R246" s="407"/>
      <c r="S246" s="395"/>
      <c r="T246" s="34"/>
      <c r="U246" s="34"/>
      <c r="V246" s="35" t="s">
        <v>66</v>
      </c>
      <c r="W246" s="388">
        <v>100</v>
      </c>
      <c r="X246" s="389">
        <f t="shared" si="55"/>
        <v>108</v>
      </c>
      <c r="Y246" s="36">
        <f>IFERROR(IF(X246=0,"",ROUNDUP(X246/H246,0)*0.02175),"")</f>
        <v>0.21749999999999997</v>
      </c>
      <c r="Z246" s="56"/>
      <c r="AA246" s="57"/>
      <c r="AE246" s="64"/>
      <c r="BB246" s="211" t="s">
        <v>1</v>
      </c>
      <c r="BL246" s="64">
        <f t="shared" si="56"/>
        <v>104.44444444444444</v>
      </c>
      <c r="BM246" s="64">
        <f t="shared" si="57"/>
        <v>112.8</v>
      </c>
      <c r="BN246" s="64">
        <f t="shared" si="58"/>
        <v>0.16534391534391535</v>
      </c>
      <c r="BO246" s="64">
        <f t="shared" si="59"/>
        <v>0.17857142857142855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4">
        <v>4607091386011</v>
      </c>
      <c r="E247" s="395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7"/>
      <c r="Q247" s="407"/>
      <c r="R247" s="407"/>
      <c r="S247" s="395"/>
      <c r="T247" s="34"/>
      <c r="U247" s="34"/>
      <c r="V247" s="35" t="s">
        <v>66</v>
      </c>
      <c r="W247" s="388">
        <v>590</v>
      </c>
      <c r="X247" s="389">
        <f t="shared" si="55"/>
        <v>590</v>
      </c>
      <c r="Y247" s="36">
        <f t="shared" ref="Y247:Y252" si="60">IFERROR(IF(X247=0,"",ROUNDUP(X247/H247,0)*0.00937),"")</f>
        <v>1.1056600000000001</v>
      </c>
      <c r="Z247" s="56"/>
      <c r="AA247" s="57"/>
      <c r="AE247" s="64"/>
      <c r="BB247" s="212" t="s">
        <v>1</v>
      </c>
      <c r="BL247" s="64">
        <f t="shared" si="56"/>
        <v>614.78</v>
      </c>
      <c r="BM247" s="64">
        <f t="shared" si="57"/>
        <v>614.78</v>
      </c>
      <c r="BN247" s="64">
        <f t="shared" si="58"/>
        <v>0.98333333333333328</v>
      </c>
      <c r="BO247" s="64">
        <f t="shared" si="59"/>
        <v>0.98333333333333328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4">
        <v>4607091387308</v>
      </c>
      <c r="E248" s="395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7"/>
      <c r="Q248" s="407"/>
      <c r="R248" s="407"/>
      <c r="S248" s="395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4">
        <v>4607091387339</v>
      </c>
      <c r="E249" s="395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7"/>
      <c r="Q249" s="407"/>
      <c r="R249" s="407"/>
      <c r="S249" s="395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4">
        <v>4680115881938</v>
      </c>
      <c r="E250" s="395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7"/>
      <c r="Q250" s="407"/>
      <c r="R250" s="407"/>
      <c r="S250" s="395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4">
        <v>4607091387346</v>
      </c>
      <c r="E251" s="395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7"/>
      <c r="Q251" s="407"/>
      <c r="R251" s="407"/>
      <c r="S251" s="395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4">
        <v>4607091389807</v>
      </c>
      <c r="E252" s="395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7"/>
      <c r="Q252" s="407"/>
      <c r="R252" s="407"/>
      <c r="S252" s="395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17"/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18"/>
      <c r="O253" s="396" t="s">
        <v>70</v>
      </c>
      <c r="P253" s="397"/>
      <c r="Q253" s="397"/>
      <c r="R253" s="397"/>
      <c r="S253" s="397"/>
      <c r="T253" s="397"/>
      <c r="U253" s="398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232.81481481481481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235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3.6504099999999999</v>
      </c>
      <c r="Z253" s="391"/>
      <c r="AA253" s="391"/>
    </row>
    <row r="254" spans="1:67" x14ac:dyDescent="0.2">
      <c r="A254" s="402"/>
      <c r="B254" s="402"/>
      <c r="C254" s="402"/>
      <c r="D254" s="402"/>
      <c r="E254" s="402"/>
      <c r="F254" s="402"/>
      <c r="G254" s="402"/>
      <c r="H254" s="402"/>
      <c r="I254" s="402"/>
      <c r="J254" s="402"/>
      <c r="K254" s="402"/>
      <c r="L254" s="402"/>
      <c r="M254" s="402"/>
      <c r="N254" s="418"/>
      <c r="O254" s="396" t="s">
        <v>70</v>
      </c>
      <c r="P254" s="397"/>
      <c r="Q254" s="397"/>
      <c r="R254" s="397"/>
      <c r="S254" s="397"/>
      <c r="T254" s="397"/>
      <c r="U254" s="398"/>
      <c r="V254" s="37" t="s">
        <v>66</v>
      </c>
      <c r="W254" s="390">
        <f>IFERROR(SUM(W240:W252),"0")</f>
        <v>1830</v>
      </c>
      <c r="X254" s="390">
        <f>IFERROR(SUM(X240:X252),"0")</f>
        <v>1853.6000000000001</v>
      </c>
      <c r="Y254" s="37"/>
      <c r="Z254" s="391"/>
      <c r="AA254" s="391"/>
    </row>
    <row r="255" spans="1:67" ht="14.25" customHeight="1" x14ac:dyDescent="0.25">
      <c r="A255" s="405" t="s">
        <v>61</v>
      </c>
      <c r="B255" s="402"/>
      <c r="C255" s="402"/>
      <c r="D255" s="402"/>
      <c r="E255" s="402"/>
      <c r="F255" s="402"/>
      <c r="G255" s="402"/>
      <c r="H255" s="402"/>
      <c r="I255" s="402"/>
      <c r="J255" s="402"/>
      <c r="K255" s="402"/>
      <c r="L255" s="402"/>
      <c r="M255" s="402"/>
      <c r="N255" s="402"/>
      <c r="O255" s="402"/>
      <c r="P255" s="402"/>
      <c r="Q255" s="402"/>
      <c r="R255" s="402"/>
      <c r="S255" s="402"/>
      <c r="T255" s="402"/>
      <c r="U255" s="402"/>
      <c r="V255" s="402"/>
      <c r="W255" s="402"/>
      <c r="X255" s="402"/>
      <c r="Y255" s="402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4">
        <v>4607091387193</v>
      </c>
      <c r="E256" s="395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7"/>
      <c r="Q256" s="407"/>
      <c r="R256" s="407"/>
      <c r="S256" s="395"/>
      <c r="T256" s="34"/>
      <c r="U256" s="34"/>
      <c r="V256" s="35" t="s">
        <v>66</v>
      </c>
      <c r="W256" s="388">
        <v>1290</v>
      </c>
      <c r="X256" s="389">
        <f>IFERROR(IF(W256="",0,CEILING((W256/$H256),1)*$H256),"")</f>
        <v>1293.6000000000001</v>
      </c>
      <c r="Y256" s="36">
        <f>IFERROR(IF(X256=0,"",ROUNDUP(X256/H256,0)*0.00753),"")</f>
        <v>2.3192400000000002</v>
      </c>
      <c r="Z256" s="56"/>
      <c r="AA256" s="57"/>
      <c r="AE256" s="64"/>
      <c r="BB256" s="218" t="s">
        <v>1</v>
      </c>
      <c r="BL256" s="64">
        <f>IFERROR(W256*I256/H256,"0")</f>
        <v>1369.8571428571427</v>
      </c>
      <c r="BM256" s="64">
        <f>IFERROR(X256*I256/H256,"0")</f>
        <v>1373.68</v>
      </c>
      <c r="BN256" s="64">
        <f>IFERROR(1/J256*(W256/H256),"0")</f>
        <v>1.9688644688644685</v>
      </c>
      <c r="BO256" s="64">
        <f>IFERROR(1/J256*(X256/H256),"0")</f>
        <v>1.9743589743589742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4">
        <v>4607091387230</v>
      </c>
      <c r="E257" s="395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7"/>
      <c r="Q257" s="407"/>
      <c r="R257" s="407"/>
      <c r="S257" s="395"/>
      <c r="T257" s="34"/>
      <c r="U257" s="34"/>
      <c r="V257" s="35" t="s">
        <v>66</v>
      </c>
      <c r="W257" s="388">
        <v>980</v>
      </c>
      <c r="X257" s="389">
        <f>IFERROR(IF(W257="",0,CEILING((W257/$H257),1)*$H257),"")</f>
        <v>982.80000000000007</v>
      </c>
      <c r="Y257" s="36">
        <f>IFERROR(IF(X257=0,"",ROUNDUP(X257/H257,0)*0.00753),"")</f>
        <v>1.7620200000000001</v>
      </c>
      <c r="Z257" s="56"/>
      <c r="AA257" s="57"/>
      <c r="AE257" s="64"/>
      <c r="BB257" s="219" t="s">
        <v>1</v>
      </c>
      <c r="BL257" s="64">
        <f>IFERROR(W257*I257/H257,"0")</f>
        <v>1040.6666666666667</v>
      </c>
      <c r="BM257" s="64">
        <f>IFERROR(X257*I257/H257,"0")</f>
        <v>1043.6400000000001</v>
      </c>
      <c r="BN257" s="64">
        <f>IFERROR(1/J257*(W257/H257),"0")</f>
        <v>1.4957264957264955</v>
      </c>
      <c r="BO257" s="64">
        <f>IFERROR(1/J257*(X257/H257),"0")</f>
        <v>1.5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4">
        <v>4607091387285</v>
      </c>
      <c r="E258" s="395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7"/>
      <c r="Q258" s="407"/>
      <c r="R258" s="407"/>
      <c r="S258" s="395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4">
        <v>4680115880481</v>
      </c>
      <c r="E259" s="395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7"/>
      <c r="Q259" s="407"/>
      <c r="R259" s="407"/>
      <c r="S259" s="395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7"/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18"/>
      <c r="O260" s="396" t="s">
        <v>70</v>
      </c>
      <c r="P260" s="397"/>
      <c r="Q260" s="397"/>
      <c r="R260" s="397"/>
      <c r="S260" s="397"/>
      <c r="T260" s="397"/>
      <c r="U260" s="398"/>
      <c r="V260" s="37" t="s">
        <v>71</v>
      </c>
      <c r="W260" s="390">
        <f>IFERROR(W256/H256,"0")+IFERROR(W257/H257,"0")+IFERROR(W258/H258,"0")+IFERROR(W259/H259,"0")</f>
        <v>540.47619047619037</v>
      </c>
      <c r="X260" s="390">
        <f>IFERROR(X256/H256,"0")+IFERROR(X257/H257,"0")+IFERROR(X258/H258,"0")+IFERROR(X259/H259,"0")</f>
        <v>542</v>
      </c>
      <c r="Y260" s="390">
        <f>IFERROR(IF(Y256="",0,Y256),"0")+IFERROR(IF(Y257="",0,Y257),"0")+IFERROR(IF(Y258="",0,Y258),"0")+IFERROR(IF(Y259="",0,Y259),"0")</f>
        <v>4.0812600000000003</v>
      </c>
      <c r="Z260" s="391"/>
      <c r="AA260" s="391"/>
    </row>
    <row r="261" spans="1:67" x14ac:dyDescent="0.2">
      <c r="A261" s="402"/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18"/>
      <c r="O261" s="396" t="s">
        <v>70</v>
      </c>
      <c r="P261" s="397"/>
      <c r="Q261" s="397"/>
      <c r="R261" s="397"/>
      <c r="S261" s="397"/>
      <c r="T261" s="397"/>
      <c r="U261" s="398"/>
      <c r="V261" s="37" t="s">
        <v>66</v>
      </c>
      <c r="W261" s="390">
        <f>IFERROR(SUM(W256:W259),"0")</f>
        <v>2270</v>
      </c>
      <c r="X261" s="390">
        <f>IFERROR(SUM(X256:X259),"0")</f>
        <v>2276.4</v>
      </c>
      <c r="Y261" s="37"/>
      <c r="Z261" s="391"/>
      <c r="AA261" s="391"/>
    </row>
    <row r="262" spans="1:67" ht="14.25" customHeight="1" x14ac:dyDescent="0.25">
      <c r="A262" s="405" t="s">
        <v>72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4">
        <v>4607091387766</v>
      </c>
      <c r="E263" s="395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7"/>
      <c r="Q263" s="407"/>
      <c r="R263" s="407"/>
      <c r="S263" s="395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4">
        <v>4607091387957</v>
      </c>
      <c r="E264" s="395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7"/>
      <c r="Q264" s="407"/>
      <c r="R264" s="407"/>
      <c r="S264" s="395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4">
        <v>4607091387964</v>
      </c>
      <c r="E265" s="395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7"/>
      <c r="Q265" s="407"/>
      <c r="R265" s="407"/>
      <c r="S265" s="395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4">
        <v>4680115884618</v>
      </c>
      <c r="E266" s="395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7"/>
      <c r="Q266" s="407"/>
      <c r="R266" s="407"/>
      <c r="S266" s="395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4">
        <v>4607091381672</v>
      </c>
      <c r="E267" s="395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7"/>
      <c r="Q267" s="407"/>
      <c r="R267" s="407"/>
      <c r="S267" s="395"/>
      <c r="T267" s="34"/>
      <c r="U267" s="34"/>
      <c r="V267" s="35" t="s">
        <v>66</v>
      </c>
      <c r="W267" s="388">
        <v>360</v>
      </c>
      <c r="X267" s="389">
        <f t="shared" si="61"/>
        <v>360</v>
      </c>
      <c r="Y267" s="36">
        <f>IFERROR(IF(X267=0,"",ROUNDUP(X267/H267,0)*0.00937),"")</f>
        <v>0.93699999999999994</v>
      </c>
      <c r="Z267" s="56"/>
      <c r="AA267" s="57"/>
      <c r="AE267" s="64"/>
      <c r="BB267" s="226" t="s">
        <v>1</v>
      </c>
      <c r="BL267" s="64">
        <f t="shared" si="62"/>
        <v>387.59999999999997</v>
      </c>
      <c r="BM267" s="64">
        <f t="shared" si="63"/>
        <v>387.59999999999997</v>
      </c>
      <c r="BN267" s="64">
        <f t="shared" si="64"/>
        <v>0.83333333333333337</v>
      </c>
      <c r="BO267" s="64">
        <f t="shared" si="65"/>
        <v>0.83333333333333337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4">
        <v>4607091387537</v>
      </c>
      <c r="E268" s="395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7"/>
      <c r="Q268" s="407"/>
      <c r="R268" s="407"/>
      <c r="S268" s="395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4">
        <v>4607091387513</v>
      </c>
      <c r="E269" s="395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7"/>
      <c r="Q269" s="407"/>
      <c r="R269" s="407"/>
      <c r="S269" s="395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4">
        <v>4680115880511</v>
      </c>
      <c r="E270" s="395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7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7"/>
      <c r="Q270" s="407"/>
      <c r="R270" s="407"/>
      <c r="S270" s="395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4">
        <v>4680115880412</v>
      </c>
      <c r="E271" s="395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7"/>
      <c r="Q271" s="407"/>
      <c r="R271" s="407"/>
      <c r="S271" s="395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7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18"/>
      <c r="O272" s="396" t="s">
        <v>70</v>
      </c>
      <c r="P272" s="397"/>
      <c r="Q272" s="397"/>
      <c r="R272" s="397"/>
      <c r="S272" s="397"/>
      <c r="T272" s="397"/>
      <c r="U272" s="398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100</v>
      </c>
      <c r="X272" s="390">
        <f>IFERROR(X263/H263,"0")+IFERROR(X264/H264,"0")+IFERROR(X265/H265,"0")+IFERROR(X266/H266,"0")+IFERROR(X267/H267,"0")+IFERROR(X268/H268,"0")+IFERROR(X269/H269,"0")+IFERROR(X270/H270,"0")+IFERROR(X271/H271,"0")</f>
        <v>100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0.93699999999999994</v>
      </c>
      <c r="Z272" s="391"/>
      <c r="AA272" s="391"/>
    </row>
    <row r="273" spans="1:67" x14ac:dyDescent="0.2">
      <c r="A273" s="402"/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18"/>
      <c r="O273" s="396" t="s">
        <v>70</v>
      </c>
      <c r="P273" s="397"/>
      <c r="Q273" s="397"/>
      <c r="R273" s="397"/>
      <c r="S273" s="397"/>
      <c r="T273" s="397"/>
      <c r="U273" s="398"/>
      <c r="V273" s="37" t="s">
        <v>66</v>
      </c>
      <c r="W273" s="390">
        <f>IFERROR(SUM(W263:W271),"0")</f>
        <v>360</v>
      </c>
      <c r="X273" s="390">
        <f>IFERROR(SUM(X263:X271),"0")</f>
        <v>360</v>
      </c>
      <c r="Y273" s="37"/>
      <c r="Z273" s="391"/>
      <c r="AA273" s="391"/>
    </row>
    <row r="274" spans="1:67" ht="14.25" customHeight="1" x14ac:dyDescent="0.25">
      <c r="A274" s="405" t="s">
        <v>207</v>
      </c>
      <c r="B274" s="402"/>
      <c r="C274" s="402"/>
      <c r="D274" s="402"/>
      <c r="E274" s="402"/>
      <c r="F274" s="402"/>
      <c r="G274" s="402"/>
      <c r="H274" s="402"/>
      <c r="I274" s="402"/>
      <c r="J274" s="402"/>
      <c r="K274" s="402"/>
      <c r="L274" s="402"/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2"/>
      <c r="X274" s="402"/>
      <c r="Y274" s="402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4">
        <v>4607091380880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7"/>
      <c r="Q275" s="407"/>
      <c r="R275" s="407"/>
      <c r="S275" s="395"/>
      <c r="T275" s="34"/>
      <c r="U275" s="34"/>
      <c r="V275" s="35" t="s">
        <v>66</v>
      </c>
      <c r="W275" s="388">
        <v>160</v>
      </c>
      <c r="X275" s="389">
        <f>IFERROR(IF(W275="",0,CEILING((W275/$H275),1)*$H275),"")</f>
        <v>168</v>
      </c>
      <c r="Y275" s="36">
        <f>IFERROR(IF(X275=0,"",ROUNDUP(X275/H275,0)*0.02175),"")</f>
        <v>0.43499999999999994</v>
      </c>
      <c r="Z275" s="56"/>
      <c r="AA275" s="57"/>
      <c r="AE275" s="64"/>
      <c r="BB275" s="231" t="s">
        <v>1</v>
      </c>
      <c r="BL275" s="64">
        <f>IFERROR(W275*I275/H275,"0")</f>
        <v>170.74285714285713</v>
      </c>
      <c r="BM275" s="64">
        <f>IFERROR(X275*I275/H275,"0")</f>
        <v>179.28</v>
      </c>
      <c r="BN275" s="64">
        <f>IFERROR(1/J275*(W275/H275),"0")</f>
        <v>0.3401360544217687</v>
      </c>
      <c r="BO275" s="64">
        <f>IFERROR(1/J275*(X275/H275),"0")</f>
        <v>0.3571428571428571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4">
        <v>4607091380880</v>
      </c>
      <c r="E276" s="395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0" t="s">
        <v>426</v>
      </c>
      <c r="P276" s="407"/>
      <c r="Q276" s="407"/>
      <c r="R276" s="407"/>
      <c r="S276" s="395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4">
        <v>4607091384482</v>
      </c>
      <c r="E277" s="395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7"/>
      <c r="Q277" s="407"/>
      <c r="R277" s="407"/>
      <c r="S277" s="395"/>
      <c r="T277" s="34"/>
      <c r="U277" s="34"/>
      <c r="V277" s="35" t="s">
        <v>66</v>
      </c>
      <c r="W277" s="388">
        <v>490</v>
      </c>
      <c r="X277" s="389">
        <f>IFERROR(IF(W277="",0,CEILING((W277/$H277),1)*$H277),"")</f>
        <v>491.4</v>
      </c>
      <c r="Y277" s="36">
        <f>IFERROR(IF(X277=0,"",ROUNDUP(X277/H277,0)*0.02175),"")</f>
        <v>1.37025</v>
      </c>
      <c r="Z277" s="56"/>
      <c r="AA277" s="57"/>
      <c r="AE277" s="64"/>
      <c r="BB277" s="233" t="s">
        <v>1</v>
      </c>
      <c r="BL277" s="64">
        <f>IFERROR(W277*I277/H277,"0")</f>
        <v>525.43076923076933</v>
      </c>
      <c r="BM277" s="64">
        <f>IFERROR(X277*I277/H277,"0")</f>
        <v>526.93200000000002</v>
      </c>
      <c r="BN277" s="64">
        <f>IFERROR(1/J277*(W277/H277),"0")</f>
        <v>1.1217948717948718</v>
      </c>
      <c r="BO277" s="64">
        <f>IFERROR(1/J277*(X277/H277),"0")</f>
        <v>1.125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4">
        <v>4607091380897</v>
      </c>
      <c r="E278" s="395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7"/>
      <c r="Q278" s="407"/>
      <c r="R278" s="407"/>
      <c r="S278" s="395"/>
      <c r="T278" s="34"/>
      <c r="U278" s="34"/>
      <c r="V278" s="35" t="s">
        <v>66</v>
      </c>
      <c r="W278" s="388">
        <v>240</v>
      </c>
      <c r="X278" s="389">
        <f>IFERROR(IF(W278="",0,CEILING((W278/$H278),1)*$H278),"")</f>
        <v>243.60000000000002</v>
      </c>
      <c r="Y278" s="36">
        <f>IFERROR(IF(X278=0,"",ROUNDUP(X278/H278,0)*0.02175),"")</f>
        <v>0.63074999999999992</v>
      </c>
      <c r="Z278" s="56"/>
      <c r="AA278" s="57"/>
      <c r="AE278" s="64"/>
      <c r="BB278" s="234" t="s">
        <v>1</v>
      </c>
      <c r="BL278" s="64">
        <f>IFERROR(W278*I278/H278,"0")</f>
        <v>256.1142857142857</v>
      </c>
      <c r="BM278" s="64">
        <f>IFERROR(X278*I278/H278,"0")</f>
        <v>259.95600000000002</v>
      </c>
      <c r="BN278" s="64">
        <f>IFERROR(1/J278*(W278/H278),"0")</f>
        <v>0.51020408163265296</v>
      </c>
      <c r="BO278" s="64">
        <f>IFERROR(1/J278*(X278/H278),"0")</f>
        <v>0.51785714285714279</v>
      </c>
    </row>
    <row r="279" spans="1:67" x14ac:dyDescent="0.2">
      <c r="A279" s="417"/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18"/>
      <c r="O279" s="396" t="s">
        <v>70</v>
      </c>
      <c r="P279" s="397"/>
      <c r="Q279" s="397"/>
      <c r="R279" s="397"/>
      <c r="S279" s="397"/>
      <c r="T279" s="397"/>
      <c r="U279" s="398"/>
      <c r="V279" s="37" t="s">
        <v>71</v>
      </c>
      <c r="W279" s="390">
        <f>IFERROR(W275/H275,"0")+IFERROR(W276/H276,"0")+IFERROR(W277/H277,"0")+IFERROR(W278/H278,"0")</f>
        <v>110.43956043956044</v>
      </c>
      <c r="X279" s="390">
        <f>IFERROR(X275/H275,"0")+IFERROR(X276/H276,"0")+IFERROR(X277/H277,"0")+IFERROR(X278/H278,"0")</f>
        <v>112</v>
      </c>
      <c r="Y279" s="390">
        <f>IFERROR(IF(Y275="",0,Y275),"0")+IFERROR(IF(Y276="",0,Y276),"0")+IFERROR(IF(Y277="",0,Y277),"0")+IFERROR(IF(Y278="",0,Y278),"0")</f>
        <v>2.4359999999999999</v>
      </c>
      <c r="Z279" s="391"/>
      <c r="AA279" s="391"/>
    </row>
    <row r="280" spans="1:67" x14ac:dyDescent="0.2">
      <c r="A280" s="402"/>
      <c r="B280" s="402"/>
      <c r="C280" s="402"/>
      <c r="D280" s="402"/>
      <c r="E280" s="402"/>
      <c r="F280" s="402"/>
      <c r="G280" s="402"/>
      <c r="H280" s="402"/>
      <c r="I280" s="402"/>
      <c r="J280" s="402"/>
      <c r="K280" s="402"/>
      <c r="L280" s="402"/>
      <c r="M280" s="402"/>
      <c r="N280" s="418"/>
      <c r="O280" s="396" t="s">
        <v>70</v>
      </c>
      <c r="P280" s="397"/>
      <c r="Q280" s="397"/>
      <c r="R280" s="397"/>
      <c r="S280" s="397"/>
      <c r="T280" s="397"/>
      <c r="U280" s="398"/>
      <c r="V280" s="37" t="s">
        <v>66</v>
      </c>
      <c r="W280" s="390">
        <f>IFERROR(SUM(W275:W278),"0")</f>
        <v>890</v>
      </c>
      <c r="X280" s="390">
        <f>IFERROR(SUM(X275:X278),"0")</f>
        <v>903</v>
      </c>
      <c r="Y280" s="37"/>
      <c r="Z280" s="391"/>
      <c r="AA280" s="391"/>
    </row>
    <row r="281" spans="1:67" ht="14.25" customHeight="1" x14ac:dyDescent="0.25">
      <c r="A281" s="405" t="s">
        <v>86</v>
      </c>
      <c r="B281" s="402"/>
      <c r="C281" s="402"/>
      <c r="D281" s="402"/>
      <c r="E281" s="402"/>
      <c r="F281" s="402"/>
      <c r="G281" s="402"/>
      <c r="H281" s="402"/>
      <c r="I281" s="402"/>
      <c r="J281" s="402"/>
      <c r="K281" s="402"/>
      <c r="L281" s="402"/>
      <c r="M281" s="402"/>
      <c r="N281" s="402"/>
      <c r="O281" s="402"/>
      <c r="P281" s="402"/>
      <c r="Q281" s="402"/>
      <c r="R281" s="402"/>
      <c r="S281" s="402"/>
      <c r="T281" s="402"/>
      <c r="U281" s="402"/>
      <c r="V281" s="402"/>
      <c r="W281" s="402"/>
      <c r="X281" s="402"/>
      <c r="Y281" s="402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4">
        <v>4607091388374</v>
      </c>
      <c r="E282" s="395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1" t="s">
        <v>433</v>
      </c>
      <c r="P282" s="407"/>
      <c r="Q282" s="407"/>
      <c r="R282" s="407"/>
      <c r="S282" s="395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4">
        <v>4607091388381</v>
      </c>
      <c r="E283" s="395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69" t="s">
        <v>436</v>
      </c>
      <c r="P283" s="407"/>
      <c r="Q283" s="407"/>
      <c r="R283" s="407"/>
      <c r="S283" s="395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4">
        <v>4607091388404</v>
      </c>
      <c r="E284" s="395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7"/>
      <c r="Q284" s="407"/>
      <c r="R284" s="407"/>
      <c r="S284" s="395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7"/>
      <c r="B285" s="402"/>
      <c r="C285" s="402"/>
      <c r="D285" s="402"/>
      <c r="E285" s="402"/>
      <c r="F285" s="402"/>
      <c r="G285" s="402"/>
      <c r="H285" s="402"/>
      <c r="I285" s="402"/>
      <c r="J285" s="402"/>
      <c r="K285" s="402"/>
      <c r="L285" s="402"/>
      <c r="M285" s="402"/>
      <c r="N285" s="418"/>
      <c r="O285" s="396" t="s">
        <v>70</v>
      </c>
      <c r="P285" s="397"/>
      <c r="Q285" s="397"/>
      <c r="R285" s="397"/>
      <c r="S285" s="397"/>
      <c r="T285" s="397"/>
      <c r="U285" s="398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402"/>
      <c r="B286" s="402"/>
      <c r="C286" s="402"/>
      <c r="D286" s="402"/>
      <c r="E286" s="402"/>
      <c r="F286" s="402"/>
      <c r="G286" s="402"/>
      <c r="H286" s="402"/>
      <c r="I286" s="402"/>
      <c r="J286" s="402"/>
      <c r="K286" s="402"/>
      <c r="L286" s="402"/>
      <c r="M286" s="402"/>
      <c r="N286" s="418"/>
      <c r="O286" s="396" t="s">
        <v>70</v>
      </c>
      <c r="P286" s="397"/>
      <c r="Q286" s="397"/>
      <c r="R286" s="397"/>
      <c r="S286" s="397"/>
      <c r="T286" s="397"/>
      <c r="U286" s="398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405" t="s">
        <v>439</v>
      </c>
      <c r="B287" s="402"/>
      <c r="C287" s="402"/>
      <c r="D287" s="402"/>
      <c r="E287" s="402"/>
      <c r="F287" s="402"/>
      <c r="G287" s="402"/>
      <c r="H287" s="402"/>
      <c r="I287" s="402"/>
      <c r="J287" s="402"/>
      <c r="K287" s="402"/>
      <c r="L287" s="402"/>
      <c r="M287" s="402"/>
      <c r="N287" s="402"/>
      <c r="O287" s="402"/>
      <c r="P287" s="402"/>
      <c r="Q287" s="402"/>
      <c r="R287" s="402"/>
      <c r="S287" s="402"/>
      <c r="T287" s="402"/>
      <c r="U287" s="402"/>
      <c r="V287" s="402"/>
      <c r="W287" s="402"/>
      <c r="X287" s="402"/>
      <c r="Y287" s="402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4">
        <v>4680115881808</v>
      </c>
      <c r="E288" s="395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7"/>
      <c r="Q288" s="407"/>
      <c r="R288" s="407"/>
      <c r="S288" s="395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4">
        <v>4680115881822</v>
      </c>
      <c r="E289" s="395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7"/>
      <c r="Q289" s="407"/>
      <c r="R289" s="407"/>
      <c r="S289" s="395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4">
        <v>4680115880016</v>
      </c>
      <c r="E290" s="395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7"/>
      <c r="Q290" s="407"/>
      <c r="R290" s="407"/>
      <c r="S290" s="395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7"/>
      <c r="B291" s="402"/>
      <c r="C291" s="402"/>
      <c r="D291" s="402"/>
      <c r="E291" s="402"/>
      <c r="F291" s="402"/>
      <c r="G291" s="402"/>
      <c r="H291" s="402"/>
      <c r="I291" s="402"/>
      <c r="J291" s="402"/>
      <c r="K291" s="402"/>
      <c r="L291" s="402"/>
      <c r="M291" s="402"/>
      <c r="N291" s="418"/>
      <c r="O291" s="396" t="s">
        <v>70</v>
      </c>
      <c r="P291" s="397"/>
      <c r="Q291" s="397"/>
      <c r="R291" s="397"/>
      <c r="S291" s="397"/>
      <c r="T291" s="397"/>
      <c r="U291" s="398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18"/>
      <c r="O292" s="396" t="s">
        <v>70</v>
      </c>
      <c r="P292" s="397"/>
      <c r="Q292" s="397"/>
      <c r="R292" s="397"/>
      <c r="S292" s="397"/>
      <c r="T292" s="397"/>
      <c r="U292" s="398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01" t="s">
        <v>448</v>
      </c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2"/>
      <c r="P293" s="402"/>
      <c r="Q293" s="402"/>
      <c r="R293" s="402"/>
      <c r="S293" s="402"/>
      <c r="T293" s="402"/>
      <c r="U293" s="402"/>
      <c r="V293" s="402"/>
      <c r="W293" s="402"/>
      <c r="X293" s="402"/>
      <c r="Y293" s="402"/>
      <c r="Z293" s="383"/>
      <c r="AA293" s="383"/>
    </row>
    <row r="294" spans="1:67" ht="14.25" customHeight="1" x14ac:dyDescent="0.25">
      <c r="A294" s="405" t="s">
        <v>105</v>
      </c>
      <c r="B294" s="402"/>
      <c r="C294" s="402"/>
      <c r="D294" s="402"/>
      <c r="E294" s="402"/>
      <c r="F294" s="402"/>
      <c r="G294" s="402"/>
      <c r="H294" s="402"/>
      <c r="I294" s="402"/>
      <c r="J294" s="402"/>
      <c r="K294" s="402"/>
      <c r="L294" s="402"/>
      <c r="M294" s="402"/>
      <c r="N294" s="402"/>
      <c r="O294" s="402"/>
      <c r="P294" s="402"/>
      <c r="Q294" s="402"/>
      <c r="R294" s="402"/>
      <c r="S294" s="402"/>
      <c r="T294" s="402"/>
      <c r="U294" s="402"/>
      <c r="V294" s="402"/>
      <c r="W294" s="402"/>
      <c r="X294" s="402"/>
      <c r="Y294" s="402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4">
        <v>4607091387421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5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7"/>
      <c r="Q295" s="407"/>
      <c r="R295" s="407"/>
      <c r="S295" s="395"/>
      <c r="T295" s="34"/>
      <c r="U295" s="34"/>
      <c r="V295" s="35" t="s">
        <v>66</v>
      </c>
      <c r="W295" s="388">
        <v>300</v>
      </c>
      <c r="X295" s="389">
        <f t="shared" ref="X295:X301" si="66">IFERROR(IF(W295="",0,CEILING((W295/$H295),1)*$H295),"")</f>
        <v>302.40000000000003</v>
      </c>
      <c r="Y295" s="36">
        <f>IFERROR(IF(X295=0,"",ROUNDUP(X295/H295,0)*0.02175),"")</f>
        <v>0.60899999999999999</v>
      </c>
      <c r="Z295" s="56"/>
      <c r="AA295" s="57"/>
      <c r="AE295" s="64"/>
      <c r="BB295" s="241" t="s">
        <v>1</v>
      </c>
      <c r="BL295" s="64">
        <f t="shared" ref="BL295:BL301" si="67">IFERROR(W295*I295/H295,"0")</f>
        <v>313.33333333333331</v>
      </c>
      <c r="BM295" s="64">
        <f t="shared" ref="BM295:BM301" si="68">IFERROR(X295*I295/H295,"0")</f>
        <v>315.83999999999997</v>
      </c>
      <c r="BN295" s="64">
        <f t="shared" ref="BN295:BN301" si="69">IFERROR(1/J295*(W295/H295),"0")</f>
        <v>0.49603174603174593</v>
      </c>
      <c r="BO295" s="64">
        <f t="shared" ref="BO295:BO301" si="70">IFERROR(1/J295*(X295/H295),"0")</f>
        <v>0.5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4">
        <v>4607091387421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7"/>
      <c r="Q296" s="407"/>
      <c r="R296" s="407"/>
      <c r="S296" s="395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4">
        <v>4607091387452</v>
      </c>
      <c r="E297" s="395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5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7"/>
      <c r="Q297" s="407"/>
      <c r="R297" s="407"/>
      <c r="S297" s="395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4">
        <v>4607091387452</v>
      </c>
      <c r="E298" s="395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8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7"/>
      <c r="Q298" s="407"/>
      <c r="R298" s="407"/>
      <c r="S298" s="395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4">
        <v>4607091385984</v>
      </c>
      <c r="E299" s="395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7"/>
      <c r="Q299" s="407"/>
      <c r="R299" s="407"/>
      <c r="S299" s="395"/>
      <c r="T299" s="34"/>
      <c r="U299" s="34"/>
      <c r="V299" s="35" t="s">
        <v>66</v>
      </c>
      <c r="W299" s="388">
        <v>100</v>
      </c>
      <c r="X299" s="389">
        <f t="shared" si="66"/>
        <v>108</v>
      </c>
      <c r="Y299" s="36">
        <f>IFERROR(IF(X299=0,"",ROUNDUP(X299/H299,0)*0.02175),"")</f>
        <v>0.21749999999999997</v>
      </c>
      <c r="Z299" s="56"/>
      <c r="AA299" s="57"/>
      <c r="AE299" s="64"/>
      <c r="BB299" s="245" t="s">
        <v>1</v>
      </c>
      <c r="BL299" s="64">
        <f t="shared" si="67"/>
        <v>104.44444444444444</v>
      </c>
      <c r="BM299" s="64">
        <f t="shared" si="68"/>
        <v>112.8</v>
      </c>
      <c r="BN299" s="64">
        <f t="shared" si="69"/>
        <v>0.16534391534391535</v>
      </c>
      <c r="BO299" s="64">
        <f t="shared" si="70"/>
        <v>0.17857142857142855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4">
        <v>4607091387438</v>
      </c>
      <c r="E300" s="395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7"/>
      <c r="Q300" s="407"/>
      <c r="R300" s="407"/>
      <c r="S300" s="395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4">
        <v>4607091387469</v>
      </c>
      <c r="E301" s="395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7"/>
      <c r="Q301" s="407"/>
      <c r="R301" s="407"/>
      <c r="S301" s="395"/>
      <c r="T301" s="34"/>
      <c r="U301" s="34"/>
      <c r="V301" s="35" t="s">
        <v>66</v>
      </c>
      <c r="W301" s="388">
        <v>100</v>
      </c>
      <c r="X301" s="389">
        <f t="shared" si="66"/>
        <v>100</v>
      </c>
      <c r="Y301" s="36">
        <f>IFERROR(IF(X301=0,"",ROUNDUP(X301/H301,0)*0.00937),"")</f>
        <v>0.18740000000000001</v>
      </c>
      <c r="Z301" s="56"/>
      <c r="AA301" s="57"/>
      <c r="AE301" s="64"/>
      <c r="BB301" s="247" t="s">
        <v>1</v>
      </c>
      <c r="BL301" s="64">
        <f t="shared" si="67"/>
        <v>104.8</v>
      </c>
      <c r="BM301" s="64">
        <f t="shared" si="68"/>
        <v>104.8</v>
      </c>
      <c r="BN301" s="64">
        <f t="shared" si="69"/>
        <v>0.16666666666666666</v>
      </c>
      <c r="BO301" s="64">
        <f t="shared" si="70"/>
        <v>0.16666666666666666</v>
      </c>
    </row>
    <row r="302" spans="1:67" x14ac:dyDescent="0.2">
      <c r="A302" s="417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18"/>
      <c r="O302" s="396" t="s">
        <v>70</v>
      </c>
      <c r="P302" s="397"/>
      <c r="Q302" s="397"/>
      <c r="R302" s="397"/>
      <c r="S302" s="397"/>
      <c r="T302" s="397"/>
      <c r="U302" s="398"/>
      <c r="V302" s="37" t="s">
        <v>71</v>
      </c>
      <c r="W302" s="390">
        <f>IFERROR(W295/H295,"0")+IFERROR(W296/H296,"0")+IFERROR(W297/H297,"0")+IFERROR(W298/H298,"0")+IFERROR(W299/H299,"0")+IFERROR(W300/H300,"0")+IFERROR(W301/H301,"0")</f>
        <v>57.037037037037038</v>
      </c>
      <c r="X302" s="390">
        <f>IFERROR(X295/H295,"0")+IFERROR(X296/H296,"0")+IFERROR(X297/H297,"0")+IFERROR(X298/H298,"0")+IFERROR(X299/H299,"0")+IFERROR(X300/H300,"0")+IFERROR(X301/H301,"0")</f>
        <v>58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1.0139</v>
      </c>
      <c r="Z302" s="391"/>
      <c r="AA302" s="391"/>
    </row>
    <row r="303" spans="1:67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18"/>
      <c r="O303" s="396" t="s">
        <v>70</v>
      </c>
      <c r="P303" s="397"/>
      <c r="Q303" s="397"/>
      <c r="R303" s="397"/>
      <c r="S303" s="397"/>
      <c r="T303" s="397"/>
      <c r="U303" s="398"/>
      <c r="V303" s="37" t="s">
        <v>66</v>
      </c>
      <c r="W303" s="390">
        <f>IFERROR(SUM(W295:W301),"0")</f>
        <v>500</v>
      </c>
      <c r="X303" s="390">
        <f>IFERROR(SUM(X295:X301),"0")</f>
        <v>510.40000000000003</v>
      </c>
      <c r="Y303" s="37"/>
      <c r="Z303" s="391"/>
      <c r="AA303" s="391"/>
    </row>
    <row r="304" spans="1:67" ht="14.25" customHeight="1" x14ac:dyDescent="0.25">
      <c r="A304" s="405" t="s">
        <v>61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402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4">
        <v>4607091387292</v>
      </c>
      <c r="E305" s="395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7"/>
      <c r="Q305" s="407"/>
      <c r="R305" s="407"/>
      <c r="S305" s="395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4">
        <v>4607091387315</v>
      </c>
      <c r="E306" s="395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7"/>
      <c r="Q306" s="407"/>
      <c r="R306" s="407"/>
      <c r="S306" s="395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7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18"/>
      <c r="O307" s="396" t="s">
        <v>70</v>
      </c>
      <c r="P307" s="397"/>
      <c r="Q307" s="397"/>
      <c r="R307" s="397"/>
      <c r="S307" s="397"/>
      <c r="T307" s="397"/>
      <c r="U307" s="398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18"/>
      <c r="O308" s="396" t="s">
        <v>70</v>
      </c>
      <c r="P308" s="397"/>
      <c r="Q308" s="397"/>
      <c r="R308" s="397"/>
      <c r="S308" s="397"/>
      <c r="T308" s="397"/>
      <c r="U308" s="398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01" t="s">
        <v>465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383"/>
      <c r="AA309" s="383"/>
    </row>
    <row r="310" spans="1:67" ht="14.25" customHeight="1" x14ac:dyDescent="0.25">
      <c r="A310" s="405" t="s">
        <v>61</v>
      </c>
      <c r="B310" s="402"/>
      <c r="C310" s="402"/>
      <c r="D310" s="402"/>
      <c r="E310" s="402"/>
      <c r="F310" s="402"/>
      <c r="G310" s="402"/>
      <c r="H310" s="402"/>
      <c r="I310" s="402"/>
      <c r="J310" s="402"/>
      <c r="K310" s="402"/>
      <c r="L310" s="402"/>
      <c r="M310" s="402"/>
      <c r="N310" s="402"/>
      <c r="O310" s="402"/>
      <c r="P310" s="402"/>
      <c r="Q310" s="402"/>
      <c r="R310" s="402"/>
      <c r="S310" s="402"/>
      <c r="T310" s="402"/>
      <c r="U310" s="402"/>
      <c r="V310" s="402"/>
      <c r="W310" s="402"/>
      <c r="X310" s="402"/>
      <c r="Y310" s="402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4">
        <v>4607091383836</v>
      </c>
      <c r="E311" s="395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7"/>
      <c r="Q311" s="407"/>
      <c r="R311" s="407"/>
      <c r="S311" s="395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7"/>
      <c r="B312" s="402"/>
      <c r="C312" s="402"/>
      <c r="D312" s="402"/>
      <c r="E312" s="402"/>
      <c r="F312" s="402"/>
      <c r="G312" s="402"/>
      <c r="H312" s="402"/>
      <c r="I312" s="402"/>
      <c r="J312" s="402"/>
      <c r="K312" s="402"/>
      <c r="L312" s="402"/>
      <c r="M312" s="402"/>
      <c r="N312" s="418"/>
      <c r="O312" s="396" t="s">
        <v>70</v>
      </c>
      <c r="P312" s="397"/>
      <c r="Q312" s="397"/>
      <c r="R312" s="397"/>
      <c r="S312" s="397"/>
      <c r="T312" s="397"/>
      <c r="U312" s="398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402"/>
      <c r="B313" s="402"/>
      <c r="C313" s="402"/>
      <c r="D313" s="402"/>
      <c r="E313" s="402"/>
      <c r="F313" s="402"/>
      <c r="G313" s="402"/>
      <c r="H313" s="402"/>
      <c r="I313" s="402"/>
      <c r="J313" s="402"/>
      <c r="K313" s="402"/>
      <c r="L313" s="402"/>
      <c r="M313" s="402"/>
      <c r="N313" s="418"/>
      <c r="O313" s="396" t="s">
        <v>70</v>
      </c>
      <c r="P313" s="397"/>
      <c r="Q313" s="397"/>
      <c r="R313" s="397"/>
      <c r="S313" s="397"/>
      <c r="T313" s="397"/>
      <c r="U313" s="398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405" t="s">
        <v>72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402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4">
        <v>4607091387919</v>
      </c>
      <c r="E315" s="395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7"/>
      <c r="Q315" s="407"/>
      <c r="R315" s="407"/>
      <c r="S315" s="395"/>
      <c r="T315" s="34"/>
      <c r="U315" s="34"/>
      <c r="V315" s="35" t="s">
        <v>66</v>
      </c>
      <c r="W315" s="388">
        <v>490</v>
      </c>
      <c r="X315" s="389">
        <f>IFERROR(IF(W315="",0,CEILING((W315/$H315),1)*$H315),"")</f>
        <v>494.09999999999997</v>
      </c>
      <c r="Y315" s="36">
        <f>IFERROR(IF(X315=0,"",ROUNDUP(X315/H315,0)*0.02175),"")</f>
        <v>1.3267499999999999</v>
      </c>
      <c r="Z315" s="56"/>
      <c r="AA315" s="57"/>
      <c r="AE315" s="64"/>
      <c r="BB315" s="251" t="s">
        <v>1</v>
      </c>
      <c r="BL315" s="64">
        <f>IFERROR(W315*I315/H315,"0")</f>
        <v>524.1185185185185</v>
      </c>
      <c r="BM315" s="64">
        <f>IFERROR(X315*I315/H315,"0")</f>
        <v>528.50399999999991</v>
      </c>
      <c r="BN315" s="64">
        <f>IFERROR(1/J315*(W315/H315),"0")</f>
        <v>1.0802469135802468</v>
      </c>
      <c r="BO315" s="64">
        <f>IFERROR(1/J315*(X315/H315),"0")</f>
        <v>1.0892857142857142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4">
        <v>4680115883604</v>
      </c>
      <c r="E316" s="395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7"/>
      <c r="Q316" s="407"/>
      <c r="R316" s="407"/>
      <c r="S316" s="395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4">
        <v>4680115883567</v>
      </c>
      <c r="E317" s="395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7"/>
      <c r="Q317" s="407"/>
      <c r="R317" s="407"/>
      <c r="S317" s="395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7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18"/>
      <c r="O318" s="396" t="s">
        <v>70</v>
      </c>
      <c r="P318" s="397"/>
      <c r="Q318" s="397"/>
      <c r="R318" s="397"/>
      <c r="S318" s="397"/>
      <c r="T318" s="397"/>
      <c r="U318" s="398"/>
      <c r="V318" s="37" t="s">
        <v>71</v>
      </c>
      <c r="W318" s="390">
        <f>IFERROR(W315/H315,"0")+IFERROR(W316/H316,"0")+IFERROR(W317/H317,"0")</f>
        <v>60.493827160493829</v>
      </c>
      <c r="X318" s="390">
        <f>IFERROR(X315/H315,"0")+IFERROR(X316/H316,"0")+IFERROR(X317/H317,"0")</f>
        <v>61</v>
      </c>
      <c r="Y318" s="390">
        <f>IFERROR(IF(Y315="",0,Y315),"0")+IFERROR(IF(Y316="",0,Y316),"0")+IFERROR(IF(Y317="",0,Y317),"0")</f>
        <v>1.3267499999999999</v>
      </c>
      <c r="Z318" s="391"/>
      <c r="AA318" s="391"/>
    </row>
    <row r="319" spans="1:67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18"/>
      <c r="O319" s="396" t="s">
        <v>70</v>
      </c>
      <c r="P319" s="397"/>
      <c r="Q319" s="397"/>
      <c r="R319" s="397"/>
      <c r="S319" s="397"/>
      <c r="T319" s="397"/>
      <c r="U319" s="398"/>
      <c r="V319" s="37" t="s">
        <v>66</v>
      </c>
      <c r="W319" s="390">
        <f>IFERROR(SUM(W315:W317),"0")</f>
        <v>490</v>
      </c>
      <c r="X319" s="390">
        <f>IFERROR(SUM(X315:X317),"0")</f>
        <v>494.09999999999997</v>
      </c>
      <c r="Y319" s="37"/>
      <c r="Z319" s="391"/>
      <c r="AA319" s="391"/>
    </row>
    <row r="320" spans="1:67" ht="14.25" customHeight="1" x14ac:dyDescent="0.25">
      <c r="A320" s="405" t="s">
        <v>207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402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4">
        <v>4607091388831</v>
      </c>
      <c r="E321" s="395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7"/>
      <c r="Q321" s="407"/>
      <c r="R321" s="407"/>
      <c r="S321" s="395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7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402"/>
      <c r="N322" s="418"/>
      <c r="O322" s="396" t="s">
        <v>70</v>
      </c>
      <c r="P322" s="397"/>
      <c r="Q322" s="397"/>
      <c r="R322" s="397"/>
      <c r="S322" s="397"/>
      <c r="T322" s="397"/>
      <c r="U322" s="398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402"/>
      <c r="B323" s="402"/>
      <c r="C323" s="402"/>
      <c r="D323" s="402"/>
      <c r="E323" s="402"/>
      <c r="F323" s="402"/>
      <c r="G323" s="402"/>
      <c r="H323" s="402"/>
      <c r="I323" s="402"/>
      <c r="J323" s="402"/>
      <c r="K323" s="402"/>
      <c r="L323" s="402"/>
      <c r="M323" s="402"/>
      <c r="N323" s="418"/>
      <c r="O323" s="396" t="s">
        <v>70</v>
      </c>
      <c r="P323" s="397"/>
      <c r="Q323" s="397"/>
      <c r="R323" s="397"/>
      <c r="S323" s="397"/>
      <c r="T323" s="397"/>
      <c r="U323" s="398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405" t="s">
        <v>86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4">
        <v>4607091383102</v>
      </c>
      <c r="E325" s="395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7"/>
      <c r="Q325" s="407"/>
      <c r="R325" s="407"/>
      <c r="S325" s="395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7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18"/>
      <c r="O326" s="396" t="s">
        <v>70</v>
      </c>
      <c r="P326" s="397"/>
      <c r="Q326" s="397"/>
      <c r="R326" s="397"/>
      <c r="S326" s="397"/>
      <c r="T326" s="397"/>
      <c r="U326" s="398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402"/>
      <c r="B327" s="402"/>
      <c r="C327" s="402"/>
      <c r="D327" s="402"/>
      <c r="E327" s="402"/>
      <c r="F327" s="402"/>
      <c r="G327" s="402"/>
      <c r="H327" s="402"/>
      <c r="I327" s="402"/>
      <c r="J327" s="402"/>
      <c r="K327" s="402"/>
      <c r="L327" s="402"/>
      <c r="M327" s="402"/>
      <c r="N327" s="418"/>
      <c r="O327" s="396" t="s">
        <v>70</v>
      </c>
      <c r="P327" s="397"/>
      <c r="Q327" s="397"/>
      <c r="R327" s="397"/>
      <c r="S327" s="397"/>
      <c r="T327" s="397"/>
      <c r="U327" s="398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4" t="s">
        <v>478</v>
      </c>
      <c r="B328" s="445"/>
      <c r="C328" s="445"/>
      <c r="D328" s="445"/>
      <c r="E328" s="445"/>
      <c r="F328" s="445"/>
      <c r="G328" s="445"/>
      <c r="H328" s="445"/>
      <c r="I328" s="445"/>
      <c r="J328" s="445"/>
      <c r="K328" s="445"/>
      <c r="L328" s="445"/>
      <c r="M328" s="445"/>
      <c r="N328" s="445"/>
      <c r="O328" s="445"/>
      <c r="P328" s="445"/>
      <c r="Q328" s="445"/>
      <c r="R328" s="445"/>
      <c r="S328" s="445"/>
      <c r="T328" s="445"/>
      <c r="U328" s="445"/>
      <c r="V328" s="445"/>
      <c r="W328" s="445"/>
      <c r="X328" s="445"/>
      <c r="Y328" s="445"/>
      <c r="Z328" s="48"/>
      <c r="AA328" s="48"/>
    </row>
    <row r="329" spans="1:67" ht="16.5" customHeight="1" x14ac:dyDescent="0.25">
      <c r="A329" s="401" t="s">
        <v>479</v>
      </c>
      <c r="B329" s="402"/>
      <c r="C329" s="402"/>
      <c r="D329" s="402"/>
      <c r="E329" s="402"/>
      <c r="F329" s="402"/>
      <c r="G329" s="402"/>
      <c r="H329" s="402"/>
      <c r="I329" s="402"/>
      <c r="J329" s="402"/>
      <c r="K329" s="402"/>
      <c r="L329" s="402"/>
      <c r="M329" s="402"/>
      <c r="N329" s="402"/>
      <c r="O329" s="402"/>
      <c r="P329" s="402"/>
      <c r="Q329" s="402"/>
      <c r="R329" s="402"/>
      <c r="S329" s="402"/>
      <c r="T329" s="402"/>
      <c r="U329" s="402"/>
      <c r="V329" s="402"/>
      <c r="W329" s="402"/>
      <c r="X329" s="402"/>
      <c r="Y329" s="402"/>
      <c r="Z329" s="383"/>
      <c r="AA329" s="383"/>
    </row>
    <row r="330" spans="1:67" ht="14.25" customHeight="1" x14ac:dyDescent="0.25">
      <c r="A330" s="405" t="s">
        <v>105</v>
      </c>
      <c r="B330" s="402"/>
      <c r="C330" s="402"/>
      <c r="D330" s="402"/>
      <c r="E330" s="402"/>
      <c r="F330" s="402"/>
      <c r="G330" s="402"/>
      <c r="H330" s="402"/>
      <c r="I330" s="402"/>
      <c r="J330" s="402"/>
      <c r="K330" s="402"/>
      <c r="L330" s="402"/>
      <c r="M330" s="402"/>
      <c r="N330" s="402"/>
      <c r="O330" s="402"/>
      <c r="P330" s="402"/>
      <c r="Q330" s="402"/>
      <c r="R330" s="402"/>
      <c r="S330" s="402"/>
      <c r="T330" s="402"/>
      <c r="U330" s="402"/>
      <c r="V330" s="402"/>
      <c r="W330" s="402"/>
      <c r="X330" s="402"/>
      <c r="Y330" s="402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4">
        <v>4680115884076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7"/>
      <c r="Q331" s="407"/>
      <c r="R331" s="407"/>
      <c r="S331" s="395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4">
        <v>4680115884830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0" t="s">
        <v>484</v>
      </c>
      <c r="P332" s="407"/>
      <c r="Q332" s="407"/>
      <c r="R332" s="407"/>
      <c r="S332" s="395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4">
        <v>4680115884076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5" t="s">
        <v>486</v>
      </c>
      <c r="P333" s="407"/>
      <c r="Q333" s="407"/>
      <c r="R333" s="407"/>
      <c r="S333" s="395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4">
        <v>4680115884830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1" t="s">
        <v>484</v>
      </c>
      <c r="P334" s="407"/>
      <c r="Q334" s="407"/>
      <c r="R334" s="407"/>
      <c r="S334" s="395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4">
        <v>4680115884847</v>
      </c>
      <c r="E335" s="395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09" t="s">
        <v>490</v>
      </c>
      <c r="P335" s="407"/>
      <c r="Q335" s="407"/>
      <c r="R335" s="407"/>
      <c r="S335" s="395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4">
        <v>4680115884847</v>
      </c>
      <c r="E336" s="395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52" t="s">
        <v>490</v>
      </c>
      <c r="P336" s="407"/>
      <c r="Q336" s="407"/>
      <c r="R336" s="407"/>
      <c r="S336" s="395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4">
        <v>4680115884854</v>
      </c>
      <c r="E337" s="395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1" t="s">
        <v>494</v>
      </c>
      <c r="P337" s="407"/>
      <c r="Q337" s="407"/>
      <c r="R337" s="407"/>
      <c r="S337" s="395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4">
        <v>4680115884854</v>
      </c>
      <c r="E338" s="395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7"/>
      <c r="Q338" s="407"/>
      <c r="R338" s="407"/>
      <c r="S338" s="395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4">
        <v>4607091384154</v>
      </c>
      <c r="E339" s="395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7"/>
      <c r="Q339" s="407"/>
      <c r="R339" s="407"/>
      <c r="S339" s="395"/>
      <c r="T339" s="34"/>
      <c r="U339" s="34"/>
      <c r="V339" s="35" t="s">
        <v>66</v>
      </c>
      <c r="W339" s="388">
        <v>100</v>
      </c>
      <c r="X339" s="389">
        <f t="shared" si="71"/>
        <v>100</v>
      </c>
      <c r="Y339" s="36">
        <f>IFERROR(IF(X339=0,"",ROUNDUP(X339/H339,0)*0.00937),"")</f>
        <v>0.18740000000000001</v>
      </c>
      <c r="Z339" s="56"/>
      <c r="AA339" s="57"/>
      <c r="AE339" s="64"/>
      <c r="BB339" s="264" t="s">
        <v>1</v>
      </c>
      <c r="BL339" s="64">
        <f t="shared" si="72"/>
        <v>104.2</v>
      </c>
      <c r="BM339" s="64">
        <f t="shared" si="73"/>
        <v>104.2</v>
      </c>
      <c r="BN339" s="64">
        <f t="shared" si="74"/>
        <v>0.16666666666666666</v>
      </c>
      <c r="BO339" s="64">
        <f t="shared" si="75"/>
        <v>0.16666666666666666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4">
        <v>4680115884922</v>
      </c>
      <c r="E340" s="395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39" t="s">
        <v>500</v>
      </c>
      <c r="P340" s="407"/>
      <c r="Q340" s="407"/>
      <c r="R340" s="407"/>
      <c r="S340" s="395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4">
        <v>4680115882638</v>
      </c>
      <c r="E341" s="395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7"/>
      <c r="Q341" s="407"/>
      <c r="R341" s="407"/>
      <c r="S341" s="395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7"/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18"/>
      <c r="O342" s="396" t="s">
        <v>70</v>
      </c>
      <c r="P342" s="397"/>
      <c r="Q342" s="397"/>
      <c r="R342" s="397"/>
      <c r="S342" s="397"/>
      <c r="T342" s="397"/>
      <c r="U342" s="398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0.18740000000000001</v>
      </c>
      <c r="Z342" s="391"/>
      <c r="AA342" s="391"/>
    </row>
    <row r="343" spans="1:67" x14ac:dyDescent="0.2">
      <c r="A343" s="402"/>
      <c r="B343" s="402"/>
      <c r="C343" s="402"/>
      <c r="D343" s="402"/>
      <c r="E343" s="402"/>
      <c r="F343" s="402"/>
      <c r="G343" s="402"/>
      <c r="H343" s="402"/>
      <c r="I343" s="402"/>
      <c r="J343" s="402"/>
      <c r="K343" s="402"/>
      <c r="L343" s="402"/>
      <c r="M343" s="402"/>
      <c r="N343" s="418"/>
      <c r="O343" s="396" t="s">
        <v>70</v>
      </c>
      <c r="P343" s="397"/>
      <c r="Q343" s="397"/>
      <c r="R343" s="397"/>
      <c r="S343" s="397"/>
      <c r="T343" s="397"/>
      <c r="U343" s="398"/>
      <c r="V343" s="37" t="s">
        <v>66</v>
      </c>
      <c r="W343" s="390">
        <f>IFERROR(SUM(W331:W341),"0")</f>
        <v>100</v>
      </c>
      <c r="X343" s="390">
        <f>IFERROR(SUM(X331:X341),"0")</f>
        <v>100</v>
      </c>
      <c r="Y343" s="37"/>
      <c r="Z343" s="391"/>
      <c r="AA343" s="391"/>
    </row>
    <row r="344" spans="1:67" ht="14.25" customHeight="1" x14ac:dyDescent="0.25">
      <c r="A344" s="405" t="s">
        <v>97</v>
      </c>
      <c r="B344" s="402"/>
      <c r="C344" s="402"/>
      <c r="D344" s="402"/>
      <c r="E344" s="402"/>
      <c r="F344" s="402"/>
      <c r="G344" s="402"/>
      <c r="H344" s="402"/>
      <c r="I344" s="402"/>
      <c r="J344" s="402"/>
      <c r="K344" s="402"/>
      <c r="L344" s="402"/>
      <c r="M344" s="402"/>
      <c r="N344" s="402"/>
      <c r="O344" s="402"/>
      <c r="P344" s="402"/>
      <c r="Q344" s="402"/>
      <c r="R344" s="402"/>
      <c r="S344" s="402"/>
      <c r="T344" s="402"/>
      <c r="U344" s="402"/>
      <c r="V344" s="402"/>
      <c r="W344" s="402"/>
      <c r="X344" s="402"/>
      <c r="Y344" s="402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4">
        <v>4607091383980</v>
      </c>
      <c r="E345" s="395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7"/>
      <c r="Q345" s="407"/>
      <c r="R345" s="407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4">
        <v>4680115883314</v>
      </c>
      <c r="E346" s="395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54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7"/>
      <c r="Q346" s="407"/>
      <c r="R346" s="407"/>
      <c r="S346" s="395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4">
        <v>4607091384178</v>
      </c>
      <c r="E347" s="395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7"/>
      <c r="Q347" s="407"/>
      <c r="R347" s="407"/>
      <c r="S347" s="395"/>
      <c r="T347" s="34"/>
      <c r="U347" s="34"/>
      <c r="V347" s="35" t="s">
        <v>66</v>
      </c>
      <c r="W347" s="388">
        <v>80</v>
      </c>
      <c r="X347" s="389">
        <f>IFERROR(IF(W347="",0,CEILING((W347/$H347),1)*$H347),"")</f>
        <v>80</v>
      </c>
      <c r="Y347" s="36">
        <f>IFERROR(IF(X347=0,"",ROUNDUP(X347/H347,0)*0.00937),"")</f>
        <v>0.18740000000000001</v>
      </c>
      <c r="Z347" s="56"/>
      <c r="AA347" s="57"/>
      <c r="AE347" s="64"/>
      <c r="BB347" s="269" t="s">
        <v>1</v>
      </c>
      <c r="BL347" s="64">
        <f>IFERROR(W347*I347/H347,"0")</f>
        <v>84.800000000000011</v>
      </c>
      <c r="BM347" s="64">
        <f>IFERROR(X347*I347/H347,"0")</f>
        <v>84.800000000000011</v>
      </c>
      <c r="BN347" s="64">
        <f>IFERROR(1/J347*(W347/H347),"0")</f>
        <v>0.16666666666666666</v>
      </c>
      <c r="BO347" s="64">
        <f>IFERROR(1/J347*(X347/H347),"0")</f>
        <v>0.16666666666666666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4">
        <v>4680115881914</v>
      </c>
      <c r="E348" s="395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7"/>
      <c r="Q348" s="407"/>
      <c r="R348" s="407"/>
      <c r="S348" s="395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7"/>
      <c r="B349" s="402"/>
      <c r="C349" s="402"/>
      <c r="D349" s="402"/>
      <c r="E349" s="402"/>
      <c r="F349" s="402"/>
      <c r="G349" s="402"/>
      <c r="H349" s="402"/>
      <c r="I349" s="402"/>
      <c r="J349" s="402"/>
      <c r="K349" s="402"/>
      <c r="L349" s="402"/>
      <c r="M349" s="402"/>
      <c r="N349" s="418"/>
      <c r="O349" s="396" t="s">
        <v>70</v>
      </c>
      <c r="P349" s="397"/>
      <c r="Q349" s="397"/>
      <c r="R349" s="397"/>
      <c r="S349" s="397"/>
      <c r="T349" s="397"/>
      <c r="U349" s="398"/>
      <c r="V349" s="37" t="s">
        <v>71</v>
      </c>
      <c r="W349" s="390">
        <f>IFERROR(W345/H345,"0")+IFERROR(W346/H346,"0")+IFERROR(W347/H347,"0")+IFERROR(W348/H348,"0")</f>
        <v>20</v>
      </c>
      <c r="X349" s="390">
        <f>IFERROR(X345/H345,"0")+IFERROR(X346/H346,"0")+IFERROR(X347/H347,"0")+IFERROR(X348/H348,"0")</f>
        <v>20</v>
      </c>
      <c r="Y349" s="390">
        <f>IFERROR(IF(Y345="",0,Y345),"0")+IFERROR(IF(Y346="",0,Y346),"0")+IFERROR(IF(Y347="",0,Y347),"0")+IFERROR(IF(Y348="",0,Y348),"0")</f>
        <v>0.18740000000000001</v>
      </c>
      <c r="Z349" s="391"/>
      <c r="AA349" s="391"/>
    </row>
    <row r="350" spans="1:67" x14ac:dyDescent="0.2">
      <c r="A350" s="402"/>
      <c r="B350" s="402"/>
      <c r="C350" s="402"/>
      <c r="D350" s="402"/>
      <c r="E350" s="402"/>
      <c r="F350" s="402"/>
      <c r="G350" s="402"/>
      <c r="H350" s="402"/>
      <c r="I350" s="402"/>
      <c r="J350" s="402"/>
      <c r="K350" s="402"/>
      <c r="L350" s="402"/>
      <c r="M350" s="402"/>
      <c r="N350" s="418"/>
      <c r="O350" s="396" t="s">
        <v>70</v>
      </c>
      <c r="P350" s="397"/>
      <c r="Q350" s="397"/>
      <c r="R350" s="397"/>
      <c r="S350" s="397"/>
      <c r="T350" s="397"/>
      <c r="U350" s="398"/>
      <c r="V350" s="37" t="s">
        <v>66</v>
      </c>
      <c r="W350" s="390">
        <f>IFERROR(SUM(W345:W348),"0")</f>
        <v>80</v>
      </c>
      <c r="X350" s="390">
        <f>IFERROR(SUM(X345:X348),"0")</f>
        <v>80</v>
      </c>
      <c r="Y350" s="37"/>
      <c r="Z350" s="391"/>
      <c r="AA350" s="391"/>
    </row>
    <row r="351" spans="1:67" ht="14.25" customHeight="1" x14ac:dyDescent="0.25">
      <c r="A351" s="405" t="s">
        <v>72</v>
      </c>
      <c r="B351" s="402"/>
      <c r="C351" s="402"/>
      <c r="D351" s="402"/>
      <c r="E351" s="402"/>
      <c r="F351" s="402"/>
      <c r="G351" s="402"/>
      <c r="H351" s="402"/>
      <c r="I351" s="402"/>
      <c r="J351" s="402"/>
      <c r="K351" s="402"/>
      <c r="L351" s="402"/>
      <c r="M351" s="402"/>
      <c r="N351" s="402"/>
      <c r="O351" s="402"/>
      <c r="P351" s="402"/>
      <c r="Q351" s="402"/>
      <c r="R351" s="402"/>
      <c r="S351" s="402"/>
      <c r="T351" s="402"/>
      <c r="U351" s="402"/>
      <c r="V351" s="402"/>
      <c r="W351" s="402"/>
      <c r="X351" s="402"/>
      <c r="Y351" s="402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4">
        <v>4607091383928</v>
      </c>
      <c r="E352" s="395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3" t="s">
        <v>513</v>
      </c>
      <c r="P352" s="407"/>
      <c r="Q352" s="407"/>
      <c r="R352" s="407"/>
      <c r="S352" s="395"/>
      <c r="T352" s="34"/>
      <c r="U352" s="34"/>
      <c r="V352" s="35" t="s">
        <v>66</v>
      </c>
      <c r="W352" s="388">
        <v>770</v>
      </c>
      <c r="X352" s="389">
        <f>IFERROR(IF(W352="",0,CEILING((W352/$H352),1)*$H352),"")</f>
        <v>772.19999999999993</v>
      </c>
      <c r="Y352" s="36">
        <f>IFERROR(IF(X352=0,"",ROUNDUP(X352/H352,0)*0.02175),"")</f>
        <v>2.1532499999999999</v>
      </c>
      <c r="Z352" s="56"/>
      <c r="AA352" s="57"/>
      <c r="AE352" s="64"/>
      <c r="BB352" s="271" t="s">
        <v>1</v>
      </c>
      <c r="BL352" s="64">
        <f>IFERROR(W352*I352/H352,"0")</f>
        <v>826.26923076923072</v>
      </c>
      <c r="BM352" s="64">
        <f>IFERROR(X352*I352/H352,"0")</f>
        <v>828.62999999999977</v>
      </c>
      <c r="BN352" s="64">
        <f>IFERROR(1/J352*(W352/H352),"0")</f>
        <v>1.7628205128205128</v>
      </c>
      <c r="BO352" s="64">
        <f>IFERROR(1/J352*(X352/H352),"0")</f>
        <v>1.7678571428571428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4">
        <v>4607091383928</v>
      </c>
      <c r="E353" s="395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6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7"/>
      <c r="Q353" s="407"/>
      <c r="R353" s="407"/>
      <c r="S353" s="395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4">
        <v>4607091384260</v>
      </c>
      <c r="E354" s="395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7"/>
      <c r="Q354" s="407"/>
      <c r="R354" s="407"/>
      <c r="S354" s="395"/>
      <c r="T354" s="34"/>
      <c r="U354" s="34"/>
      <c r="V354" s="35" t="s">
        <v>66</v>
      </c>
      <c r="W354" s="388">
        <v>154</v>
      </c>
      <c r="X354" s="389">
        <f>IFERROR(IF(W354="",0,CEILING((W354/$H354),1)*$H354),"")</f>
        <v>156</v>
      </c>
      <c r="Y354" s="36">
        <f>IFERROR(IF(X354=0,"",ROUNDUP(X354/H354,0)*0.02175),"")</f>
        <v>0.43499999999999994</v>
      </c>
      <c r="Z354" s="56"/>
      <c r="AA354" s="57"/>
      <c r="AE354" s="64"/>
      <c r="BB354" s="273" t="s">
        <v>1</v>
      </c>
      <c r="BL354" s="64">
        <f>IFERROR(W354*I354/H354,"0")</f>
        <v>165.13538461538462</v>
      </c>
      <c r="BM354" s="64">
        <f>IFERROR(X354*I354/H354,"0")</f>
        <v>167.28000000000003</v>
      </c>
      <c r="BN354" s="64">
        <f>IFERROR(1/J354*(W354/H354),"0")</f>
        <v>0.35256410256410259</v>
      </c>
      <c r="BO354" s="64">
        <f>IFERROR(1/J354*(X354/H354),"0")</f>
        <v>0.3571428571428571</v>
      </c>
    </row>
    <row r="355" spans="1:67" x14ac:dyDescent="0.2">
      <c r="A355" s="417"/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18"/>
      <c r="O355" s="396" t="s">
        <v>70</v>
      </c>
      <c r="P355" s="397"/>
      <c r="Q355" s="397"/>
      <c r="R355" s="397"/>
      <c r="S355" s="397"/>
      <c r="T355" s="397"/>
      <c r="U355" s="398"/>
      <c r="V355" s="37" t="s">
        <v>71</v>
      </c>
      <c r="W355" s="390">
        <f>IFERROR(W352/H352,"0")+IFERROR(W353/H353,"0")+IFERROR(W354/H354,"0")</f>
        <v>118.46153846153845</v>
      </c>
      <c r="X355" s="390">
        <f>IFERROR(X352/H352,"0")+IFERROR(X353/H353,"0")+IFERROR(X354/H354,"0")</f>
        <v>119</v>
      </c>
      <c r="Y355" s="390">
        <f>IFERROR(IF(Y352="",0,Y352),"0")+IFERROR(IF(Y353="",0,Y353),"0")+IFERROR(IF(Y354="",0,Y354),"0")</f>
        <v>2.5882499999999999</v>
      </c>
      <c r="Z355" s="391"/>
      <c r="AA355" s="391"/>
    </row>
    <row r="356" spans="1:67" x14ac:dyDescent="0.2">
      <c r="A356" s="402"/>
      <c r="B356" s="402"/>
      <c r="C356" s="402"/>
      <c r="D356" s="402"/>
      <c r="E356" s="402"/>
      <c r="F356" s="402"/>
      <c r="G356" s="402"/>
      <c r="H356" s="402"/>
      <c r="I356" s="402"/>
      <c r="J356" s="402"/>
      <c r="K356" s="402"/>
      <c r="L356" s="402"/>
      <c r="M356" s="402"/>
      <c r="N356" s="418"/>
      <c r="O356" s="396" t="s">
        <v>70</v>
      </c>
      <c r="P356" s="397"/>
      <c r="Q356" s="397"/>
      <c r="R356" s="397"/>
      <c r="S356" s="397"/>
      <c r="T356" s="397"/>
      <c r="U356" s="398"/>
      <c r="V356" s="37" t="s">
        <v>66</v>
      </c>
      <c r="W356" s="390">
        <f>IFERROR(SUM(W352:W354),"0")</f>
        <v>924</v>
      </c>
      <c r="X356" s="390">
        <f>IFERROR(SUM(X352:X354),"0")</f>
        <v>928.19999999999993</v>
      </c>
      <c r="Y356" s="37"/>
      <c r="Z356" s="391"/>
      <c r="AA356" s="391"/>
    </row>
    <row r="357" spans="1:67" ht="14.25" customHeight="1" x14ac:dyDescent="0.25">
      <c r="A357" s="405" t="s">
        <v>207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4">
        <v>4607091384673</v>
      </c>
      <c r="E358" s="395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7"/>
      <c r="Q358" s="407"/>
      <c r="R358" s="407"/>
      <c r="S358" s="395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7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18"/>
      <c r="O359" s="396" t="s">
        <v>70</v>
      </c>
      <c r="P359" s="397"/>
      <c r="Q359" s="397"/>
      <c r="R359" s="397"/>
      <c r="S359" s="397"/>
      <c r="T359" s="397"/>
      <c r="U359" s="398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402"/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18"/>
      <c r="O360" s="396" t="s">
        <v>70</v>
      </c>
      <c r="P360" s="397"/>
      <c r="Q360" s="397"/>
      <c r="R360" s="397"/>
      <c r="S360" s="397"/>
      <c r="T360" s="397"/>
      <c r="U360" s="398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01" t="s">
        <v>519</v>
      </c>
      <c r="B361" s="402"/>
      <c r="C361" s="402"/>
      <c r="D361" s="402"/>
      <c r="E361" s="402"/>
      <c r="F361" s="402"/>
      <c r="G361" s="402"/>
      <c r="H361" s="402"/>
      <c r="I361" s="402"/>
      <c r="J361" s="402"/>
      <c r="K361" s="402"/>
      <c r="L361" s="402"/>
      <c r="M361" s="402"/>
      <c r="N361" s="402"/>
      <c r="O361" s="402"/>
      <c r="P361" s="402"/>
      <c r="Q361" s="402"/>
      <c r="R361" s="402"/>
      <c r="S361" s="402"/>
      <c r="T361" s="402"/>
      <c r="U361" s="402"/>
      <c r="V361" s="402"/>
      <c r="W361" s="402"/>
      <c r="X361" s="402"/>
      <c r="Y361" s="402"/>
      <c r="Z361" s="383"/>
      <c r="AA361" s="383"/>
    </row>
    <row r="362" spans="1:67" ht="14.25" customHeight="1" x14ac:dyDescent="0.25">
      <c r="A362" s="405" t="s">
        <v>105</v>
      </c>
      <c r="B362" s="402"/>
      <c r="C362" s="402"/>
      <c r="D362" s="402"/>
      <c r="E362" s="402"/>
      <c r="F362" s="402"/>
      <c r="G362" s="402"/>
      <c r="H362" s="402"/>
      <c r="I362" s="402"/>
      <c r="J362" s="402"/>
      <c r="K362" s="402"/>
      <c r="L362" s="402"/>
      <c r="M362" s="402"/>
      <c r="N362" s="402"/>
      <c r="O362" s="402"/>
      <c r="P362" s="402"/>
      <c r="Q362" s="402"/>
      <c r="R362" s="402"/>
      <c r="S362" s="402"/>
      <c r="T362" s="402"/>
      <c r="U362" s="402"/>
      <c r="V362" s="402"/>
      <c r="W362" s="402"/>
      <c r="X362" s="402"/>
      <c r="Y362" s="402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4">
        <v>4607091384185</v>
      </c>
      <c r="E363" s="395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7"/>
      <c r="Q363" s="407"/>
      <c r="R363" s="407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4">
        <v>4607091384192</v>
      </c>
      <c r="E364" s="395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7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7"/>
      <c r="Q364" s="407"/>
      <c r="R364" s="407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4">
        <v>4680115881907</v>
      </c>
      <c r="E365" s="395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7"/>
      <c r="Q365" s="407"/>
      <c r="R365" s="407"/>
      <c r="S365" s="395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4">
        <v>4680115883925</v>
      </c>
      <c r="E366" s="395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7"/>
      <c r="Q366" s="407"/>
      <c r="R366" s="407"/>
      <c r="S366" s="395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4">
        <v>4607091384680</v>
      </c>
      <c r="E367" s="395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5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7"/>
      <c r="Q367" s="407"/>
      <c r="R367" s="407"/>
      <c r="S367" s="395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7"/>
      <c r="B368" s="402"/>
      <c r="C368" s="402"/>
      <c r="D368" s="402"/>
      <c r="E368" s="402"/>
      <c r="F368" s="402"/>
      <c r="G368" s="402"/>
      <c r="H368" s="402"/>
      <c r="I368" s="402"/>
      <c r="J368" s="402"/>
      <c r="K368" s="402"/>
      <c r="L368" s="402"/>
      <c r="M368" s="402"/>
      <c r="N368" s="418"/>
      <c r="O368" s="396" t="s">
        <v>70</v>
      </c>
      <c r="P368" s="397"/>
      <c r="Q368" s="397"/>
      <c r="R368" s="397"/>
      <c r="S368" s="397"/>
      <c r="T368" s="397"/>
      <c r="U368" s="398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402"/>
      <c r="B369" s="402"/>
      <c r="C369" s="402"/>
      <c r="D369" s="402"/>
      <c r="E369" s="402"/>
      <c r="F369" s="402"/>
      <c r="G369" s="402"/>
      <c r="H369" s="402"/>
      <c r="I369" s="402"/>
      <c r="J369" s="402"/>
      <c r="K369" s="402"/>
      <c r="L369" s="402"/>
      <c r="M369" s="402"/>
      <c r="N369" s="418"/>
      <c r="O369" s="396" t="s">
        <v>70</v>
      </c>
      <c r="P369" s="397"/>
      <c r="Q369" s="397"/>
      <c r="R369" s="397"/>
      <c r="S369" s="397"/>
      <c r="T369" s="397"/>
      <c r="U369" s="398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405" t="s">
        <v>61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4">
        <v>4607091384802</v>
      </c>
      <c r="E371" s="395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7"/>
      <c r="Q371" s="407"/>
      <c r="R371" s="407"/>
      <c r="S371" s="395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4">
        <v>4607091384826</v>
      </c>
      <c r="E372" s="395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7"/>
      <c r="Q372" s="407"/>
      <c r="R372" s="407"/>
      <c r="S372" s="395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7"/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18"/>
      <c r="O373" s="396" t="s">
        <v>70</v>
      </c>
      <c r="P373" s="397"/>
      <c r="Q373" s="397"/>
      <c r="R373" s="397"/>
      <c r="S373" s="397"/>
      <c r="T373" s="397"/>
      <c r="U373" s="398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402"/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18"/>
      <c r="O374" s="396" t="s">
        <v>70</v>
      </c>
      <c r="P374" s="397"/>
      <c r="Q374" s="397"/>
      <c r="R374" s="397"/>
      <c r="S374" s="397"/>
      <c r="T374" s="397"/>
      <c r="U374" s="398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405" t="s">
        <v>72</v>
      </c>
      <c r="B375" s="402"/>
      <c r="C375" s="402"/>
      <c r="D375" s="402"/>
      <c r="E375" s="402"/>
      <c r="F375" s="402"/>
      <c r="G375" s="402"/>
      <c r="H375" s="402"/>
      <c r="I375" s="402"/>
      <c r="J375" s="402"/>
      <c r="K375" s="402"/>
      <c r="L375" s="402"/>
      <c r="M375" s="402"/>
      <c r="N375" s="402"/>
      <c r="O375" s="402"/>
      <c r="P375" s="402"/>
      <c r="Q375" s="402"/>
      <c r="R375" s="402"/>
      <c r="S375" s="402"/>
      <c r="T375" s="402"/>
      <c r="U375" s="402"/>
      <c r="V375" s="402"/>
      <c r="W375" s="402"/>
      <c r="X375" s="402"/>
      <c r="Y375" s="402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7"/>
      <c r="Q376" s="407"/>
      <c r="R376" s="407"/>
      <c r="S376" s="395"/>
      <c r="T376" s="34"/>
      <c r="U376" s="34"/>
      <c r="V376" s="35" t="s">
        <v>66</v>
      </c>
      <c r="W376" s="388">
        <v>39</v>
      </c>
      <c r="X376" s="389">
        <f>IFERROR(IF(W376="",0,CEILING((W376/$H376),1)*$H376),"")</f>
        <v>39</v>
      </c>
      <c r="Y376" s="36">
        <f>IFERROR(IF(X376=0,"",ROUNDUP(X376/H376,0)*0.02175),"")</f>
        <v>0.10874999999999999</v>
      </c>
      <c r="Z376" s="56"/>
      <c r="AA376" s="57"/>
      <c r="AE376" s="64"/>
      <c r="BB376" s="282" t="s">
        <v>1</v>
      </c>
      <c r="BL376" s="64">
        <f>IFERROR(W376*I376/H376,"0")</f>
        <v>41.820000000000007</v>
      </c>
      <c r="BM376" s="64">
        <f>IFERROR(X376*I376/H376,"0")</f>
        <v>41.820000000000007</v>
      </c>
      <c r="BN376" s="64">
        <f>IFERROR(1/J376*(W376/H376),"0")</f>
        <v>8.9285714285714274E-2</v>
      </c>
      <c r="BO376" s="64">
        <f>IFERROR(1/J376*(X376/H376),"0")</f>
        <v>8.9285714285714274E-2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8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7"/>
      <c r="Q377" s="407"/>
      <c r="R377" s="407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7"/>
      <c r="Q378" s="407"/>
      <c r="R378" s="407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7"/>
      <c r="Q379" s="407"/>
      <c r="R379" s="407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7"/>
      <c r="B380" s="402"/>
      <c r="C380" s="402"/>
      <c r="D380" s="402"/>
      <c r="E380" s="402"/>
      <c r="F380" s="402"/>
      <c r="G380" s="402"/>
      <c r="H380" s="402"/>
      <c r="I380" s="402"/>
      <c r="J380" s="402"/>
      <c r="K380" s="402"/>
      <c r="L380" s="402"/>
      <c r="M380" s="402"/>
      <c r="N380" s="418"/>
      <c r="O380" s="396" t="s">
        <v>70</v>
      </c>
      <c r="P380" s="397"/>
      <c r="Q380" s="397"/>
      <c r="R380" s="397"/>
      <c r="S380" s="397"/>
      <c r="T380" s="397"/>
      <c r="U380" s="398"/>
      <c r="V380" s="37" t="s">
        <v>71</v>
      </c>
      <c r="W380" s="390">
        <f>IFERROR(W376/H376,"0")+IFERROR(W377/H377,"0")+IFERROR(W378/H378,"0")+IFERROR(W379/H379,"0")</f>
        <v>5</v>
      </c>
      <c r="X380" s="390">
        <f>IFERROR(X376/H376,"0")+IFERROR(X377/H377,"0")+IFERROR(X378/H378,"0")+IFERROR(X379/H379,"0")</f>
        <v>5</v>
      </c>
      <c r="Y380" s="390">
        <f>IFERROR(IF(Y376="",0,Y376),"0")+IFERROR(IF(Y377="",0,Y377),"0")+IFERROR(IF(Y378="",0,Y378),"0")+IFERROR(IF(Y379="",0,Y379),"0")</f>
        <v>0.10874999999999999</v>
      </c>
      <c r="Z380" s="391"/>
      <c r="AA380" s="391"/>
    </row>
    <row r="381" spans="1:67" x14ac:dyDescent="0.2">
      <c r="A381" s="402"/>
      <c r="B381" s="402"/>
      <c r="C381" s="402"/>
      <c r="D381" s="402"/>
      <c r="E381" s="402"/>
      <c r="F381" s="402"/>
      <c r="G381" s="402"/>
      <c r="H381" s="402"/>
      <c r="I381" s="402"/>
      <c r="J381" s="402"/>
      <c r="K381" s="402"/>
      <c r="L381" s="402"/>
      <c r="M381" s="402"/>
      <c r="N381" s="418"/>
      <c r="O381" s="396" t="s">
        <v>70</v>
      </c>
      <c r="P381" s="397"/>
      <c r="Q381" s="397"/>
      <c r="R381" s="397"/>
      <c r="S381" s="397"/>
      <c r="T381" s="397"/>
      <c r="U381" s="398"/>
      <c r="V381" s="37" t="s">
        <v>66</v>
      </c>
      <c r="W381" s="390">
        <f>IFERROR(SUM(W376:W379),"0")</f>
        <v>39</v>
      </c>
      <c r="X381" s="390">
        <f>IFERROR(SUM(X376:X379),"0")</f>
        <v>39</v>
      </c>
      <c r="Y381" s="37"/>
      <c r="Z381" s="391"/>
      <c r="AA381" s="391"/>
    </row>
    <row r="382" spans="1:67" ht="14.25" customHeight="1" x14ac:dyDescent="0.25">
      <c r="A382" s="405" t="s">
        <v>207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7"/>
      <c r="Q383" s="407"/>
      <c r="R383" s="407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7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18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402"/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18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4" t="s">
        <v>544</v>
      </c>
      <c r="B386" s="445"/>
      <c r="C386" s="445"/>
      <c r="D386" s="445"/>
      <c r="E386" s="445"/>
      <c r="F386" s="445"/>
      <c r="G386" s="445"/>
      <c r="H386" s="445"/>
      <c r="I386" s="445"/>
      <c r="J386" s="445"/>
      <c r="K386" s="445"/>
      <c r="L386" s="445"/>
      <c r="M386" s="445"/>
      <c r="N386" s="445"/>
      <c r="O386" s="445"/>
      <c r="P386" s="445"/>
      <c r="Q386" s="445"/>
      <c r="R386" s="445"/>
      <c r="S386" s="445"/>
      <c r="T386" s="445"/>
      <c r="U386" s="445"/>
      <c r="V386" s="445"/>
      <c r="W386" s="445"/>
      <c r="X386" s="445"/>
      <c r="Y386" s="445"/>
      <c r="Z386" s="48"/>
      <c r="AA386" s="48"/>
    </row>
    <row r="387" spans="1:67" ht="16.5" customHeight="1" x14ac:dyDescent="0.25">
      <c r="A387" s="401" t="s">
        <v>545</v>
      </c>
      <c r="B387" s="402"/>
      <c r="C387" s="402"/>
      <c r="D387" s="402"/>
      <c r="E387" s="402"/>
      <c r="F387" s="402"/>
      <c r="G387" s="402"/>
      <c r="H387" s="402"/>
      <c r="I387" s="402"/>
      <c r="J387" s="402"/>
      <c r="K387" s="402"/>
      <c r="L387" s="402"/>
      <c r="M387" s="402"/>
      <c r="N387" s="402"/>
      <c r="O387" s="402"/>
      <c r="P387" s="402"/>
      <c r="Q387" s="402"/>
      <c r="R387" s="402"/>
      <c r="S387" s="402"/>
      <c r="T387" s="402"/>
      <c r="U387" s="402"/>
      <c r="V387" s="402"/>
      <c r="W387" s="402"/>
      <c r="X387" s="402"/>
      <c r="Y387" s="402"/>
      <c r="Z387" s="383"/>
      <c r="AA387" s="383"/>
    </row>
    <row r="388" spans="1:67" ht="14.25" customHeight="1" x14ac:dyDescent="0.25">
      <c r="A388" s="405" t="s">
        <v>105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4">
        <v>4607091389708</v>
      </c>
      <c r="E389" s="395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7"/>
      <c r="Q389" s="407"/>
      <c r="R389" s="407"/>
      <c r="S389" s="395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4">
        <v>4607091389692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7"/>
      <c r="Q390" s="407"/>
      <c r="R390" s="407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17"/>
      <c r="B391" s="402"/>
      <c r="C391" s="402"/>
      <c r="D391" s="402"/>
      <c r="E391" s="402"/>
      <c r="F391" s="402"/>
      <c r="G391" s="402"/>
      <c r="H391" s="402"/>
      <c r="I391" s="402"/>
      <c r="J391" s="402"/>
      <c r="K391" s="402"/>
      <c r="L391" s="402"/>
      <c r="M391" s="402"/>
      <c r="N391" s="418"/>
      <c r="O391" s="396" t="s">
        <v>70</v>
      </c>
      <c r="P391" s="397"/>
      <c r="Q391" s="397"/>
      <c r="R391" s="397"/>
      <c r="S391" s="397"/>
      <c r="T391" s="397"/>
      <c r="U391" s="398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402"/>
      <c r="B392" s="402"/>
      <c r="C392" s="402"/>
      <c r="D392" s="402"/>
      <c r="E392" s="402"/>
      <c r="F392" s="402"/>
      <c r="G392" s="402"/>
      <c r="H392" s="402"/>
      <c r="I392" s="402"/>
      <c r="J392" s="402"/>
      <c r="K392" s="402"/>
      <c r="L392" s="402"/>
      <c r="M392" s="402"/>
      <c r="N392" s="418"/>
      <c r="O392" s="396" t="s">
        <v>70</v>
      </c>
      <c r="P392" s="397"/>
      <c r="Q392" s="397"/>
      <c r="R392" s="397"/>
      <c r="S392" s="397"/>
      <c r="T392" s="397"/>
      <c r="U392" s="398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405" t="s">
        <v>61</v>
      </c>
      <c r="B393" s="402"/>
      <c r="C393" s="402"/>
      <c r="D393" s="402"/>
      <c r="E393" s="402"/>
      <c r="F393" s="402"/>
      <c r="G393" s="402"/>
      <c r="H393" s="402"/>
      <c r="I393" s="402"/>
      <c r="J393" s="402"/>
      <c r="K393" s="402"/>
      <c r="L393" s="402"/>
      <c r="M393" s="402"/>
      <c r="N393" s="402"/>
      <c r="O393" s="402"/>
      <c r="P393" s="402"/>
      <c r="Q393" s="402"/>
      <c r="R393" s="402"/>
      <c r="S393" s="402"/>
      <c r="T393" s="402"/>
      <c r="U393" s="402"/>
      <c r="V393" s="402"/>
      <c r="W393" s="402"/>
      <c r="X393" s="402"/>
      <c r="Y393" s="402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4">
        <v>4607091389753</v>
      </c>
      <c r="E394" s="395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7"/>
      <c r="Q394" s="407"/>
      <c r="R394" s="407"/>
      <c r="S394" s="395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4">
        <v>4607091389760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7"/>
      <c r="Q395" s="407"/>
      <c r="R395" s="407"/>
      <c r="S395" s="395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4">
        <v>4607091389746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7"/>
      <c r="Q396" s="407"/>
      <c r="R396" s="407"/>
      <c r="S396" s="395"/>
      <c r="T396" s="34"/>
      <c r="U396" s="34"/>
      <c r="V396" s="35" t="s">
        <v>66</v>
      </c>
      <c r="W396" s="388">
        <v>240</v>
      </c>
      <c r="X396" s="389">
        <f t="shared" si="76"/>
        <v>243.60000000000002</v>
      </c>
      <c r="Y396" s="36">
        <f>IFERROR(IF(X396=0,"",ROUNDUP(X396/H396,0)*0.00753),"")</f>
        <v>0.43674000000000002</v>
      </c>
      <c r="Z396" s="56"/>
      <c r="AA396" s="57"/>
      <c r="AE396" s="64"/>
      <c r="BB396" s="291" t="s">
        <v>1</v>
      </c>
      <c r="BL396" s="64">
        <f t="shared" si="77"/>
        <v>253.14285714285708</v>
      </c>
      <c r="BM396" s="64">
        <f t="shared" si="78"/>
        <v>256.94</v>
      </c>
      <c r="BN396" s="64">
        <f t="shared" si="79"/>
        <v>0.36630036630036628</v>
      </c>
      <c r="BO396" s="64">
        <f t="shared" si="80"/>
        <v>0.37179487179487181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4">
        <v>4680115882928</v>
      </c>
      <c r="E397" s="395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7"/>
      <c r="Q397" s="407"/>
      <c r="R397" s="407"/>
      <c r="S397" s="395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4">
        <v>4680115883147</v>
      </c>
      <c r="E398" s="395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7"/>
      <c r="Q398" s="407"/>
      <c r="R398" s="407"/>
      <c r="S398" s="395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4">
        <v>4607091384338</v>
      </c>
      <c r="E399" s="395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7"/>
      <c r="Q399" s="407"/>
      <c r="R399" s="407"/>
      <c r="S399" s="395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4">
        <v>4680115883154</v>
      </c>
      <c r="E400" s="395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7"/>
      <c r="Q400" s="407"/>
      <c r="R400" s="407"/>
      <c r="S400" s="395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4">
        <v>4607091389524</v>
      </c>
      <c r="E401" s="395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7"/>
      <c r="Q401" s="407"/>
      <c r="R401" s="407"/>
      <c r="S401" s="395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4">
        <v>4680115883161</v>
      </c>
      <c r="E402" s="395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7"/>
      <c r="Q402" s="407"/>
      <c r="R402" s="407"/>
      <c r="S402" s="395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4">
        <v>4607091384345</v>
      </c>
      <c r="E403" s="395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7"/>
      <c r="Q403" s="407"/>
      <c r="R403" s="407"/>
      <c r="S403" s="395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4">
        <v>4680115883178</v>
      </c>
      <c r="E404" s="395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7"/>
      <c r="Q404" s="407"/>
      <c r="R404" s="407"/>
      <c r="S404" s="395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4">
        <v>4607091389531</v>
      </c>
      <c r="E405" s="395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7"/>
      <c r="Q405" s="407"/>
      <c r="R405" s="407"/>
      <c r="S405" s="395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4">
        <v>4680115883185</v>
      </c>
      <c r="E406" s="395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7"/>
      <c r="Q406" s="407"/>
      <c r="R406" s="407"/>
      <c r="S406" s="395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17"/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18"/>
      <c r="O407" s="396" t="s">
        <v>70</v>
      </c>
      <c r="P407" s="397"/>
      <c r="Q407" s="397"/>
      <c r="R407" s="397"/>
      <c r="S407" s="397"/>
      <c r="T407" s="397"/>
      <c r="U407" s="398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57.142857142857139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58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0.43674000000000002</v>
      </c>
      <c r="Z407" s="391"/>
      <c r="AA407" s="391"/>
    </row>
    <row r="408" spans="1:67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18"/>
      <c r="O408" s="396" t="s">
        <v>70</v>
      </c>
      <c r="P408" s="397"/>
      <c r="Q408" s="397"/>
      <c r="R408" s="397"/>
      <c r="S408" s="397"/>
      <c r="T408" s="397"/>
      <c r="U408" s="398"/>
      <c r="V408" s="37" t="s">
        <v>66</v>
      </c>
      <c r="W408" s="390">
        <f>IFERROR(SUM(W394:W406),"0")</f>
        <v>240</v>
      </c>
      <c r="X408" s="390">
        <f>IFERROR(SUM(X394:X406),"0")</f>
        <v>243.60000000000002</v>
      </c>
      <c r="Y408" s="37"/>
      <c r="Z408" s="391"/>
      <c r="AA408" s="391"/>
    </row>
    <row r="409" spans="1:67" ht="14.25" customHeight="1" x14ac:dyDescent="0.25">
      <c r="A409" s="405" t="s">
        <v>72</v>
      </c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2"/>
      <c r="P409" s="402"/>
      <c r="Q409" s="402"/>
      <c r="R409" s="402"/>
      <c r="S409" s="402"/>
      <c r="T409" s="402"/>
      <c r="U409" s="402"/>
      <c r="V409" s="402"/>
      <c r="W409" s="402"/>
      <c r="X409" s="402"/>
      <c r="Y409" s="402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4">
        <v>4607091389685</v>
      </c>
      <c r="E410" s="395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7"/>
      <c r="Q410" s="407"/>
      <c r="R410" s="407"/>
      <c r="S410" s="395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4">
        <v>4607091389654</v>
      </c>
      <c r="E411" s="395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7"/>
      <c r="Q411" s="407"/>
      <c r="R411" s="407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4">
        <v>4607091384352</v>
      </c>
      <c r="E412" s="395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7"/>
      <c r="Q412" s="407"/>
      <c r="R412" s="407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17"/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18"/>
      <c r="O413" s="396" t="s">
        <v>70</v>
      </c>
      <c r="P413" s="397"/>
      <c r="Q413" s="397"/>
      <c r="R413" s="397"/>
      <c r="S413" s="397"/>
      <c r="T413" s="397"/>
      <c r="U413" s="398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402"/>
      <c r="B414" s="402"/>
      <c r="C414" s="402"/>
      <c r="D414" s="402"/>
      <c r="E414" s="402"/>
      <c r="F414" s="402"/>
      <c r="G414" s="402"/>
      <c r="H414" s="402"/>
      <c r="I414" s="402"/>
      <c r="J414" s="402"/>
      <c r="K414" s="402"/>
      <c r="L414" s="402"/>
      <c r="M414" s="402"/>
      <c r="N414" s="418"/>
      <c r="O414" s="396" t="s">
        <v>70</v>
      </c>
      <c r="P414" s="397"/>
      <c r="Q414" s="397"/>
      <c r="R414" s="397"/>
      <c r="S414" s="397"/>
      <c r="T414" s="397"/>
      <c r="U414" s="398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405" t="s">
        <v>207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4">
        <v>4680115881648</v>
      </c>
      <c r="E416" s="395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7"/>
      <c r="Q416" s="407"/>
      <c r="R416" s="407"/>
      <c r="S416" s="395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17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18"/>
      <c r="O417" s="396" t="s">
        <v>70</v>
      </c>
      <c r="P417" s="397"/>
      <c r="Q417" s="397"/>
      <c r="R417" s="397"/>
      <c r="S417" s="397"/>
      <c r="T417" s="397"/>
      <c r="U417" s="398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402"/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18"/>
      <c r="O418" s="396" t="s">
        <v>70</v>
      </c>
      <c r="P418" s="397"/>
      <c r="Q418" s="397"/>
      <c r="R418" s="397"/>
      <c r="S418" s="397"/>
      <c r="T418" s="397"/>
      <c r="U418" s="398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405" t="s">
        <v>86</v>
      </c>
      <c r="B419" s="402"/>
      <c r="C419" s="402"/>
      <c r="D419" s="402"/>
      <c r="E419" s="402"/>
      <c r="F419" s="402"/>
      <c r="G419" s="402"/>
      <c r="H419" s="402"/>
      <c r="I419" s="402"/>
      <c r="J419" s="402"/>
      <c r="K419" s="402"/>
      <c r="L419" s="402"/>
      <c r="M419" s="402"/>
      <c r="N419" s="402"/>
      <c r="O419" s="402"/>
      <c r="P419" s="402"/>
      <c r="Q419" s="402"/>
      <c r="R419" s="402"/>
      <c r="S419" s="402"/>
      <c r="T419" s="402"/>
      <c r="U419" s="402"/>
      <c r="V419" s="402"/>
      <c r="W419" s="402"/>
      <c r="X419" s="402"/>
      <c r="Y419" s="402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4">
        <v>4680115884335</v>
      </c>
      <c r="E420" s="395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7"/>
      <c r="Q420" s="407"/>
      <c r="R420" s="407"/>
      <c r="S420" s="395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4">
        <v>4680115884342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7"/>
      <c r="Q421" s="407"/>
      <c r="R421" s="407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4">
        <v>4680115884113</v>
      </c>
      <c r="E422" s="395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7"/>
      <c r="Q422" s="407"/>
      <c r="R422" s="407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17"/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18"/>
      <c r="O423" s="396" t="s">
        <v>70</v>
      </c>
      <c r="P423" s="397"/>
      <c r="Q423" s="397"/>
      <c r="R423" s="397"/>
      <c r="S423" s="397"/>
      <c r="T423" s="397"/>
      <c r="U423" s="398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402"/>
      <c r="B424" s="402"/>
      <c r="C424" s="402"/>
      <c r="D424" s="402"/>
      <c r="E424" s="402"/>
      <c r="F424" s="402"/>
      <c r="G424" s="402"/>
      <c r="H424" s="402"/>
      <c r="I424" s="402"/>
      <c r="J424" s="402"/>
      <c r="K424" s="402"/>
      <c r="L424" s="402"/>
      <c r="M424" s="402"/>
      <c r="N424" s="418"/>
      <c r="O424" s="396" t="s">
        <v>70</v>
      </c>
      <c r="P424" s="397"/>
      <c r="Q424" s="397"/>
      <c r="R424" s="397"/>
      <c r="S424" s="397"/>
      <c r="T424" s="397"/>
      <c r="U424" s="398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01" t="s">
        <v>592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383"/>
      <c r="AA425" s="383"/>
    </row>
    <row r="426" spans="1:67" ht="14.25" customHeight="1" x14ac:dyDescent="0.25">
      <c r="A426" s="405" t="s">
        <v>97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4">
        <v>4607091389388</v>
      </c>
      <c r="E427" s="395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7"/>
      <c r="Q427" s="407"/>
      <c r="R427" s="407"/>
      <c r="S427" s="395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4">
        <v>4607091389364</v>
      </c>
      <c r="E428" s="395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7"/>
      <c r="Q428" s="407"/>
      <c r="R428" s="407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7"/>
      <c r="B429" s="402"/>
      <c r="C429" s="402"/>
      <c r="D429" s="402"/>
      <c r="E429" s="402"/>
      <c r="F429" s="402"/>
      <c r="G429" s="402"/>
      <c r="H429" s="402"/>
      <c r="I429" s="402"/>
      <c r="J429" s="402"/>
      <c r="K429" s="402"/>
      <c r="L429" s="402"/>
      <c r="M429" s="402"/>
      <c r="N429" s="418"/>
      <c r="O429" s="396" t="s">
        <v>70</v>
      </c>
      <c r="P429" s="397"/>
      <c r="Q429" s="397"/>
      <c r="R429" s="397"/>
      <c r="S429" s="397"/>
      <c r="T429" s="397"/>
      <c r="U429" s="398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402"/>
      <c r="B430" s="402"/>
      <c r="C430" s="402"/>
      <c r="D430" s="402"/>
      <c r="E430" s="402"/>
      <c r="F430" s="402"/>
      <c r="G430" s="402"/>
      <c r="H430" s="402"/>
      <c r="I430" s="402"/>
      <c r="J430" s="402"/>
      <c r="K430" s="402"/>
      <c r="L430" s="402"/>
      <c r="M430" s="402"/>
      <c r="N430" s="418"/>
      <c r="O430" s="396" t="s">
        <v>70</v>
      </c>
      <c r="P430" s="397"/>
      <c r="Q430" s="397"/>
      <c r="R430" s="397"/>
      <c r="S430" s="397"/>
      <c r="T430" s="397"/>
      <c r="U430" s="398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405" t="s">
        <v>61</v>
      </c>
      <c r="B431" s="402"/>
      <c r="C431" s="402"/>
      <c r="D431" s="402"/>
      <c r="E431" s="402"/>
      <c r="F431" s="402"/>
      <c r="G431" s="402"/>
      <c r="H431" s="402"/>
      <c r="I431" s="402"/>
      <c r="J431" s="402"/>
      <c r="K431" s="402"/>
      <c r="L431" s="402"/>
      <c r="M431" s="402"/>
      <c r="N431" s="402"/>
      <c r="O431" s="402"/>
      <c r="P431" s="402"/>
      <c r="Q431" s="402"/>
      <c r="R431" s="402"/>
      <c r="S431" s="402"/>
      <c r="T431" s="402"/>
      <c r="U431" s="402"/>
      <c r="V431" s="402"/>
      <c r="W431" s="402"/>
      <c r="X431" s="402"/>
      <c r="Y431" s="402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4">
        <v>4607091389739</v>
      </c>
      <c r="E432" s="395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7"/>
      <c r="Q432" s="407"/>
      <c r="R432" s="407"/>
      <c r="S432" s="395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4">
        <v>4607091389425</v>
      </c>
      <c r="E433" s="395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7"/>
      <c r="Q433" s="407"/>
      <c r="R433" s="407"/>
      <c r="S433" s="395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4">
        <v>4680115882911</v>
      </c>
      <c r="E434" s="395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9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7"/>
      <c r="Q434" s="407"/>
      <c r="R434" s="407"/>
      <c r="S434" s="395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4">
        <v>4680115880771</v>
      </c>
      <c r="E435" s="395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7"/>
      <c r="Q435" s="407"/>
      <c r="R435" s="407"/>
      <c r="S435" s="395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4">
        <v>4607091389500</v>
      </c>
      <c r="E436" s="395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7"/>
      <c r="Q436" s="407"/>
      <c r="R436" s="407"/>
      <c r="S436" s="395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4">
        <v>4680115881983</v>
      </c>
      <c r="E437" s="395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7"/>
      <c r="Q437" s="407"/>
      <c r="R437" s="407"/>
      <c r="S437" s="395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17"/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18"/>
      <c r="O438" s="396" t="s">
        <v>70</v>
      </c>
      <c r="P438" s="397"/>
      <c r="Q438" s="397"/>
      <c r="R438" s="397"/>
      <c r="S438" s="397"/>
      <c r="T438" s="397"/>
      <c r="U438" s="398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402"/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18"/>
      <c r="O439" s="396" t="s">
        <v>70</v>
      </c>
      <c r="P439" s="397"/>
      <c r="Q439" s="397"/>
      <c r="R439" s="397"/>
      <c r="S439" s="397"/>
      <c r="T439" s="397"/>
      <c r="U439" s="398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405" t="s">
        <v>86</v>
      </c>
      <c r="B440" s="402"/>
      <c r="C440" s="402"/>
      <c r="D440" s="402"/>
      <c r="E440" s="402"/>
      <c r="F440" s="402"/>
      <c r="G440" s="402"/>
      <c r="H440" s="402"/>
      <c r="I440" s="402"/>
      <c r="J440" s="402"/>
      <c r="K440" s="402"/>
      <c r="L440" s="402"/>
      <c r="M440" s="402"/>
      <c r="N440" s="402"/>
      <c r="O440" s="402"/>
      <c r="P440" s="402"/>
      <c r="Q440" s="402"/>
      <c r="R440" s="402"/>
      <c r="S440" s="402"/>
      <c r="T440" s="402"/>
      <c r="U440" s="402"/>
      <c r="V440" s="402"/>
      <c r="W440" s="402"/>
      <c r="X440" s="402"/>
      <c r="Y440" s="402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4">
        <v>4680115884359</v>
      </c>
      <c r="E441" s="395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7"/>
      <c r="Q441" s="407"/>
      <c r="R441" s="407"/>
      <c r="S441" s="395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4">
        <v>4680115884571</v>
      </c>
      <c r="E442" s="395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7"/>
      <c r="Q442" s="407"/>
      <c r="R442" s="407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7"/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18"/>
      <c r="O443" s="396" t="s">
        <v>70</v>
      </c>
      <c r="P443" s="397"/>
      <c r="Q443" s="397"/>
      <c r="R443" s="397"/>
      <c r="S443" s="397"/>
      <c r="T443" s="397"/>
      <c r="U443" s="398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402"/>
      <c r="B444" s="402"/>
      <c r="C444" s="402"/>
      <c r="D444" s="402"/>
      <c r="E444" s="402"/>
      <c r="F444" s="402"/>
      <c r="G444" s="402"/>
      <c r="H444" s="402"/>
      <c r="I444" s="402"/>
      <c r="J444" s="402"/>
      <c r="K444" s="402"/>
      <c r="L444" s="402"/>
      <c r="M444" s="402"/>
      <c r="N444" s="418"/>
      <c r="O444" s="396" t="s">
        <v>70</v>
      </c>
      <c r="P444" s="397"/>
      <c r="Q444" s="397"/>
      <c r="R444" s="397"/>
      <c r="S444" s="397"/>
      <c r="T444" s="397"/>
      <c r="U444" s="398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405" t="s">
        <v>613</v>
      </c>
      <c r="B445" s="402"/>
      <c r="C445" s="402"/>
      <c r="D445" s="402"/>
      <c r="E445" s="402"/>
      <c r="F445" s="402"/>
      <c r="G445" s="402"/>
      <c r="H445" s="402"/>
      <c r="I445" s="402"/>
      <c r="J445" s="402"/>
      <c r="K445" s="402"/>
      <c r="L445" s="402"/>
      <c r="M445" s="402"/>
      <c r="N445" s="402"/>
      <c r="O445" s="402"/>
      <c r="P445" s="402"/>
      <c r="Q445" s="402"/>
      <c r="R445" s="402"/>
      <c r="S445" s="402"/>
      <c r="T445" s="402"/>
      <c r="U445" s="402"/>
      <c r="V445" s="402"/>
      <c r="W445" s="402"/>
      <c r="X445" s="402"/>
      <c r="Y445" s="402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4">
        <v>4680115884090</v>
      </c>
      <c r="E446" s="395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7"/>
      <c r="Q446" s="407"/>
      <c r="R446" s="407"/>
      <c r="S446" s="395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17"/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18"/>
      <c r="O447" s="396" t="s">
        <v>70</v>
      </c>
      <c r="P447" s="397"/>
      <c r="Q447" s="397"/>
      <c r="R447" s="397"/>
      <c r="S447" s="397"/>
      <c r="T447" s="397"/>
      <c r="U447" s="398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402"/>
      <c r="B448" s="402"/>
      <c r="C448" s="402"/>
      <c r="D448" s="402"/>
      <c r="E448" s="402"/>
      <c r="F448" s="402"/>
      <c r="G448" s="402"/>
      <c r="H448" s="402"/>
      <c r="I448" s="402"/>
      <c r="J448" s="402"/>
      <c r="K448" s="402"/>
      <c r="L448" s="402"/>
      <c r="M448" s="402"/>
      <c r="N448" s="418"/>
      <c r="O448" s="396" t="s">
        <v>70</v>
      </c>
      <c r="P448" s="397"/>
      <c r="Q448" s="397"/>
      <c r="R448" s="397"/>
      <c r="S448" s="397"/>
      <c r="T448" s="397"/>
      <c r="U448" s="398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405" t="s">
        <v>616</v>
      </c>
      <c r="B449" s="402"/>
      <c r="C449" s="402"/>
      <c r="D449" s="402"/>
      <c r="E449" s="402"/>
      <c r="F449" s="402"/>
      <c r="G449" s="402"/>
      <c r="H449" s="402"/>
      <c r="I449" s="402"/>
      <c r="J449" s="402"/>
      <c r="K449" s="402"/>
      <c r="L449" s="402"/>
      <c r="M449" s="402"/>
      <c r="N449" s="402"/>
      <c r="O449" s="402"/>
      <c r="P449" s="402"/>
      <c r="Q449" s="402"/>
      <c r="R449" s="402"/>
      <c r="S449" s="402"/>
      <c r="T449" s="402"/>
      <c r="U449" s="402"/>
      <c r="V449" s="402"/>
      <c r="W449" s="402"/>
      <c r="X449" s="402"/>
      <c r="Y449" s="402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4">
        <v>4680115884564</v>
      </c>
      <c r="E450" s="395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7"/>
      <c r="Q450" s="407"/>
      <c r="R450" s="407"/>
      <c r="S450" s="395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17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18"/>
      <c r="O451" s="396" t="s">
        <v>70</v>
      </c>
      <c r="P451" s="397"/>
      <c r="Q451" s="397"/>
      <c r="R451" s="397"/>
      <c r="S451" s="397"/>
      <c r="T451" s="397"/>
      <c r="U451" s="398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402"/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18"/>
      <c r="O452" s="396" t="s">
        <v>70</v>
      </c>
      <c r="P452" s="397"/>
      <c r="Q452" s="397"/>
      <c r="R452" s="397"/>
      <c r="S452" s="397"/>
      <c r="T452" s="397"/>
      <c r="U452" s="398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01" t="s">
        <v>619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383"/>
      <c r="AA453" s="383"/>
    </row>
    <row r="454" spans="1:67" ht="14.25" customHeight="1" x14ac:dyDescent="0.25">
      <c r="A454" s="405" t="s">
        <v>61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402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4">
        <v>4680115885189</v>
      </c>
      <c r="E455" s="395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7"/>
      <c r="Q455" s="407"/>
      <c r="R455" s="407"/>
      <c r="S455" s="395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4">
        <v>4680115885172</v>
      </c>
      <c r="E456" s="395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7"/>
      <c r="Q456" s="407"/>
      <c r="R456" s="407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4">
        <v>4680115885110</v>
      </c>
      <c r="E457" s="395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7"/>
      <c r="Q457" s="407"/>
      <c r="R457" s="407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17"/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18"/>
      <c r="O458" s="396" t="s">
        <v>70</v>
      </c>
      <c r="P458" s="397"/>
      <c r="Q458" s="397"/>
      <c r="R458" s="397"/>
      <c r="S458" s="397"/>
      <c r="T458" s="397"/>
      <c r="U458" s="398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402"/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18"/>
      <c r="O459" s="396" t="s">
        <v>70</v>
      </c>
      <c r="P459" s="397"/>
      <c r="Q459" s="397"/>
      <c r="R459" s="397"/>
      <c r="S459" s="397"/>
      <c r="T459" s="397"/>
      <c r="U459" s="398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01" t="s">
        <v>626</v>
      </c>
      <c r="B460" s="402"/>
      <c r="C460" s="402"/>
      <c r="D460" s="402"/>
      <c r="E460" s="402"/>
      <c r="F460" s="402"/>
      <c r="G460" s="402"/>
      <c r="H460" s="402"/>
      <c r="I460" s="402"/>
      <c r="J460" s="402"/>
      <c r="K460" s="402"/>
      <c r="L460" s="402"/>
      <c r="M460" s="402"/>
      <c r="N460" s="402"/>
      <c r="O460" s="402"/>
      <c r="P460" s="402"/>
      <c r="Q460" s="402"/>
      <c r="R460" s="402"/>
      <c r="S460" s="402"/>
      <c r="T460" s="402"/>
      <c r="U460" s="402"/>
      <c r="V460" s="402"/>
      <c r="W460" s="402"/>
      <c r="X460" s="402"/>
      <c r="Y460" s="402"/>
      <c r="Z460" s="383"/>
      <c r="AA460" s="383"/>
    </row>
    <row r="461" spans="1:67" ht="14.25" customHeight="1" x14ac:dyDescent="0.25">
      <c r="A461" s="405" t="s">
        <v>61</v>
      </c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2"/>
      <c r="P461" s="402"/>
      <c r="Q461" s="402"/>
      <c r="R461" s="402"/>
      <c r="S461" s="402"/>
      <c r="T461" s="402"/>
      <c r="U461" s="402"/>
      <c r="V461" s="402"/>
      <c r="W461" s="402"/>
      <c r="X461" s="402"/>
      <c r="Y461" s="402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4">
        <v>4680115885103</v>
      </c>
      <c r="E462" s="395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7"/>
      <c r="Q462" s="407"/>
      <c r="R462" s="407"/>
      <c r="S462" s="395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7"/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18"/>
      <c r="O463" s="396" t="s">
        <v>70</v>
      </c>
      <c r="P463" s="397"/>
      <c r="Q463" s="397"/>
      <c r="R463" s="397"/>
      <c r="S463" s="397"/>
      <c r="T463" s="397"/>
      <c r="U463" s="398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402"/>
      <c r="B464" s="402"/>
      <c r="C464" s="402"/>
      <c r="D464" s="402"/>
      <c r="E464" s="402"/>
      <c r="F464" s="402"/>
      <c r="G464" s="402"/>
      <c r="H464" s="402"/>
      <c r="I464" s="402"/>
      <c r="J464" s="402"/>
      <c r="K464" s="402"/>
      <c r="L464" s="402"/>
      <c r="M464" s="402"/>
      <c r="N464" s="418"/>
      <c r="O464" s="396" t="s">
        <v>70</v>
      </c>
      <c r="P464" s="397"/>
      <c r="Q464" s="397"/>
      <c r="R464" s="397"/>
      <c r="S464" s="397"/>
      <c r="T464" s="397"/>
      <c r="U464" s="398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405" t="s">
        <v>207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4">
        <v>4680115885509</v>
      </c>
      <c r="E466" s="395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3" t="s">
        <v>631</v>
      </c>
      <c r="P466" s="407"/>
      <c r="Q466" s="407"/>
      <c r="R466" s="407"/>
      <c r="S466" s="395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7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18"/>
      <c r="O467" s="396" t="s">
        <v>70</v>
      </c>
      <c r="P467" s="397"/>
      <c r="Q467" s="397"/>
      <c r="R467" s="397"/>
      <c r="S467" s="397"/>
      <c r="T467" s="397"/>
      <c r="U467" s="398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402"/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18"/>
      <c r="O468" s="396" t="s">
        <v>70</v>
      </c>
      <c r="P468" s="397"/>
      <c r="Q468" s="397"/>
      <c r="R468" s="397"/>
      <c r="S468" s="397"/>
      <c r="T468" s="397"/>
      <c r="U468" s="398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4" t="s">
        <v>632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8"/>
      <c r="AA469" s="48"/>
    </row>
    <row r="470" spans="1:67" ht="16.5" customHeight="1" x14ac:dyDescent="0.25">
      <c r="A470" s="401" t="s">
        <v>632</v>
      </c>
      <c r="B470" s="402"/>
      <c r="C470" s="402"/>
      <c r="D470" s="402"/>
      <c r="E470" s="402"/>
      <c r="F470" s="402"/>
      <c r="G470" s="402"/>
      <c r="H470" s="402"/>
      <c r="I470" s="402"/>
      <c r="J470" s="402"/>
      <c r="K470" s="402"/>
      <c r="L470" s="402"/>
      <c r="M470" s="402"/>
      <c r="N470" s="402"/>
      <c r="O470" s="402"/>
      <c r="P470" s="402"/>
      <c r="Q470" s="402"/>
      <c r="R470" s="402"/>
      <c r="S470" s="402"/>
      <c r="T470" s="402"/>
      <c r="U470" s="402"/>
      <c r="V470" s="402"/>
      <c r="W470" s="402"/>
      <c r="X470" s="402"/>
      <c r="Y470" s="402"/>
      <c r="Z470" s="383"/>
      <c r="AA470" s="383"/>
    </row>
    <row r="471" spans="1:67" ht="14.25" customHeight="1" x14ac:dyDescent="0.25">
      <c r="A471" s="405" t="s">
        <v>105</v>
      </c>
      <c r="B471" s="402"/>
      <c r="C471" s="402"/>
      <c r="D471" s="402"/>
      <c r="E471" s="402"/>
      <c r="F471" s="402"/>
      <c r="G471" s="402"/>
      <c r="H471" s="402"/>
      <c r="I471" s="402"/>
      <c r="J471" s="402"/>
      <c r="K471" s="402"/>
      <c r="L471" s="402"/>
      <c r="M471" s="402"/>
      <c r="N471" s="402"/>
      <c r="O471" s="402"/>
      <c r="P471" s="402"/>
      <c r="Q471" s="402"/>
      <c r="R471" s="402"/>
      <c r="S471" s="402"/>
      <c r="T471" s="402"/>
      <c r="U471" s="402"/>
      <c r="V471" s="402"/>
      <c r="W471" s="402"/>
      <c r="X471" s="402"/>
      <c r="Y471" s="402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4">
        <v>4607091389067</v>
      </c>
      <c r="E472" s="395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7"/>
      <c r="Q472" s="407"/>
      <c r="R472" s="407"/>
      <c r="S472" s="395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4">
        <v>4680115885226</v>
      </c>
      <c r="E473" s="395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7"/>
      <c r="Q473" s="407"/>
      <c r="R473" s="407"/>
      <c r="S473" s="395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4">
        <v>4607091383522</v>
      </c>
      <c r="E474" s="395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2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7"/>
      <c r="Q474" s="407"/>
      <c r="R474" s="407"/>
      <c r="S474" s="395"/>
      <c r="T474" s="34"/>
      <c r="U474" s="34"/>
      <c r="V474" s="35" t="s">
        <v>66</v>
      </c>
      <c r="W474" s="388">
        <v>1080</v>
      </c>
      <c r="X474" s="389">
        <f t="shared" si="87"/>
        <v>1082.4000000000001</v>
      </c>
      <c r="Y474" s="36">
        <f t="shared" si="88"/>
        <v>2.4518</v>
      </c>
      <c r="Z474" s="56"/>
      <c r="AA474" s="57"/>
      <c r="AE474" s="64"/>
      <c r="BB474" s="328" t="s">
        <v>1</v>
      </c>
      <c r="BL474" s="64">
        <f t="shared" si="89"/>
        <v>1153.6363636363635</v>
      </c>
      <c r="BM474" s="64">
        <f t="shared" si="90"/>
        <v>1156.1999999999998</v>
      </c>
      <c r="BN474" s="64">
        <f t="shared" si="91"/>
        <v>1.9667832167832167</v>
      </c>
      <c r="BO474" s="64">
        <f t="shared" si="92"/>
        <v>1.9711538461538463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4">
        <v>4607091384437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7"/>
      <c r="Q475" s="407"/>
      <c r="R475" s="407"/>
      <c r="S475" s="395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4">
        <v>4680115884502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7"/>
      <c r="Q476" s="407"/>
      <c r="R476" s="407"/>
      <c r="S476" s="395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4">
        <v>4607091389104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7"/>
      <c r="Q477" s="407"/>
      <c r="R477" s="407"/>
      <c r="S477" s="395"/>
      <c r="T477" s="34"/>
      <c r="U477" s="34"/>
      <c r="V477" s="35" t="s">
        <v>66</v>
      </c>
      <c r="W477" s="388">
        <v>540</v>
      </c>
      <c r="X477" s="389">
        <f t="shared" si="87"/>
        <v>543.84</v>
      </c>
      <c r="Y477" s="36">
        <f t="shared" si="88"/>
        <v>1.2318800000000001</v>
      </c>
      <c r="Z477" s="56"/>
      <c r="AA477" s="57"/>
      <c r="AE477" s="64"/>
      <c r="BB477" s="331" t="s">
        <v>1</v>
      </c>
      <c r="BL477" s="64">
        <f t="shared" si="89"/>
        <v>576.81818181818176</v>
      </c>
      <c r="BM477" s="64">
        <f t="shared" si="90"/>
        <v>580.91999999999996</v>
      </c>
      <c r="BN477" s="64">
        <f t="shared" si="91"/>
        <v>0.98339160839160833</v>
      </c>
      <c r="BO477" s="64">
        <f t="shared" si="92"/>
        <v>0.99038461538461542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4">
        <v>4680115884519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7"/>
      <c r="Q478" s="407"/>
      <c r="R478" s="407"/>
      <c r="S478" s="395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4">
        <v>4680115880603</v>
      </c>
      <c r="E479" s="395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7"/>
      <c r="Q479" s="407"/>
      <c r="R479" s="407"/>
      <c r="S479" s="395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4">
        <v>4607091389999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7"/>
      <c r="Q480" s="407"/>
      <c r="R480" s="407"/>
      <c r="S480" s="395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4">
        <v>4680115882782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7"/>
      <c r="Q481" s="407"/>
      <c r="R481" s="407"/>
      <c r="S481" s="395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4">
        <v>4607091389098</v>
      </c>
      <c r="E482" s="395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7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7"/>
      <c r="Q482" s="407"/>
      <c r="R482" s="407"/>
      <c r="S482" s="395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4">
        <v>4607091389982</v>
      </c>
      <c r="E483" s="395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7"/>
      <c r="Q483" s="407"/>
      <c r="R483" s="407"/>
      <c r="S483" s="395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7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18"/>
      <c r="O484" s="396" t="s">
        <v>70</v>
      </c>
      <c r="P484" s="397"/>
      <c r="Q484" s="397"/>
      <c r="R484" s="397"/>
      <c r="S484" s="397"/>
      <c r="T484" s="397"/>
      <c r="U484" s="398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306.81818181818181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308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3.6836799999999998</v>
      </c>
      <c r="Z484" s="391"/>
      <c r="AA484" s="391"/>
    </row>
    <row r="485" spans="1:67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18"/>
      <c r="O485" s="396" t="s">
        <v>70</v>
      </c>
      <c r="P485" s="397"/>
      <c r="Q485" s="397"/>
      <c r="R485" s="397"/>
      <c r="S485" s="397"/>
      <c r="T485" s="397"/>
      <c r="U485" s="398"/>
      <c r="V485" s="37" t="s">
        <v>66</v>
      </c>
      <c r="W485" s="390">
        <f>IFERROR(SUM(W472:W483),"0")</f>
        <v>1620</v>
      </c>
      <c r="X485" s="390">
        <f>IFERROR(SUM(X472:X483),"0")</f>
        <v>1626.2400000000002</v>
      </c>
      <c r="Y485" s="37"/>
      <c r="Z485" s="391"/>
      <c r="AA485" s="391"/>
    </row>
    <row r="486" spans="1:67" ht="14.25" customHeight="1" x14ac:dyDescent="0.25">
      <c r="A486" s="405" t="s">
        <v>97</v>
      </c>
      <c r="B486" s="402"/>
      <c r="C486" s="402"/>
      <c r="D486" s="402"/>
      <c r="E486" s="402"/>
      <c r="F486" s="402"/>
      <c r="G486" s="402"/>
      <c r="H486" s="402"/>
      <c r="I486" s="402"/>
      <c r="J486" s="402"/>
      <c r="K486" s="402"/>
      <c r="L486" s="402"/>
      <c r="M486" s="402"/>
      <c r="N486" s="402"/>
      <c r="O486" s="402"/>
      <c r="P486" s="402"/>
      <c r="Q486" s="402"/>
      <c r="R486" s="402"/>
      <c r="S486" s="402"/>
      <c r="T486" s="402"/>
      <c r="U486" s="402"/>
      <c r="V486" s="402"/>
      <c r="W486" s="402"/>
      <c r="X486" s="402"/>
      <c r="Y486" s="402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4">
        <v>4607091388930</v>
      </c>
      <c r="E487" s="395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7"/>
      <c r="Q487" s="407"/>
      <c r="R487" s="407"/>
      <c r="S487" s="395"/>
      <c r="T487" s="34"/>
      <c r="U487" s="34"/>
      <c r="V487" s="35" t="s">
        <v>66</v>
      </c>
      <c r="W487" s="388">
        <v>540</v>
      </c>
      <c r="X487" s="389">
        <f>IFERROR(IF(W487="",0,CEILING((W487/$H487),1)*$H487),"")</f>
        <v>543.84</v>
      </c>
      <c r="Y487" s="36">
        <f>IFERROR(IF(X487=0,"",ROUNDUP(X487/H487,0)*0.01196),"")</f>
        <v>1.2318800000000001</v>
      </c>
      <c r="Z487" s="56"/>
      <c r="AA487" s="57"/>
      <c r="AE487" s="64"/>
      <c r="BB487" s="338" t="s">
        <v>1</v>
      </c>
      <c r="BL487" s="64">
        <f>IFERROR(W487*I487/H487,"0")</f>
        <v>576.81818181818176</v>
      </c>
      <c r="BM487" s="64">
        <f>IFERROR(X487*I487/H487,"0")</f>
        <v>580.91999999999996</v>
      </c>
      <c r="BN487" s="64">
        <f>IFERROR(1/J487*(W487/H487),"0")</f>
        <v>0.98339160839160833</v>
      </c>
      <c r="BO487" s="64">
        <f>IFERROR(1/J487*(X487/H487),"0")</f>
        <v>0.99038461538461542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4">
        <v>4680115880054</v>
      </c>
      <c r="E488" s="395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7"/>
      <c r="Q488" s="407"/>
      <c r="R488" s="407"/>
      <c r="S488" s="395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17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18"/>
      <c r="O489" s="396" t="s">
        <v>70</v>
      </c>
      <c r="P489" s="397"/>
      <c r="Q489" s="397"/>
      <c r="R489" s="397"/>
      <c r="S489" s="397"/>
      <c r="T489" s="397"/>
      <c r="U489" s="398"/>
      <c r="V489" s="37" t="s">
        <v>71</v>
      </c>
      <c r="W489" s="390">
        <f>IFERROR(W487/H487,"0")+IFERROR(W488/H488,"0")</f>
        <v>102.27272727272727</v>
      </c>
      <c r="X489" s="390">
        <f>IFERROR(X487/H487,"0")+IFERROR(X488/H488,"0")</f>
        <v>103</v>
      </c>
      <c r="Y489" s="390">
        <f>IFERROR(IF(Y487="",0,Y487),"0")+IFERROR(IF(Y488="",0,Y488),"0")</f>
        <v>1.2318800000000001</v>
      </c>
      <c r="Z489" s="391"/>
      <c r="AA489" s="391"/>
    </row>
    <row r="490" spans="1:67" x14ac:dyDescent="0.2">
      <c r="A490" s="402"/>
      <c r="B490" s="402"/>
      <c r="C490" s="402"/>
      <c r="D490" s="402"/>
      <c r="E490" s="402"/>
      <c r="F490" s="402"/>
      <c r="G490" s="402"/>
      <c r="H490" s="402"/>
      <c r="I490" s="402"/>
      <c r="J490" s="402"/>
      <c r="K490" s="402"/>
      <c r="L490" s="402"/>
      <c r="M490" s="402"/>
      <c r="N490" s="418"/>
      <c r="O490" s="396" t="s">
        <v>70</v>
      </c>
      <c r="P490" s="397"/>
      <c r="Q490" s="397"/>
      <c r="R490" s="397"/>
      <c r="S490" s="397"/>
      <c r="T490" s="397"/>
      <c r="U490" s="398"/>
      <c r="V490" s="37" t="s">
        <v>66</v>
      </c>
      <c r="W490" s="390">
        <f>IFERROR(SUM(W487:W488),"0")</f>
        <v>540</v>
      </c>
      <c r="X490" s="390">
        <f>IFERROR(SUM(X487:X488),"0")</f>
        <v>543.84</v>
      </c>
      <c r="Y490" s="37"/>
      <c r="Z490" s="391"/>
      <c r="AA490" s="391"/>
    </row>
    <row r="491" spans="1:67" ht="14.25" customHeight="1" x14ac:dyDescent="0.25">
      <c r="A491" s="405" t="s">
        <v>61</v>
      </c>
      <c r="B491" s="402"/>
      <c r="C491" s="402"/>
      <c r="D491" s="402"/>
      <c r="E491" s="402"/>
      <c r="F491" s="402"/>
      <c r="G491" s="402"/>
      <c r="H491" s="402"/>
      <c r="I491" s="402"/>
      <c r="J491" s="402"/>
      <c r="K491" s="402"/>
      <c r="L491" s="402"/>
      <c r="M491" s="402"/>
      <c r="N491" s="402"/>
      <c r="O491" s="402"/>
      <c r="P491" s="402"/>
      <c r="Q491" s="402"/>
      <c r="R491" s="402"/>
      <c r="S491" s="402"/>
      <c r="T491" s="402"/>
      <c r="U491" s="402"/>
      <c r="V491" s="402"/>
      <c r="W491" s="402"/>
      <c r="X491" s="402"/>
      <c r="Y491" s="402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4">
        <v>4680115883116</v>
      </c>
      <c r="E492" s="395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7"/>
      <c r="Q492" s="407"/>
      <c r="R492" s="407"/>
      <c r="S492" s="395"/>
      <c r="T492" s="34"/>
      <c r="U492" s="34"/>
      <c r="V492" s="35" t="s">
        <v>66</v>
      </c>
      <c r="W492" s="388">
        <v>200</v>
      </c>
      <c r="X492" s="389">
        <f t="shared" ref="X492:X497" si="93">IFERROR(IF(W492="",0,CEILING((W492/$H492),1)*$H492),"")</f>
        <v>200.64000000000001</v>
      </c>
      <c r="Y492" s="36">
        <f>IFERROR(IF(X492=0,"",ROUNDUP(X492/H492,0)*0.01196),"")</f>
        <v>0.45448</v>
      </c>
      <c r="Z492" s="56"/>
      <c r="AA492" s="57"/>
      <c r="AE492" s="64"/>
      <c r="BB492" s="340" t="s">
        <v>1</v>
      </c>
      <c r="BL492" s="64">
        <f t="shared" ref="BL492:BL497" si="94">IFERROR(W492*I492/H492,"0")</f>
        <v>213.63636363636363</v>
      </c>
      <c r="BM492" s="64">
        <f t="shared" ref="BM492:BM497" si="95">IFERROR(X492*I492/H492,"0")</f>
        <v>214.32</v>
      </c>
      <c r="BN492" s="64">
        <f t="shared" ref="BN492:BN497" si="96">IFERROR(1/J492*(W492/H492),"0")</f>
        <v>0.36421911421911418</v>
      </c>
      <c r="BO492" s="64">
        <f t="shared" ref="BO492:BO497" si="97">IFERROR(1/J492*(X492/H492),"0")</f>
        <v>0.36538461538461542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4">
        <v>4680115883093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7"/>
      <c r="Q493" s="407"/>
      <c r="R493" s="407"/>
      <c r="S493" s="395"/>
      <c r="T493" s="34"/>
      <c r="U493" s="34"/>
      <c r="V493" s="35" t="s">
        <v>66</v>
      </c>
      <c r="W493" s="388">
        <v>200</v>
      </c>
      <c r="X493" s="389">
        <f t="shared" si="93"/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si="94"/>
        <v>213.63636363636363</v>
      </c>
      <c r="BM493" s="64">
        <f t="shared" si="95"/>
        <v>214.32</v>
      </c>
      <c r="BN493" s="64">
        <f t="shared" si="96"/>
        <v>0.36421911421911418</v>
      </c>
      <c r="BO493" s="64">
        <f t="shared" si="97"/>
        <v>0.36538461538461542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4">
        <v>4680115883109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7"/>
      <c r="Q494" s="407"/>
      <c r="R494" s="407"/>
      <c r="S494" s="395"/>
      <c r="T494" s="34"/>
      <c r="U494" s="34"/>
      <c r="V494" s="35" t="s">
        <v>66</v>
      </c>
      <c r="W494" s="388">
        <v>250</v>
      </c>
      <c r="X494" s="389">
        <f t="shared" si="93"/>
        <v>253.44</v>
      </c>
      <c r="Y494" s="36">
        <f>IFERROR(IF(X494=0,"",ROUNDUP(X494/H494,0)*0.01196),"")</f>
        <v>0.57408000000000003</v>
      </c>
      <c r="Z494" s="56"/>
      <c r="AA494" s="57"/>
      <c r="AE494" s="64"/>
      <c r="BB494" s="342" t="s">
        <v>1</v>
      </c>
      <c r="BL494" s="64">
        <f t="shared" si="94"/>
        <v>267.04545454545456</v>
      </c>
      <c r="BM494" s="64">
        <f t="shared" si="95"/>
        <v>270.71999999999997</v>
      </c>
      <c r="BN494" s="64">
        <f t="shared" si="96"/>
        <v>0.45527389277389274</v>
      </c>
      <c r="BO494" s="64">
        <f t="shared" si="97"/>
        <v>0.46153846153846156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4">
        <v>4680115882072</v>
      </c>
      <c r="E495" s="395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7"/>
      <c r="Q495" s="407"/>
      <c r="R495" s="407"/>
      <c r="S495" s="395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4">
        <v>4680115882102</v>
      </c>
      <c r="E496" s="395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7"/>
      <c r="Q496" s="407"/>
      <c r="R496" s="407"/>
      <c r="S496" s="395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4">
        <v>4680115882096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7"/>
      <c r="Q497" s="407"/>
      <c r="R497" s="407"/>
      <c r="S497" s="395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17"/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18"/>
      <c r="O498" s="396" t="s">
        <v>70</v>
      </c>
      <c r="P498" s="397"/>
      <c r="Q498" s="397"/>
      <c r="R498" s="397"/>
      <c r="S498" s="397"/>
      <c r="T498" s="397"/>
      <c r="U498" s="398"/>
      <c r="V498" s="37" t="s">
        <v>71</v>
      </c>
      <c r="W498" s="390">
        <f>IFERROR(W492/H492,"0")+IFERROR(W493/H493,"0")+IFERROR(W494/H494,"0")+IFERROR(W495/H495,"0")+IFERROR(W496/H496,"0")+IFERROR(W497/H497,"0")</f>
        <v>123.10606060606059</v>
      </c>
      <c r="X498" s="390">
        <f>IFERROR(X492/H492,"0")+IFERROR(X493/H493,"0")+IFERROR(X494/H494,"0")+IFERROR(X495/H495,"0")+IFERROR(X496/H496,"0")+IFERROR(X497/H497,"0")</f>
        <v>124</v>
      </c>
      <c r="Y498" s="390">
        <f>IFERROR(IF(Y492="",0,Y492),"0")+IFERROR(IF(Y493="",0,Y493),"0")+IFERROR(IF(Y494="",0,Y494),"0")+IFERROR(IF(Y495="",0,Y495),"0")+IFERROR(IF(Y496="",0,Y496),"0")+IFERROR(IF(Y497="",0,Y497),"0")</f>
        <v>1.4830399999999999</v>
      </c>
      <c r="Z498" s="391"/>
      <c r="AA498" s="391"/>
    </row>
    <row r="499" spans="1:67" x14ac:dyDescent="0.2">
      <c r="A499" s="402"/>
      <c r="B499" s="402"/>
      <c r="C499" s="402"/>
      <c r="D499" s="402"/>
      <c r="E499" s="402"/>
      <c r="F499" s="402"/>
      <c r="G499" s="402"/>
      <c r="H499" s="402"/>
      <c r="I499" s="402"/>
      <c r="J499" s="402"/>
      <c r="K499" s="402"/>
      <c r="L499" s="402"/>
      <c r="M499" s="402"/>
      <c r="N499" s="418"/>
      <c r="O499" s="396" t="s">
        <v>70</v>
      </c>
      <c r="P499" s="397"/>
      <c r="Q499" s="397"/>
      <c r="R499" s="397"/>
      <c r="S499" s="397"/>
      <c r="T499" s="397"/>
      <c r="U499" s="398"/>
      <c r="V499" s="37" t="s">
        <v>66</v>
      </c>
      <c r="W499" s="390">
        <f>IFERROR(SUM(W492:W497),"0")</f>
        <v>650</v>
      </c>
      <c r="X499" s="390">
        <f>IFERROR(SUM(X492:X497),"0")</f>
        <v>654.72</v>
      </c>
      <c r="Y499" s="37"/>
      <c r="Z499" s="391"/>
      <c r="AA499" s="391"/>
    </row>
    <row r="500" spans="1:67" ht="14.25" customHeight="1" x14ac:dyDescent="0.25">
      <c r="A500" s="405" t="s">
        <v>72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4">
        <v>4607091383409</v>
      </c>
      <c r="E501" s="395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7"/>
      <c r="Q501" s="407"/>
      <c r="R501" s="407"/>
      <c r="S501" s="395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4">
        <v>4607091383416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7"/>
      <c r="Q502" s="407"/>
      <c r="R502" s="407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4">
        <v>4680115883536</v>
      </c>
      <c r="E503" s="395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7"/>
      <c r="Q503" s="407"/>
      <c r="R503" s="407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17"/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18"/>
      <c r="O504" s="396" t="s">
        <v>70</v>
      </c>
      <c r="P504" s="397"/>
      <c r="Q504" s="397"/>
      <c r="R504" s="397"/>
      <c r="S504" s="397"/>
      <c r="T504" s="397"/>
      <c r="U504" s="398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18"/>
      <c r="O505" s="396" t="s">
        <v>70</v>
      </c>
      <c r="P505" s="397"/>
      <c r="Q505" s="397"/>
      <c r="R505" s="397"/>
      <c r="S505" s="397"/>
      <c r="T505" s="397"/>
      <c r="U505" s="398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405" t="s">
        <v>207</v>
      </c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2"/>
      <c r="P506" s="402"/>
      <c r="Q506" s="402"/>
      <c r="R506" s="402"/>
      <c r="S506" s="402"/>
      <c r="T506" s="402"/>
      <c r="U506" s="402"/>
      <c r="V506" s="402"/>
      <c r="W506" s="402"/>
      <c r="X506" s="402"/>
      <c r="Y506" s="402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4">
        <v>4680115885035</v>
      </c>
      <c r="E507" s="395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7"/>
      <c r="Q507" s="407"/>
      <c r="R507" s="407"/>
      <c r="S507" s="395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7"/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18"/>
      <c r="O508" s="396" t="s">
        <v>70</v>
      </c>
      <c r="P508" s="397"/>
      <c r="Q508" s="397"/>
      <c r="R508" s="397"/>
      <c r="S508" s="397"/>
      <c r="T508" s="397"/>
      <c r="U508" s="398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402"/>
      <c r="B509" s="402"/>
      <c r="C509" s="402"/>
      <c r="D509" s="402"/>
      <c r="E509" s="402"/>
      <c r="F509" s="402"/>
      <c r="G509" s="402"/>
      <c r="H509" s="402"/>
      <c r="I509" s="402"/>
      <c r="J509" s="402"/>
      <c r="K509" s="402"/>
      <c r="L509" s="402"/>
      <c r="M509" s="402"/>
      <c r="N509" s="418"/>
      <c r="O509" s="396" t="s">
        <v>70</v>
      </c>
      <c r="P509" s="397"/>
      <c r="Q509" s="397"/>
      <c r="R509" s="397"/>
      <c r="S509" s="397"/>
      <c r="T509" s="397"/>
      <c r="U509" s="398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4" t="s">
        <v>681</v>
      </c>
      <c r="B510" s="445"/>
      <c r="C510" s="445"/>
      <c r="D510" s="445"/>
      <c r="E510" s="445"/>
      <c r="F510" s="445"/>
      <c r="G510" s="445"/>
      <c r="H510" s="445"/>
      <c r="I510" s="445"/>
      <c r="J510" s="445"/>
      <c r="K510" s="445"/>
      <c r="L510" s="445"/>
      <c r="M510" s="445"/>
      <c r="N510" s="445"/>
      <c r="O510" s="445"/>
      <c r="P510" s="445"/>
      <c r="Q510" s="445"/>
      <c r="R510" s="445"/>
      <c r="S510" s="445"/>
      <c r="T510" s="445"/>
      <c r="U510" s="445"/>
      <c r="V510" s="445"/>
      <c r="W510" s="445"/>
      <c r="X510" s="445"/>
      <c r="Y510" s="445"/>
      <c r="Z510" s="48"/>
      <c r="AA510" s="48"/>
    </row>
    <row r="511" spans="1:67" ht="16.5" customHeight="1" x14ac:dyDescent="0.25">
      <c r="A511" s="401" t="s">
        <v>682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383"/>
      <c r="AA511" s="383"/>
    </row>
    <row r="512" spans="1:67" ht="14.25" customHeight="1" x14ac:dyDescent="0.25">
      <c r="A512" s="405" t="s">
        <v>105</v>
      </c>
      <c r="B512" s="402"/>
      <c r="C512" s="402"/>
      <c r="D512" s="402"/>
      <c r="E512" s="402"/>
      <c r="F512" s="402"/>
      <c r="G512" s="402"/>
      <c r="H512" s="402"/>
      <c r="I512" s="402"/>
      <c r="J512" s="402"/>
      <c r="K512" s="402"/>
      <c r="L512" s="402"/>
      <c r="M512" s="402"/>
      <c r="N512" s="402"/>
      <c r="O512" s="402"/>
      <c r="P512" s="402"/>
      <c r="Q512" s="402"/>
      <c r="R512" s="402"/>
      <c r="S512" s="402"/>
      <c r="T512" s="402"/>
      <c r="U512" s="402"/>
      <c r="V512" s="402"/>
      <c r="W512" s="402"/>
      <c r="X512" s="402"/>
      <c r="Y512" s="402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4">
        <v>4640242181011</v>
      </c>
      <c r="E513" s="395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2" t="s">
        <v>685</v>
      </c>
      <c r="P513" s="407"/>
      <c r="Q513" s="407"/>
      <c r="R513" s="407"/>
      <c r="S513" s="395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4">
        <v>4640242180045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91" t="s">
        <v>688</v>
      </c>
      <c r="P514" s="407"/>
      <c r="Q514" s="407"/>
      <c r="R514" s="407"/>
      <c r="S514" s="395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4">
        <v>4640242180441</v>
      </c>
      <c r="E515" s="395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33" t="s">
        <v>691</v>
      </c>
      <c r="P515" s="407"/>
      <c r="Q515" s="407"/>
      <c r="R515" s="407"/>
      <c r="S515" s="395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4">
        <v>4640242180601</v>
      </c>
      <c r="E516" s="395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57" t="s">
        <v>694</v>
      </c>
      <c r="P516" s="407"/>
      <c r="Q516" s="407"/>
      <c r="R516" s="407"/>
      <c r="S516" s="395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4">
        <v>4640242180564</v>
      </c>
      <c r="E517" s="395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73" t="s">
        <v>697</v>
      </c>
      <c r="P517" s="407"/>
      <c r="Q517" s="407"/>
      <c r="R517" s="407"/>
      <c r="S517" s="395"/>
      <c r="T517" s="34"/>
      <c r="U517" s="34"/>
      <c r="V517" s="35" t="s">
        <v>66</v>
      </c>
      <c r="W517" s="388">
        <v>120</v>
      </c>
      <c r="X517" s="389">
        <f t="shared" si="98"/>
        <v>120</v>
      </c>
      <c r="Y517" s="36">
        <f t="shared" si="99"/>
        <v>0.21749999999999997</v>
      </c>
      <c r="Z517" s="56"/>
      <c r="AA517" s="57"/>
      <c r="AE517" s="64"/>
      <c r="BB517" s="354" t="s">
        <v>1</v>
      </c>
      <c r="BL517" s="64">
        <f t="shared" si="100"/>
        <v>124.80000000000001</v>
      </c>
      <c r="BM517" s="64">
        <f t="shared" si="101"/>
        <v>124.80000000000001</v>
      </c>
      <c r="BN517" s="64">
        <f t="shared" si="102"/>
        <v>0.17857142857142855</v>
      </c>
      <c r="BO517" s="64">
        <f t="shared" si="103"/>
        <v>0.17857142857142855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4">
        <v>4640242180922</v>
      </c>
      <c r="E518" s="395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764" t="s">
        <v>700</v>
      </c>
      <c r="P518" s="407"/>
      <c r="Q518" s="407"/>
      <c r="R518" s="407"/>
      <c r="S518" s="395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4">
        <v>4640242181189</v>
      </c>
      <c r="E519" s="395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674" t="s">
        <v>703</v>
      </c>
      <c r="P519" s="407"/>
      <c r="Q519" s="407"/>
      <c r="R519" s="407"/>
      <c r="S519" s="395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4">
        <v>4640242180038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7"/>
      <c r="Q520" s="407"/>
      <c r="R520" s="407"/>
      <c r="S520" s="395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4">
        <v>4640242181172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7"/>
      <c r="Q521" s="407"/>
      <c r="R521" s="407"/>
      <c r="S521" s="395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17"/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18"/>
      <c r="O522" s="396" t="s">
        <v>70</v>
      </c>
      <c r="P522" s="397"/>
      <c r="Q522" s="397"/>
      <c r="R522" s="397"/>
      <c r="S522" s="397"/>
      <c r="T522" s="397"/>
      <c r="U522" s="398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10</v>
      </c>
      <c r="X522" s="390">
        <f>IFERROR(X513/H513,"0")+IFERROR(X514/H514,"0")+IFERROR(X515/H515,"0")+IFERROR(X516/H516,"0")+IFERROR(X517/H517,"0")+IFERROR(X518/H518,"0")+IFERROR(X519/H519,"0")+IFERROR(X520/H520,"0")+IFERROR(X521/H521,"0")</f>
        <v>10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0.21749999999999997</v>
      </c>
      <c r="Z522" s="391"/>
      <c r="AA522" s="391"/>
    </row>
    <row r="523" spans="1:67" x14ac:dyDescent="0.2">
      <c r="A523" s="402"/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18"/>
      <c r="O523" s="396" t="s">
        <v>70</v>
      </c>
      <c r="P523" s="397"/>
      <c r="Q523" s="397"/>
      <c r="R523" s="397"/>
      <c r="S523" s="397"/>
      <c r="T523" s="397"/>
      <c r="U523" s="398"/>
      <c r="V523" s="37" t="s">
        <v>66</v>
      </c>
      <c r="W523" s="390">
        <f>IFERROR(SUM(W513:W521),"0")</f>
        <v>120</v>
      </c>
      <c r="X523" s="390">
        <f>IFERROR(SUM(X513:X521),"0")</f>
        <v>120</v>
      </c>
      <c r="Y523" s="37"/>
      <c r="Z523" s="391"/>
      <c r="AA523" s="391"/>
    </row>
    <row r="524" spans="1:67" ht="14.25" customHeight="1" x14ac:dyDescent="0.25">
      <c r="A524" s="405" t="s">
        <v>97</v>
      </c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2"/>
      <c r="P524" s="402"/>
      <c r="Q524" s="402"/>
      <c r="R524" s="402"/>
      <c r="S524" s="402"/>
      <c r="T524" s="402"/>
      <c r="U524" s="402"/>
      <c r="V524" s="402"/>
      <c r="W524" s="402"/>
      <c r="X524" s="402"/>
      <c r="Y524" s="402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4">
        <v>4640242180526</v>
      </c>
      <c r="E525" s="395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5" t="s">
        <v>712</v>
      </c>
      <c r="P525" s="407"/>
      <c r="Q525" s="407"/>
      <c r="R525" s="407"/>
      <c r="S525" s="395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4">
        <v>4640242180519</v>
      </c>
      <c r="E526" s="395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724" t="s">
        <v>715</v>
      </c>
      <c r="P526" s="407"/>
      <c r="Q526" s="407"/>
      <c r="R526" s="407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4">
        <v>4640242180090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34" t="s">
        <v>718</v>
      </c>
      <c r="P527" s="407"/>
      <c r="Q527" s="407"/>
      <c r="R527" s="407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3" t="s">
        <v>721</v>
      </c>
      <c r="P528" s="407"/>
      <c r="Q528" s="407"/>
      <c r="R528" s="407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4">
        <v>4640242181363</v>
      </c>
      <c r="E529" s="395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3" t="s">
        <v>724</v>
      </c>
      <c r="P529" s="407"/>
      <c r="Q529" s="407"/>
      <c r="R529" s="407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17"/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18"/>
      <c r="O530" s="396" t="s">
        <v>70</v>
      </c>
      <c r="P530" s="397"/>
      <c r="Q530" s="397"/>
      <c r="R530" s="397"/>
      <c r="S530" s="397"/>
      <c r="T530" s="397"/>
      <c r="U530" s="398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402"/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18"/>
      <c r="O531" s="396" t="s">
        <v>70</v>
      </c>
      <c r="P531" s="397"/>
      <c r="Q531" s="397"/>
      <c r="R531" s="397"/>
      <c r="S531" s="397"/>
      <c r="T531" s="397"/>
      <c r="U531" s="398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405" t="s">
        <v>61</v>
      </c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402"/>
      <c r="N532" s="402"/>
      <c r="O532" s="402"/>
      <c r="P532" s="402"/>
      <c r="Q532" s="402"/>
      <c r="R532" s="402"/>
      <c r="S532" s="402"/>
      <c r="T532" s="402"/>
      <c r="U532" s="402"/>
      <c r="V532" s="402"/>
      <c r="W532" s="402"/>
      <c r="X532" s="402"/>
      <c r="Y532" s="402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4">
        <v>4640242180816</v>
      </c>
      <c r="E533" s="395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727</v>
      </c>
      <c r="P533" s="407"/>
      <c r="Q533" s="407"/>
      <c r="R533" s="407"/>
      <c r="S533" s="395"/>
      <c r="T533" s="34"/>
      <c r="U533" s="34"/>
      <c r="V533" s="35" t="s">
        <v>66</v>
      </c>
      <c r="W533" s="388">
        <v>84</v>
      </c>
      <c r="X533" s="389">
        <f t="shared" ref="X533:X538" si="104">IFERROR(IF(W533="",0,CEILING((W533/$H533),1)*$H533),"")</f>
        <v>84</v>
      </c>
      <c r="Y533" s="36">
        <f>IFERROR(IF(X533=0,"",ROUNDUP(X533/H533,0)*0.00753),"")</f>
        <v>0.15060000000000001</v>
      </c>
      <c r="Z533" s="56"/>
      <c r="AA533" s="57"/>
      <c r="AE533" s="64"/>
      <c r="BB533" s="364" t="s">
        <v>1</v>
      </c>
      <c r="BL533" s="64">
        <f t="shared" ref="BL533:BL538" si="105">IFERROR(W533*I533/H533,"0")</f>
        <v>89.199999999999989</v>
      </c>
      <c r="BM533" s="64">
        <f t="shared" ref="BM533:BM538" si="106">IFERROR(X533*I533/H533,"0")</f>
        <v>89.199999999999989</v>
      </c>
      <c r="BN533" s="64">
        <f t="shared" ref="BN533:BN538" si="107">IFERROR(1/J533*(W533/H533),"0")</f>
        <v>0.12820512820512819</v>
      </c>
      <c r="BO533" s="64">
        <f t="shared" ref="BO533:BO538" si="108">IFERROR(1/J533*(X533/H533),"0")</f>
        <v>0.12820512820512819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4">
        <v>4680115880856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9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7"/>
      <c r="Q534" s="407"/>
      <c r="R534" s="407"/>
      <c r="S534" s="395"/>
      <c r="T534" s="34"/>
      <c r="U534" s="34"/>
      <c r="V534" s="35" t="s">
        <v>66</v>
      </c>
      <c r="W534" s="388">
        <v>1980</v>
      </c>
      <c r="X534" s="389">
        <f t="shared" si="104"/>
        <v>1982.4</v>
      </c>
      <c r="Y534" s="36">
        <f>IFERROR(IF(X534=0,"",ROUNDUP(X534/H534,0)*0.00753),"")</f>
        <v>3.55416</v>
      </c>
      <c r="Z534" s="56"/>
      <c r="AA534" s="57"/>
      <c r="AE534" s="64"/>
      <c r="BB534" s="365" t="s">
        <v>1</v>
      </c>
      <c r="BL534" s="64">
        <f t="shared" si="105"/>
        <v>2102.5714285714284</v>
      </c>
      <c r="BM534" s="64">
        <f t="shared" si="106"/>
        <v>2105.12</v>
      </c>
      <c r="BN534" s="64">
        <f t="shared" si="107"/>
        <v>3.0219780219780215</v>
      </c>
      <c r="BO534" s="64">
        <f t="shared" si="108"/>
        <v>3.0256410256410255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3" t="s">
        <v>732</v>
      </c>
      <c r="P535" s="407"/>
      <c r="Q535" s="407"/>
      <c r="R535" s="407"/>
      <c r="S535" s="395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3" t="s">
        <v>735</v>
      </c>
      <c r="P536" s="407"/>
      <c r="Q536" s="407"/>
      <c r="R536" s="407"/>
      <c r="S536" s="395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7" t="s">
        <v>738</v>
      </c>
      <c r="P537" s="407"/>
      <c r="Q537" s="407"/>
      <c r="R537" s="407"/>
      <c r="S537" s="395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32" t="s">
        <v>741</v>
      </c>
      <c r="P538" s="407"/>
      <c r="Q538" s="407"/>
      <c r="R538" s="407"/>
      <c r="S538" s="395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17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18"/>
      <c r="O539" s="396" t="s">
        <v>70</v>
      </c>
      <c r="P539" s="397"/>
      <c r="Q539" s="397"/>
      <c r="R539" s="397"/>
      <c r="S539" s="397"/>
      <c r="T539" s="397"/>
      <c r="U539" s="398"/>
      <c r="V539" s="37" t="s">
        <v>71</v>
      </c>
      <c r="W539" s="390">
        <f>IFERROR(W533/H533,"0")+IFERROR(W534/H534,"0")+IFERROR(W535/H535,"0")+IFERROR(W536/H536,"0")+IFERROR(W537/H537,"0")+IFERROR(W538/H538,"0")</f>
        <v>491.42857142857139</v>
      </c>
      <c r="X539" s="390">
        <f>IFERROR(X533/H533,"0")+IFERROR(X534/H534,"0")+IFERROR(X535/H535,"0")+IFERROR(X536/H536,"0")+IFERROR(X537/H537,"0")+IFERROR(X538/H538,"0")</f>
        <v>492</v>
      </c>
      <c r="Y539" s="390">
        <f>IFERROR(IF(Y533="",0,Y533),"0")+IFERROR(IF(Y534="",0,Y534),"0")+IFERROR(IF(Y535="",0,Y535),"0")+IFERROR(IF(Y536="",0,Y536),"0")+IFERROR(IF(Y537="",0,Y537),"0")+IFERROR(IF(Y538="",0,Y538),"0")</f>
        <v>3.7047599999999998</v>
      </c>
      <c r="Z539" s="391"/>
      <c r="AA539" s="391"/>
    </row>
    <row r="540" spans="1:67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18"/>
      <c r="O540" s="396" t="s">
        <v>70</v>
      </c>
      <c r="P540" s="397"/>
      <c r="Q540" s="397"/>
      <c r="R540" s="397"/>
      <c r="S540" s="397"/>
      <c r="T540" s="397"/>
      <c r="U540" s="398"/>
      <c r="V540" s="37" t="s">
        <v>66</v>
      </c>
      <c r="W540" s="390">
        <f>IFERROR(SUM(W533:W538),"0")</f>
        <v>2064</v>
      </c>
      <c r="X540" s="390">
        <f>IFERROR(SUM(X533:X538),"0")</f>
        <v>2066.4</v>
      </c>
      <c r="Y540" s="37"/>
      <c r="Z540" s="391"/>
      <c r="AA540" s="391"/>
    </row>
    <row r="541" spans="1:67" ht="14.25" customHeight="1" x14ac:dyDescent="0.25">
      <c r="A541" s="405" t="s">
        <v>72</v>
      </c>
      <c r="B541" s="402"/>
      <c r="C541" s="402"/>
      <c r="D541" s="402"/>
      <c r="E541" s="402"/>
      <c r="F541" s="402"/>
      <c r="G541" s="402"/>
      <c r="H541" s="402"/>
      <c r="I541" s="402"/>
      <c r="J541" s="402"/>
      <c r="K541" s="402"/>
      <c r="L541" s="402"/>
      <c r="M541" s="402"/>
      <c r="N541" s="402"/>
      <c r="O541" s="402"/>
      <c r="P541" s="402"/>
      <c r="Q541" s="402"/>
      <c r="R541" s="402"/>
      <c r="S541" s="402"/>
      <c r="T541" s="402"/>
      <c r="U541" s="402"/>
      <c r="V541" s="402"/>
      <c r="W541" s="402"/>
      <c r="X541" s="402"/>
      <c r="Y541" s="402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671" t="s">
        <v>744</v>
      </c>
      <c r="P542" s="407"/>
      <c r="Q542" s="407"/>
      <c r="R542" s="407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9" t="s">
        <v>747</v>
      </c>
      <c r="P543" s="407"/>
      <c r="Q543" s="407"/>
      <c r="R543" s="407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737" t="s">
        <v>750</v>
      </c>
      <c r="P544" s="407"/>
      <c r="Q544" s="407"/>
      <c r="R544" s="407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7" t="s">
        <v>753</v>
      </c>
      <c r="P545" s="407"/>
      <c r="Q545" s="407"/>
      <c r="R545" s="407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82" t="s">
        <v>756</v>
      </c>
      <c r="P546" s="407"/>
      <c r="Q546" s="407"/>
      <c r="R546" s="407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17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18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2"/>
      <c r="B548" s="402"/>
      <c r="C548" s="402"/>
      <c r="D548" s="402"/>
      <c r="E548" s="402"/>
      <c r="F548" s="402"/>
      <c r="G548" s="402"/>
      <c r="H548" s="402"/>
      <c r="I548" s="402"/>
      <c r="J548" s="402"/>
      <c r="K548" s="402"/>
      <c r="L548" s="402"/>
      <c r="M548" s="402"/>
      <c r="N548" s="418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5" t="s">
        <v>207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4" t="s">
        <v>759</v>
      </c>
      <c r="P550" s="407"/>
      <c r="Q550" s="407"/>
      <c r="R550" s="407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39" t="s">
        <v>761</v>
      </c>
      <c r="P551" s="407"/>
      <c r="Q551" s="407"/>
      <c r="R551" s="407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21" t="s">
        <v>764</v>
      </c>
      <c r="P552" s="407"/>
      <c r="Q552" s="407"/>
      <c r="R552" s="407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5" t="s">
        <v>766</v>
      </c>
      <c r="P553" s="407"/>
      <c r="Q553" s="407"/>
      <c r="R553" s="407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17"/>
      <c r="B554" s="402"/>
      <c r="C554" s="402"/>
      <c r="D554" s="402"/>
      <c r="E554" s="402"/>
      <c r="F554" s="402"/>
      <c r="G554" s="402"/>
      <c r="H554" s="402"/>
      <c r="I554" s="402"/>
      <c r="J554" s="402"/>
      <c r="K554" s="402"/>
      <c r="L554" s="402"/>
      <c r="M554" s="402"/>
      <c r="N554" s="418"/>
      <c r="O554" s="396" t="s">
        <v>70</v>
      </c>
      <c r="P554" s="397"/>
      <c r="Q554" s="397"/>
      <c r="R554" s="397"/>
      <c r="S554" s="397"/>
      <c r="T554" s="397"/>
      <c r="U554" s="398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2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18"/>
      <c r="O555" s="396" t="s">
        <v>70</v>
      </c>
      <c r="P555" s="397"/>
      <c r="Q555" s="397"/>
      <c r="R555" s="397"/>
      <c r="S555" s="397"/>
      <c r="T555" s="397"/>
      <c r="U555" s="398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3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573"/>
      <c r="O556" s="440" t="s">
        <v>767</v>
      </c>
      <c r="P556" s="441"/>
      <c r="Q556" s="441"/>
      <c r="R556" s="441"/>
      <c r="S556" s="441"/>
      <c r="T556" s="441"/>
      <c r="U556" s="442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17808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17947.300000000003</v>
      </c>
      <c r="Y556" s="37"/>
      <c r="Z556" s="391"/>
      <c r="AA556" s="391"/>
    </row>
    <row r="557" spans="1:67" x14ac:dyDescent="0.2">
      <c r="A557" s="402"/>
      <c r="B557" s="402"/>
      <c r="C557" s="402"/>
      <c r="D557" s="402"/>
      <c r="E557" s="402"/>
      <c r="F557" s="402"/>
      <c r="G557" s="402"/>
      <c r="H557" s="402"/>
      <c r="I557" s="402"/>
      <c r="J557" s="402"/>
      <c r="K557" s="402"/>
      <c r="L557" s="402"/>
      <c r="M557" s="402"/>
      <c r="N557" s="573"/>
      <c r="O557" s="440" t="s">
        <v>768</v>
      </c>
      <c r="P557" s="441"/>
      <c r="Q557" s="441"/>
      <c r="R557" s="441"/>
      <c r="S557" s="441"/>
      <c r="T557" s="441"/>
      <c r="U557" s="442"/>
      <c r="V557" s="37" t="s">
        <v>66</v>
      </c>
      <c r="W557" s="390">
        <f>IFERROR(SUM(BL22:BL553),"0")</f>
        <v>18855.650632330631</v>
      </c>
      <c r="X557" s="390">
        <f>IFERROR(SUM(BM22:BM553),"0")</f>
        <v>19002.714</v>
      </c>
      <c r="Y557" s="37"/>
      <c r="Z557" s="391"/>
      <c r="AA557" s="391"/>
    </row>
    <row r="558" spans="1:67" x14ac:dyDescent="0.2">
      <c r="A558" s="402"/>
      <c r="B558" s="402"/>
      <c r="C558" s="402"/>
      <c r="D558" s="402"/>
      <c r="E558" s="402"/>
      <c r="F558" s="402"/>
      <c r="G558" s="402"/>
      <c r="H558" s="402"/>
      <c r="I558" s="402"/>
      <c r="J558" s="402"/>
      <c r="K558" s="402"/>
      <c r="L558" s="402"/>
      <c r="M558" s="402"/>
      <c r="N558" s="573"/>
      <c r="O558" s="440" t="s">
        <v>769</v>
      </c>
      <c r="P558" s="441"/>
      <c r="Q558" s="441"/>
      <c r="R558" s="441"/>
      <c r="S558" s="441"/>
      <c r="T558" s="441"/>
      <c r="U558" s="442"/>
      <c r="V558" s="37" t="s">
        <v>770</v>
      </c>
      <c r="W558" s="38">
        <f>ROUNDUP(SUM(BN22:BN553),0)</f>
        <v>32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402"/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573"/>
      <c r="O559" s="440" t="s">
        <v>771</v>
      </c>
      <c r="P559" s="441"/>
      <c r="Q559" s="441"/>
      <c r="R559" s="441"/>
      <c r="S559" s="441"/>
      <c r="T559" s="441"/>
      <c r="U559" s="442"/>
      <c r="V559" s="37" t="s">
        <v>66</v>
      </c>
      <c r="W559" s="390">
        <f>GrossWeightTotal+PalletQtyTotal*25</f>
        <v>19655.650632330631</v>
      </c>
      <c r="X559" s="390">
        <f>GrossWeightTotalR+PalletQtyTotalR*25</f>
        <v>19827.714</v>
      </c>
      <c r="Y559" s="37"/>
      <c r="Z559" s="391"/>
      <c r="AA559" s="391"/>
    </row>
    <row r="560" spans="1:67" x14ac:dyDescent="0.2">
      <c r="A560" s="402"/>
      <c r="B560" s="402"/>
      <c r="C560" s="402"/>
      <c r="D560" s="402"/>
      <c r="E560" s="402"/>
      <c r="F560" s="402"/>
      <c r="G560" s="402"/>
      <c r="H560" s="402"/>
      <c r="I560" s="402"/>
      <c r="J560" s="402"/>
      <c r="K560" s="402"/>
      <c r="L560" s="402"/>
      <c r="M560" s="402"/>
      <c r="N560" s="573"/>
      <c r="O560" s="440" t="s">
        <v>772</v>
      </c>
      <c r="P560" s="441"/>
      <c r="Q560" s="441"/>
      <c r="R560" s="441"/>
      <c r="S560" s="441"/>
      <c r="T560" s="441"/>
      <c r="U560" s="442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3089.4331655998326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3108</v>
      </c>
      <c r="Y560" s="37"/>
      <c r="Z560" s="391"/>
      <c r="AA560" s="391"/>
    </row>
    <row r="561" spans="1:30" ht="14.25" customHeight="1" x14ac:dyDescent="0.2">
      <c r="A561" s="402"/>
      <c r="B561" s="402"/>
      <c r="C561" s="402"/>
      <c r="D561" s="402"/>
      <c r="E561" s="402"/>
      <c r="F561" s="402"/>
      <c r="G561" s="402"/>
      <c r="H561" s="402"/>
      <c r="I561" s="402"/>
      <c r="J561" s="402"/>
      <c r="K561" s="402"/>
      <c r="L561" s="402"/>
      <c r="M561" s="402"/>
      <c r="N561" s="573"/>
      <c r="O561" s="440" t="s">
        <v>773</v>
      </c>
      <c r="P561" s="441"/>
      <c r="Q561" s="441"/>
      <c r="R561" s="441"/>
      <c r="S561" s="441"/>
      <c r="T561" s="441"/>
      <c r="U561" s="442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38.381630000000001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392" t="s">
        <v>95</v>
      </c>
      <c r="D563" s="543"/>
      <c r="E563" s="543"/>
      <c r="F563" s="544"/>
      <c r="G563" s="392" t="s">
        <v>230</v>
      </c>
      <c r="H563" s="543"/>
      <c r="I563" s="543"/>
      <c r="J563" s="543"/>
      <c r="K563" s="543"/>
      <c r="L563" s="543"/>
      <c r="M563" s="543"/>
      <c r="N563" s="543"/>
      <c r="O563" s="543"/>
      <c r="P563" s="544"/>
      <c r="Q563" s="392" t="s">
        <v>478</v>
      </c>
      <c r="R563" s="544"/>
      <c r="S563" s="392" t="s">
        <v>544</v>
      </c>
      <c r="T563" s="543"/>
      <c r="U563" s="543"/>
      <c r="V563" s="544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399" t="s">
        <v>776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220</v>
      </c>
      <c r="G564" s="392" t="s">
        <v>231</v>
      </c>
      <c r="H564" s="392" t="s">
        <v>241</v>
      </c>
      <c r="I564" s="392" t="s">
        <v>260</v>
      </c>
      <c r="J564" s="392" t="s">
        <v>337</v>
      </c>
      <c r="K564" s="386"/>
      <c r="L564" s="392" t="s">
        <v>371</v>
      </c>
      <c r="M564" s="386"/>
      <c r="N564" s="392" t="s">
        <v>371</v>
      </c>
      <c r="O564" s="392" t="s">
        <v>448</v>
      </c>
      <c r="P564" s="392" t="s">
        <v>465</v>
      </c>
      <c r="Q564" s="392" t="s">
        <v>479</v>
      </c>
      <c r="R564" s="392" t="s">
        <v>519</v>
      </c>
      <c r="S564" s="392" t="s">
        <v>545</v>
      </c>
      <c r="T564" s="392" t="s">
        <v>592</v>
      </c>
      <c r="U564" s="392" t="s">
        <v>619</v>
      </c>
      <c r="V564" s="392" t="s">
        <v>626</v>
      </c>
      <c r="W564" s="392" t="s">
        <v>632</v>
      </c>
      <c r="X564" s="392" t="s">
        <v>682</v>
      </c>
      <c r="AA564" s="52"/>
      <c r="AD564" s="386"/>
    </row>
    <row r="565" spans="1:30" ht="13.5" customHeight="1" thickBot="1" x14ac:dyDescent="0.25">
      <c r="A565" s="400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1609.2</v>
      </c>
      <c r="D566" s="46">
        <f>IFERROR(X53*1,"0")+IFERROR(X54*1,"0")+IFERROR(X55*1,"0")+IFERROR(X56*1,"0")</f>
        <v>594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1724.2000000000003</v>
      </c>
      <c r="F566" s="46">
        <f>IFERROR(X131*1,"0")+IFERROR(X132*1,"0")+IFERROR(X133*1,"0")+IFERROR(X134*1,"0")+IFERROR(X135*1,"0")</f>
        <v>307.8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912.60000000000014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5393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5393</v>
      </c>
      <c r="O566" s="46">
        <f>IFERROR(X295*1,"0")+IFERROR(X296*1,"0")+IFERROR(X297*1,"0")+IFERROR(X298*1,"0")+IFERROR(X299*1,"0")+IFERROR(X300*1,"0")+IFERROR(X301*1,"0")+IFERROR(X305*1,"0")+IFERROR(X306*1,"0")</f>
        <v>510.40000000000003</v>
      </c>
      <c r="P566" s="46">
        <f>IFERROR(X311*1,"0")+IFERROR(X315*1,"0")+IFERROR(X316*1,"0")+IFERROR(X317*1,"0")+IFERROR(X321*1,"0")+IFERROR(X325*1,"0")</f>
        <v>494.09999999999997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1108.1999999999998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39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243.60000000000002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2824.8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2186.4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