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8BB2F83-29CB-45B6-9251-6ADBC6C062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499" i="1"/>
  <c r="W498" i="1"/>
  <c r="V498" i="1"/>
  <c r="X497" i="1"/>
  <c r="W497" i="1"/>
  <c r="X496" i="1"/>
  <c r="W496" i="1"/>
  <c r="X495" i="1"/>
  <c r="W495" i="1"/>
  <c r="X494" i="1"/>
  <c r="W494" i="1"/>
  <c r="X493" i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X476" i="1" s="1"/>
  <c r="W475" i="1"/>
  <c r="W478" i="1" s="1"/>
  <c r="V471" i="1"/>
  <c r="V470" i="1"/>
  <c r="W469" i="1"/>
  <c r="X469" i="1" s="1"/>
  <c r="N469" i="1"/>
  <c r="W468" i="1"/>
  <c r="X468" i="1" s="1"/>
  <c r="N468" i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N459" i="1"/>
  <c r="W458" i="1"/>
  <c r="X458" i="1" s="1"/>
  <c r="N458" i="1"/>
  <c r="V456" i="1"/>
  <c r="V455" i="1"/>
  <c r="W454" i="1"/>
  <c r="X454" i="1" s="1"/>
  <c r="N454" i="1"/>
  <c r="W453" i="1"/>
  <c r="W455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N394" i="1"/>
  <c r="W393" i="1"/>
  <c r="X393" i="1" s="1"/>
  <c r="N393" i="1"/>
  <c r="V391" i="1"/>
  <c r="V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X372" i="1" s="1"/>
  <c r="X374" i="1" s="1"/>
  <c r="N372" i="1"/>
  <c r="V368" i="1"/>
  <c r="V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X360" i="1"/>
  <c r="W360" i="1"/>
  <c r="N360" i="1"/>
  <c r="W359" i="1"/>
  <c r="N359" i="1"/>
  <c r="V357" i="1"/>
  <c r="V356" i="1"/>
  <c r="W355" i="1"/>
  <c r="X355" i="1" s="1"/>
  <c r="N355" i="1"/>
  <c r="W354" i="1"/>
  <c r="X354" i="1" s="1"/>
  <c r="X356" i="1" s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X337" i="1" s="1"/>
  <c r="N337" i="1"/>
  <c r="W336" i="1"/>
  <c r="W338" i="1" s="1"/>
  <c r="V334" i="1"/>
  <c r="V333" i="1"/>
  <c r="W332" i="1"/>
  <c r="X332" i="1" s="1"/>
  <c r="N332" i="1"/>
  <c r="W331" i="1"/>
  <c r="X331" i="1" s="1"/>
  <c r="W330" i="1"/>
  <c r="N330" i="1"/>
  <c r="V328" i="1"/>
  <c r="V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W322" i="1"/>
  <c r="X322" i="1" s="1"/>
  <c r="N322" i="1"/>
  <c r="W321" i="1"/>
  <c r="X321" i="1" s="1"/>
  <c r="N321" i="1"/>
  <c r="W320" i="1"/>
  <c r="X320" i="1" s="1"/>
  <c r="N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X284" i="1" s="1"/>
  <c r="N284" i="1"/>
  <c r="V281" i="1"/>
  <c r="V280" i="1"/>
  <c r="W279" i="1"/>
  <c r="X279" i="1" s="1"/>
  <c r="N279" i="1"/>
  <c r="W278" i="1"/>
  <c r="X278" i="1" s="1"/>
  <c r="N278" i="1"/>
  <c r="W277" i="1"/>
  <c r="X277" i="1" s="1"/>
  <c r="N277" i="1"/>
  <c r="V275" i="1"/>
  <c r="V274" i="1"/>
  <c r="W273" i="1"/>
  <c r="X273" i="1" s="1"/>
  <c r="N273" i="1"/>
  <c r="W272" i="1"/>
  <c r="X272" i="1" s="1"/>
  <c r="W271" i="1"/>
  <c r="V269" i="1"/>
  <c r="V268" i="1"/>
  <c r="X267" i="1"/>
  <c r="W267" i="1"/>
  <c r="N267" i="1"/>
  <c r="W266" i="1"/>
  <c r="X266" i="1" s="1"/>
  <c r="N266" i="1"/>
  <c r="W265" i="1"/>
  <c r="W269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W243" i="1" s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X180" i="1" s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W125" i="1"/>
  <c r="X125" i="1" s="1"/>
  <c r="W124" i="1"/>
  <c r="X124" i="1" s="1"/>
  <c r="N124" i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N94" i="1"/>
  <c r="X93" i="1"/>
  <c r="W93" i="1"/>
  <c r="X92" i="1"/>
  <c r="W92" i="1"/>
  <c r="X91" i="1"/>
  <c r="W91" i="1"/>
  <c r="X90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D7" i="1"/>
  <c r="O6" i="1"/>
  <c r="N2" i="1"/>
  <c r="X498" i="1" l="1"/>
  <c r="X170" i="1"/>
  <c r="W409" i="1"/>
  <c r="X249" i="1"/>
  <c r="X87" i="1"/>
  <c r="X197" i="1"/>
  <c r="L510" i="1"/>
  <c r="X280" i="1"/>
  <c r="X366" i="1"/>
  <c r="X367" i="1" s="1"/>
  <c r="W367" i="1"/>
  <c r="X404" i="1"/>
  <c r="X408" i="1" s="1"/>
  <c r="W408" i="1"/>
  <c r="V503" i="1"/>
  <c r="W268" i="1"/>
  <c r="V504" i="1"/>
  <c r="X61" i="1"/>
  <c r="X213" i="1"/>
  <c r="X219" i="1" s="1"/>
  <c r="W219" i="1"/>
  <c r="X241" i="1"/>
  <c r="X242" i="1" s="1"/>
  <c r="W242" i="1"/>
  <c r="X265" i="1"/>
  <c r="S510" i="1"/>
  <c r="X431" i="1"/>
  <c r="X432" i="1" s="1"/>
  <c r="W432" i="1"/>
  <c r="X475" i="1"/>
  <c r="X478" i="1" s="1"/>
  <c r="F10" i="1"/>
  <c r="J9" i="1"/>
  <c r="F9" i="1"/>
  <c r="A10" i="1"/>
  <c r="W62" i="1"/>
  <c r="W87" i="1"/>
  <c r="X94" i="1"/>
  <c r="X95" i="1" s="1"/>
  <c r="W96" i="1"/>
  <c r="H9" i="1"/>
  <c r="B510" i="1"/>
  <c r="W502" i="1"/>
  <c r="W501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0" i="1"/>
  <c r="W54" i="1"/>
  <c r="X51" i="1"/>
  <c r="X53" i="1" s="1"/>
  <c r="W53" i="1"/>
  <c r="W107" i="1"/>
  <c r="X98" i="1"/>
  <c r="X106" i="1" s="1"/>
  <c r="W147" i="1"/>
  <c r="H510" i="1"/>
  <c r="W160" i="1"/>
  <c r="X150" i="1"/>
  <c r="X159" i="1" s="1"/>
  <c r="W159" i="1"/>
  <c r="W166" i="1"/>
  <c r="W171" i="1"/>
  <c r="W178" i="1"/>
  <c r="X173" i="1"/>
  <c r="X177" i="1" s="1"/>
  <c r="W177" i="1"/>
  <c r="W238" i="1"/>
  <c r="W275" i="1"/>
  <c r="X271" i="1"/>
  <c r="X274" i="1" s="1"/>
  <c r="W274" i="1"/>
  <c r="W292" i="1"/>
  <c r="W298" i="1"/>
  <c r="O510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0" i="1"/>
  <c r="W327" i="1"/>
  <c r="X319" i="1"/>
  <c r="X327" i="1" s="1"/>
  <c r="W351" i="1"/>
  <c r="W357" i="1"/>
  <c r="W364" i="1"/>
  <c r="X359" i="1"/>
  <c r="X363" i="1" s="1"/>
  <c r="W363" i="1"/>
  <c r="W375" i="1"/>
  <c r="W391" i="1"/>
  <c r="X377" i="1"/>
  <c r="X390" i="1" s="1"/>
  <c r="W390" i="1"/>
  <c r="X397" i="1"/>
  <c r="X394" i="1"/>
  <c r="W398" i="1"/>
  <c r="W471" i="1"/>
  <c r="W483" i="1"/>
  <c r="X481" i="1"/>
  <c r="X483" i="1" s="1"/>
  <c r="W484" i="1"/>
  <c r="V500" i="1"/>
  <c r="W95" i="1"/>
  <c r="W106" i="1"/>
  <c r="W120" i="1"/>
  <c r="X109" i="1"/>
  <c r="X120" i="1" s="1"/>
  <c r="W121" i="1"/>
  <c r="W130" i="1"/>
  <c r="X123" i="1"/>
  <c r="X130" i="1" s="1"/>
  <c r="W131" i="1"/>
  <c r="F510" i="1"/>
  <c r="W138" i="1"/>
  <c r="X134" i="1"/>
  <c r="X138" i="1" s="1"/>
  <c r="W139" i="1"/>
  <c r="G510" i="1"/>
  <c r="W146" i="1"/>
  <c r="X143" i="1"/>
  <c r="X146" i="1" s="1"/>
  <c r="W170" i="1"/>
  <c r="W198" i="1"/>
  <c r="W197" i="1"/>
  <c r="W204" i="1"/>
  <c r="X200" i="1"/>
  <c r="X204" i="1" s="1"/>
  <c r="W205" i="1"/>
  <c r="J510" i="1"/>
  <c r="W209" i="1"/>
  <c r="X208" i="1"/>
  <c r="X209" i="1" s="1"/>
  <c r="W210" i="1"/>
  <c r="X238" i="1"/>
  <c r="W249" i="1"/>
  <c r="W250" i="1"/>
  <c r="W263" i="1"/>
  <c r="X252" i="1"/>
  <c r="X262" i="1" s="1"/>
  <c r="W262" i="1"/>
  <c r="X268" i="1"/>
  <c r="W281" i="1"/>
  <c r="W280" i="1"/>
  <c r="X292" i="1"/>
  <c r="W297" i="1"/>
  <c r="W328" i="1"/>
  <c r="W334" i="1"/>
  <c r="X330" i="1"/>
  <c r="X333" i="1" s="1"/>
  <c r="W333" i="1"/>
  <c r="W339" i="1"/>
  <c r="X336" i="1"/>
  <c r="X338" i="1" s="1"/>
  <c r="X464" i="1"/>
  <c r="X459" i="1"/>
  <c r="W464" i="1"/>
  <c r="D510" i="1"/>
  <c r="W61" i="1"/>
  <c r="E510" i="1"/>
  <c r="W88" i="1"/>
  <c r="I510" i="1"/>
  <c r="W165" i="1"/>
  <c r="W220" i="1"/>
  <c r="M510" i="1"/>
  <c r="W239" i="1"/>
  <c r="N510" i="1"/>
  <c r="W293" i="1"/>
  <c r="W342" i="1"/>
  <c r="X341" i="1"/>
  <c r="X342" i="1" s="1"/>
  <c r="W343" i="1"/>
  <c r="Q510" i="1"/>
  <c r="W352" i="1"/>
  <c r="X346" i="1"/>
  <c r="X351" i="1" s="1"/>
  <c r="W356" i="1"/>
  <c r="W374" i="1"/>
  <c r="W397" i="1"/>
  <c r="W401" i="1"/>
  <c r="X400" i="1"/>
  <c r="X401" i="1" s="1"/>
  <c r="W402" i="1"/>
  <c r="W415" i="1"/>
  <c r="W425" i="1"/>
  <c r="X417" i="1"/>
  <c r="X424" i="1" s="1"/>
  <c r="W424" i="1"/>
  <c r="W428" i="1"/>
  <c r="X427" i="1"/>
  <c r="X428" i="1" s="1"/>
  <c r="W429" i="1"/>
  <c r="W436" i="1"/>
  <c r="X435" i="1"/>
  <c r="X436" i="1" s="1"/>
  <c r="W437" i="1"/>
  <c r="W450" i="1"/>
  <c r="X441" i="1"/>
  <c r="X450" i="1" s="1"/>
  <c r="T510" i="1"/>
  <c r="W451" i="1"/>
  <c r="W456" i="1"/>
  <c r="X453" i="1"/>
  <c r="X455" i="1" s="1"/>
  <c r="W465" i="1"/>
  <c r="W470" i="1"/>
  <c r="X467" i="1"/>
  <c r="X470" i="1" s="1"/>
  <c r="U510" i="1"/>
  <c r="R510" i="1"/>
  <c r="W414" i="1"/>
  <c r="W479" i="1"/>
  <c r="W500" i="1" l="1"/>
  <c r="W504" i="1"/>
  <c r="X505" i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<sst xmlns="http://schemas.openxmlformats.org/spreadsheetml/2006/main" count="2174" uniqueCount="744">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</sst>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49" t="s">
        <v>0</v>
      </c>
      <c r="E1" s="450"/>
      <c r="F1" s="450"/>
      <c r="G1" s="12" t="s">
        <v>1</v>
      </c>
      <c r="H1" s="449" t="s">
        <v>2</v>
      </c>
      <c r="I1" s="450"/>
      <c r="J1" s="450"/>
      <c r="K1" s="450"/>
      <c r="L1" s="450"/>
      <c r="M1" s="450"/>
      <c r="N1" s="450"/>
      <c r="O1" s="450"/>
      <c r="P1" s="700" t="s">
        <v>3</v>
      </c>
      <c r="Q1" s="450"/>
      <c r="R1" s="45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75" t="s">
        <v>8</v>
      </c>
      <c r="B5" s="353"/>
      <c r="C5" s="354"/>
      <c r="D5" s="374"/>
      <c r="E5" s="376"/>
      <c r="F5" s="650" t="s">
        <v>9</v>
      </c>
      <c r="G5" s="354"/>
      <c r="H5" s="374"/>
      <c r="I5" s="375"/>
      <c r="J5" s="375"/>
      <c r="K5" s="375"/>
      <c r="L5" s="376"/>
      <c r="N5" s="24" t="s">
        <v>10</v>
      </c>
      <c r="O5" s="588">
        <v>45325</v>
      </c>
      <c r="P5" s="435"/>
      <c r="R5" s="680" t="s">
        <v>11</v>
      </c>
      <c r="S5" s="400"/>
      <c r="T5" s="520" t="s">
        <v>12</v>
      </c>
      <c r="U5" s="435"/>
      <c r="Z5" s="51"/>
      <c r="AA5" s="51"/>
      <c r="AB5" s="51"/>
    </row>
    <row r="6" spans="1:29" s="336" customFormat="1" ht="24" customHeight="1" x14ac:dyDescent="0.2">
      <c r="A6" s="475" t="s">
        <v>13</v>
      </c>
      <c r="B6" s="353"/>
      <c r="C6" s="354"/>
      <c r="D6" s="617" t="s">
        <v>14</v>
      </c>
      <c r="E6" s="618"/>
      <c r="F6" s="618"/>
      <c r="G6" s="618"/>
      <c r="H6" s="618"/>
      <c r="I6" s="618"/>
      <c r="J6" s="618"/>
      <c r="K6" s="618"/>
      <c r="L6" s="435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9" t="s">
        <v>16</v>
      </c>
      <c r="S6" s="400"/>
      <c r="T6" s="525" t="s">
        <v>17</v>
      </c>
      <c r="U6" s="390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4" t="str">
        <f>IFERROR(VLOOKUP(DeliveryAddress,Table,3,0),1)</f>
        <v>1</v>
      </c>
      <c r="E7" s="555"/>
      <c r="F7" s="555"/>
      <c r="G7" s="555"/>
      <c r="H7" s="555"/>
      <c r="I7" s="555"/>
      <c r="J7" s="555"/>
      <c r="K7" s="555"/>
      <c r="L7" s="556"/>
      <c r="N7" s="24"/>
      <c r="O7" s="42"/>
      <c r="P7" s="42"/>
      <c r="R7" s="350"/>
      <c r="S7" s="400"/>
      <c r="T7" s="526"/>
      <c r="U7" s="527"/>
      <c r="Z7" s="51"/>
      <c r="AA7" s="51"/>
      <c r="AB7" s="51"/>
    </row>
    <row r="8" spans="1:29" s="336" customFormat="1" ht="25.5" customHeight="1" x14ac:dyDescent="0.2">
      <c r="A8" s="692" t="s">
        <v>18</v>
      </c>
      <c r="B8" s="347"/>
      <c r="C8" s="348"/>
      <c r="D8" s="443"/>
      <c r="E8" s="444"/>
      <c r="F8" s="444"/>
      <c r="G8" s="444"/>
      <c r="H8" s="444"/>
      <c r="I8" s="444"/>
      <c r="J8" s="444"/>
      <c r="K8" s="444"/>
      <c r="L8" s="445"/>
      <c r="N8" s="24" t="s">
        <v>19</v>
      </c>
      <c r="O8" s="434">
        <v>0.33333333333333331</v>
      </c>
      <c r="P8" s="435"/>
      <c r="R8" s="350"/>
      <c r="S8" s="400"/>
      <c r="T8" s="526"/>
      <c r="U8" s="527"/>
      <c r="Z8" s="51"/>
      <c r="AA8" s="51"/>
      <c r="AB8" s="51"/>
    </row>
    <row r="9" spans="1:29" s="336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94"/>
      <c r="E9" s="359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88"/>
      <c r="P9" s="435"/>
      <c r="R9" s="350"/>
      <c r="S9" s="400"/>
      <c r="T9" s="528"/>
      <c r="U9" s="529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94"/>
      <c r="E10" s="359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598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34"/>
      <c r="P10" s="435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48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56"/>
      <c r="Q12" s="23"/>
      <c r="S12" s="24"/>
      <c r="T12" s="450"/>
      <c r="U12" s="350"/>
      <c r="Z12" s="51"/>
      <c r="AA12" s="51"/>
      <c r="AB12" s="51"/>
    </row>
    <row r="13" spans="1:29" s="336" customFormat="1" ht="23.25" customHeight="1" x14ac:dyDescent="0.2">
      <c r="A13" s="648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48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75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6" t="s">
        <v>34</v>
      </c>
      <c r="O15" s="450"/>
      <c r="P15" s="450"/>
      <c r="Q15" s="450"/>
      <c r="R15" s="45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0" t="s">
        <v>37</v>
      </c>
      <c r="D17" s="381" t="s">
        <v>38</v>
      </c>
      <c r="E17" s="457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6"/>
      <c r="P17" s="456"/>
      <c r="Q17" s="456"/>
      <c r="R17" s="457"/>
      <c r="S17" s="690" t="s">
        <v>48</v>
      </c>
      <c r="T17" s="354"/>
      <c r="U17" s="381" t="s">
        <v>49</v>
      </c>
      <c r="V17" s="381" t="s">
        <v>50</v>
      </c>
      <c r="W17" s="394" t="s">
        <v>51</v>
      </c>
      <c r="X17" s="381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2" t="s">
        <v>56</v>
      </c>
    </row>
    <row r="18" spans="1:53" ht="14.25" customHeight="1" x14ac:dyDescent="0.2">
      <c r="A18" s="382"/>
      <c r="B18" s="382"/>
      <c r="C18" s="382"/>
      <c r="D18" s="458"/>
      <c r="E18" s="460"/>
      <c r="F18" s="382"/>
      <c r="G18" s="382"/>
      <c r="H18" s="382"/>
      <c r="I18" s="382"/>
      <c r="J18" s="382"/>
      <c r="K18" s="382"/>
      <c r="L18" s="382"/>
      <c r="M18" s="382"/>
      <c r="N18" s="458"/>
      <c r="O18" s="459"/>
      <c r="P18" s="459"/>
      <c r="Q18" s="459"/>
      <c r="R18" s="460"/>
      <c r="S18" s="335" t="s">
        <v>57</v>
      </c>
      <c r="T18" s="335" t="s">
        <v>58</v>
      </c>
      <c r="U18" s="382"/>
      <c r="V18" s="382"/>
      <c r="W18" s="395"/>
      <c r="X18" s="382"/>
      <c r="Y18" s="591"/>
      <c r="Z18" s="591"/>
      <c r="AA18" s="413"/>
      <c r="AB18" s="414"/>
      <c r="AC18" s="415"/>
      <c r="AD18" s="481"/>
      <c r="BA18" s="350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71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34"/>
      <c r="Z20" s="334"/>
    </row>
    <row r="21" spans="1:53" ht="14.25" customHeight="1" x14ac:dyDescent="0.25">
      <c r="A21" s="355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33"/>
      <c r="Z21" s="33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4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customHeight="1" x14ac:dyDescent="0.25">
      <c r="A25" s="355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33"/>
      <c r="Z25" s="33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4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4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3"/>
      <c r="P27" s="343"/>
      <c r="Q27" s="343"/>
      <c r="R27" s="344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5">
        <v>4607091383935</v>
      </c>
      <c r="E28" s="344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5">
        <v>4680115881853</v>
      </c>
      <c r="E29" s="344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5">
        <v>4607091383911</v>
      </c>
      <c r="E30" s="344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3"/>
      <c r="P30" s="343"/>
      <c r="Q30" s="343"/>
      <c r="R30" s="344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5">
        <v>4607091383911</v>
      </c>
      <c r="E31" s="344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3"/>
      <c r="P31" s="343"/>
      <c r="Q31" s="343"/>
      <c r="R31" s="344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5">
        <v>4607091388244</v>
      </c>
      <c r="E32" s="344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8" t="s">
        <v>84</v>
      </c>
      <c r="O32" s="343"/>
      <c r="P32" s="343"/>
      <c r="Q32" s="343"/>
      <c r="R32" s="344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5">
        <v>4607091388244</v>
      </c>
      <c r="E33" s="344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3"/>
      <c r="P33" s="343"/>
      <c r="Q33" s="343"/>
      <c r="R33" s="344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1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x14ac:dyDescent="0.2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1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customHeight="1" x14ac:dyDescent="0.25">
      <c r="A36" s="355" t="s">
        <v>86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33"/>
      <c r="Z36" s="33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5">
        <v>4607091388503</v>
      </c>
      <c r="E37" s="344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3"/>
      <c r="P37" s="343"/>
      <c r="Q37" s="343"/>
      <c r="R37" s="344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1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x14ac:dyDescent="0.2">
      <c r="A39" s="350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1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customHeight="1" x14ac:dyDescent="0.25">
      <c r="A40" s="355" t="s">
        <v>91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33"/>
      <c r="Z40" s="33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5">
        <v>4607091388282</v>
      </c>
      <c r="E41" s="344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3"/>
      <c r="P41" s="343"/>
      <c r="Q41" s="343"/>
      <c r="R41" s="344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1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1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customHeight="1" x14ac:dyDescent="0.25">
      <c r="A44" s="355" t="s">
        <v>95</v>
      </c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33"/>
      <c r="Z44" s="33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5">
        <v>4607091389111</v>
      </c>
      <c r="E45" s="344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3"/>
      <c r="P45" s="343"/>
      <c r="Q45" s="343"/>
      <c r="R45" s="344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1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x14ac:dyDescent="0.2">
      <c r="A47" s="350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1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customHeight="1" x14ac:dyDescent="0.2">
      <c r="A48" s="356" t="s">
        <v>98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48"/>
      <c r="Z48" s="48"/>
    </row>
    <row r="49" spans="1:53" ht="16.5" customHeight="1" x14ac:dyDescent="0.25">
      <c r="A49" s="371" t="s">
        <v>99</v>
      </c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34"/>
      <c r="Z49" s="334"/>
    </row>
    <row r="50" spans="1:53" ht="14.25" customHeight="1" x14ac:dyDescent="0.25">
      <c r="A50" s="355" t="s">
        <v>100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5">
        <v>4680115881440</v>
      </c>
      <c r="E51" s="344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3"/>
      <c r="P51" s="343"/>
      <c r="Q51" s="343"/>
      <c r="R51" s="344"/>
      <c r="S51" s="34"/>
      <c r="T51" s="34"/>
      <c r="U51" s="35" t="s">
        <v>65</v>
      </c>
      <c r="V51" s="338">
        <v>30</v>
      </c>
      <c r="W51" s="339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5">
        <v>4680115881433</v>
      </c>
      <c r="E52" s="344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3"/>
      <c r="P52" s="343"/>
      <c r="Q52" s="343"/>
      <c r="R52" s="344"/>
      <c r="S52" s="34"/>
      <c r="T52" s="34"/>
      <c r="U52" s="35" t="s">
        <v>65</v>
      </c>
      <c r="V52" s="338">
        <v>225</v>
      </c>
      <c r="W52" s="339">
        <f>IFERROR(IF(V52="",0,CEILING((V52/$H52),1)*$H52),"")</f>
        <v>226.8</v>
      </c>
      <c r="X52" s="36">
        <f>IFERROR(IF(W52=0,"",ROUNDUP(W52/H52,0)*0.00753),"")</f>
        <v>0.63251999999999997</v>
      </c>
      <c r="Y52" s="56"/>
      <c r="Z52" s="57"/>
      <c r="AD52" s="58"/>
      <c r="BA52" s="72" t="s">
        <v>1</v>
      </c>
    </row>
    <row r="53" spans="1:53" x14ac:dyDescent="0.2">
      <c r="A53" s="349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1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0">
        <f>IFERROR(V51/H51,"0")+IFERROR(V52/H52,"0")</f>
        <v>86.1111111111111</v>
      </c>
      <c r="W53" s="340">
        <f>IFERROR(W51/H51,"0")+IFERROR(W52/H52,"0")</f>
        <v>87</v>
      </c>
      <c r="X53" s="340">
        <f>IFERROR(IF(X51="",0,X51),"0")+IFERROR(IF(X52="",0,X52),"0")</f>
        <v>0.69777</v>
      </c>
      <c r="Y53" s="341"/>
      <c r="Z53" s="341"/>
    </row>
    <row r="54" spans="1:53" x14ac:dyDescent="0.2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1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0">
        <f>IFERROR(SUM(V51:V52),"0")</f>
        <v>255</v>
      </c>
      <c r="W54" s="340">
        <f>IFERROR(SUM(W51:W52),"0")</f>
        <v>259.20000000000005</v>
      </c>
      <c r="X54" s="37"/>
      <c r="Y54" s="341"/>
      <c r="Z54" s="341"/>
    </row>
    <row r="55" spans="1:53" ht="16.5" customHeight="1" x14ac:dyDescent="0.25">
      <c r="A55" s="371" t="s">
        <v>107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34"/>
      <c r="Z55" s="334"/>
    </row>
    <row r="56" spans="1:53" ht="14.25" customHeight="1" x14ac:dyDescent="0.25">
      <c r="A56" s="355" t="s">
        <v>108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5">
        <v>4680115881426</v>
      </c>
      <c r="E57" s="344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3"/>
      <c r="P57" s="343"/>
      <c r="Q57" s="343"/>
      <c r="R57" s="344"/>
      <c r="S57" s="34"/>
      <c r="T57" s="34"/>
      <c r="U57" s="35" t="s">
        <v>65</v>
      </c>
      <c r="V57" s="338">
        <v>500</v>
      </c>
      <c r="W57" s="339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5">
        <v>4680115881426</v>
      </c>
      <c r="E58" s="344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8" t="s">
        <v>113</v>
      </c>
      <c r="O58" s="343"/>
      <c r="P58" s="343"/>
      <c r="Q58" s="343"/>
      <c r="R58" s="344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5">
        <v>4680115881419</v>
      </c>
      <c r="E59" s="344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3"/>
      <c r="P59" s="343"/>
      <c r="Q59" s="343"/>
      <c r="R59" s="344"/>
      <c r="S59" s="34"/>
      <c r="T59" s="34"/>
      <c r="U59" s="35" t="s">
        <v>65</v>
      </c>
      <c r="V59" s="338">
        <v>450</v>
      </c>
      <c r="W59" s="339">
        <f>IFERROR(IF(V59="",0,CEILING((V59/$H59),1)*$H59),"")</f>
        <v>450</v>
      </c>
      <c r="X59" s="36">
        <f>IFERROR(IF(W59=0,"",ROUNDUP(W59/H59,0)*0.00937),"")</f>
        <v>0.93699999999999994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5">
        <v>4680115881525</v>
      </c>
      <c r="E60" s="344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1" t="s">
        <v>118</v>
      </c>
      <c r="O60" s="343"/>
      <c r="P60" s="343"/>
      <c r="Q60" s="343"/>
      <c r="R60" s="344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1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0">
        <f>IFERROR(V57/H57,"0")+IFERROR(V58/H58,"0")+IFERROR(V59/H59,"0")+IFERROR(V60/H60,"0")</f>
        <v>146.2962962962963</v>
      </c>
      <c r="W61" s="340">
        <f>IFERROR(W57/H57,"0")+IFERROR(W58/H58,"0")+IFERROR(W59/H59,"0")+IFERROR(W60/H60,"0")</f>
        <v>147</v>
      </c>
      <c r="X61" s="340">
        <f>IFERROR(IF(X57="",0,X57),"0")+IFERROR(IF(X58="",0,X58),"0")+IFERROR(IF(X59="",0,X59),"0")+IFERROR(IF(X60="",0,X60),"0")</f>
        <v>1.9592499999999999</v>
      </c>
      <c r="Y61" s="341"/>
      <c r="Z61" s="341"/>
    </row>
    <row r="62" spans="1:53" x14ac:dyDescent="0.2">
      <c r="A62" s="350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1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0">
        <f>IFERROR(SUM(V57:V60),"0")</f>
        <v>950</v>
      </c>
      <c r="W62" s="340">
        <f>IFERROR(SUM(W57:W60),"0")</f>
        <v>957.6</v>
      </c>
      <c r="X62" s="37"/>
      <c r="Y62" s="341"/>
      <c r="Z62" s="341"/>
    </row>
    <row r="63" spans="1:53" ht="16.5" customHeight="1" x14ac:dyDescent="0.25">
      <c r="A63" s="371" t="s">
        <v>98</v>
      </c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34"/>
      <c r="Z63" s="334"/>
    </row>
    <row r="64" spans="1:53" ht="14.25" customHeight="1" x14ac:dyDescent="0.25">
      <c r="A64" s="355" t="s">
        <v>108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5">
        <v>4607091382945</v>
      </c>
      <c r="E65" s="344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3"/>
      <c r="P65" s="343"/>
      <c r="Q65" s="343"/>
      <c r="R65" s="344"/>
      <c r="S65" s="34"/>
      <c r="T65" s="34"/>
      <c r="U65" s="35" t="s">
        <v>65</v>
      </c>
      <c r="V65" s="338">
        <v>40</v>
      </c>
      <c r="W65" s="339">
        <f t="shared" ref="W65:W86" si="2">IFERROR(IF(V65="",0,CEILING((V65/$H65),1)*$H65),"")</f>
        <v>44.8</v>
      </c>
      <c r="X65" s="36">
        <f t="shared" ref="X65:X71" si="3"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45">
        <v>4607091385670</v>
      </c>
      <c r="E66" s="344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3"/>
      <c r="P66" s="343"/>
      <c r="Q66" s="343"/>
      <c r="R66" s="344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45">
        <v>4607091385670</v>
      </c>
      <c r="E67" s="344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4" t="s">
        <v>126</v>
      </c>
      <c r="O67" s="343"/>
      <c r="P67" s="343"/>
      <c r="Q67" s="343"/>
      <c r="R67" s="344"/>
      <c r="S67" s="34"/>
      <c r="T67" s="34"/>
      <c r="U67" s="35" t="s">
        <v>65</v>
      </c>
      <c r="V67" s="338">
        <v>0</v>
      </c>
      <c r="W67" s="33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5">
        <v>4680115883956</v>
      </c>
      <c r="E68" s="344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3" t="s">
        <v>129</v>
      </c>
      <c r="O68" s="343"/>
      <c r="P68" s="343"/>
      <c r="Q68" s="343"/>
      <c r="R68" s="344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5">
        <v>4680115881327</v>
      </c>
      <c r="E69" s="344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3"/>
      <c r="P69" s="343"/>
      <c r="Q69" s="343"/>
      <c r="R69" s="344"/>
      <c r="S69" s="34"/>
      <c r="T69" s="34"/>
      <c r="U69" s="35" t="s">
        <v>65</v>
      </c>
      <c r="V69" s="338">
        <v>0</v>
      </c>
      <c r="W69" s="33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5">
        <v>4680115882133</v>
      </c>
      <c r="E70" s="344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3"/>
      <c r="P70" s="343"/>
      <c r="Q70" s="343"/>
      <c r="R70" s="344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5">
        <v>4680115882133</v>
      </c>
      <c r="E71" s="344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3"/>
      <c r="P71" s="343"/>
      <c r="Q71" s="343"/>
      <c r="R71" s="344"/>
      <c r="S71" s="34"/>
      <c r="T71" s="34"/>
      <c r="U71" s="35" t="s">
        <v>65</v>
      </c>
      <c r="V71" s="338">
        <v>70</v>
      </c>
      <c r="W71" s="339">
        <f t="shared" si="2"/>
        <v>78.399999999999991</v>
      </c>
      <c r="X71" s="36">
        <f t="shared" si="3"/>
        <v>0.15225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5">
        <v>4607091382952</v>
      </c>
      <c r="E72" s="344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3"/>
      <c r="P72" s="343"/>
      <c r="Q72" s="343"/>
      <c r="R72" s="344"/>
      <c r="S72" s="34"/>
      <c r="T72" s="34"/>
      <c r="U72" s="35" t="s">
        <v>65</v>
      </c>
      <c r="V72" s="338">
        <v>0</v>
      </c>
      <c r="W72" s="33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45">
        <v>4607091385687</v>
      </c>
      <c r="E73" s="344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3"/>
      <c r="P73" s="343"/>
      <c r="Q73" s="343"/>
      <c r="R73" s="344"/>
      <c r="S73" s="34"/>
      <c r="T73" s="34"/>
      <c r="U73" s="35" t="s">
        <v>65</v>
      </c>
      <c r="V73" s="338">
        <v>180</v>
      </c>
      <c r="W73" s="339">
        <f t="shared" si="2"/>
        <v>180</v>
      </c>
      <c r="X73" s="36">
        <f t="shared" ref="X73:X79" si="4">IFERROR(IF(W73=0,"",ROUNDUP(W73/H73,0)*0.00937),"")</f>
        <v>0.42164999999999997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45">
        <v>4680115882539</v>
      </c>
      <c r="E74" s="344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3"/>
      <c r="P74" s="343"/>
      <c r="Q74" s="343"/>
      <c r="R74" s="344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5">
        <v>4607091384604</v>
      </c>
      <c r="E75" s="344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3"/>
      <c r="P75" s="343"/>
      <c r="Q75" s="343"/>
      <c r="R75" s="344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5">
        <v>4680115880283</v>
      </c>
      <c r="E76" s="344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3"/>
      <c r="P76" s="343"/>
      <c r="Q76" s="343"/>
      <c r="R76" s="344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5">
        <v>4680115883949</v>
      </c>
      <c r="E77" s="344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0" t="s">
        <v>149</v>
      </c>
      <c r="O77" s="343"/>
      <c r="P77" s="343"/>
      <c r="Q77" s="343"/>
      <c r="R77" s="344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5">
        <v>4680115881518</v>
      </c>
      <c r="E78" s="344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4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3"/>
      <c r="P78" s="343"/>
      <c r="Q78" s="343"/>
      <c r="R78" s="344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5">
        <v>4680115881303</v>
      </c>
      <c r="E79" s="344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3"/>
      <c r="P79" s="343"/>
      <c r="Q79" s="343"/>
      <c r="R79" s="344"/>
      <c r="S79" s="34"/>
      <c r="T79" s="34"/>
      <c r="U79" s="35" t="s">
        <v>65</v>
      </c>
      <c r="V79" s="338">
        <v>675</v>
      </c>
      <c r="W79" s="339">
        <f t="shared" si="2"/>
        <v>675</v>
      </c>
      <c r="X79" s="36">
        <f t="shared" si="4"/>
        <v>1.4055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5">
        <v>4680115882577</v>
      </c>
      <c r="E80" s="344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43"/>
      <c r="P80" s="343"/>
      <c r="Q80" s="343"/>
      <c r="R80" s="344"/>
      <c r="S80" s="34"/>
      <c r="T80" s="34"/>
      <c r="U80" s="35" t="s">
        <v>65</v>
      </c>
      <c r="V80" s="338">
        <v>80</v>
      </c>
      <c r="W80" s="339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5">
        <v>4680115882577</v>
      </c>
      <c r="E81" s="344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7" t="s">
        <v>158</v>
      </c>
      <c r="O81" s="343"/>
      <c r="P81" s="343"/>
      <c r="Q81" s="343"/>
      <c r="R81" s="344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5">
        <v>4680115882720</v>
      </c>
      <c r="E82" s="344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5" t="s">
        <v>161</v>
      </c>
      <c r="O82" s="343"/>
      <c r="P82" s="343"/>
      <c r="Q82" s="343"/>
      <c r="R82" s="344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5">
        <v>4607091388466</v>
      </c>
      <c r="E83" s="344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3"/>
      <c r="P83" s="343"/>
      <c r="Q83" s="343"/>
      <c r="R83" s="344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5">
        <v>4680115880269</v>
      </c>
      <c r="E84" s="344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6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3"/>
      <c r="P84" s="343"/>
      <c r="Q84" s="343"/>
      <c r="R84" s="344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5">
        <v>4680115880429</v>
      </c>
      <c r="E85" s="344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3"/>
      <c r="P85" s="343"/>
      <c r="Q85" s="343"/>
      <c r="R85" s="344"/>
      <c r="S85" s="34"/>
      <c r="T85" s="34"/>
      <c r="U85" s="35" t="s">
        <v>65</v>
      </c>
      <c r="V85" s="338">
        <v>405</v>
      </c>
      <c r="W85" s="339">
        <f t="shared" si="2"/>
        <v>405</v>
      </c>
      <c r="X85" s="36">
        <f>IFERROR(IF(W85=0,"",ROUNDUP(W85/H85,0)*0.00937),"")</f>
        <v>0.84329999999999994</v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5">
        <v>4680115881457</v>
      </c>
      <c r="E86" s="344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3"/>
      <c r="P86" s="343"/>
      <c r="Q86" s="343"/>
      <c r="R86" s="344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9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1"/>
      <c r="N87" s="346" t="s">
        <v>66</v>
      </c>
      <c r="O87" s="347"/>
      <c r="P87" s="347"/>
      <c r="Q87" s="347"/>
      <c r="R87" s="347"/>
      <c r="S87" s="347"/>
      <c r="T87" s="348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319.82142857142856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321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3.09795</v>
      </c>
      <c r="Y87" s="341"/>
      <c r="Z87" s="341"/>
    </row>
    <row r="88" spans="1:53" x14ac:dyDescent="0.2">
      <c r="A88" s="350"/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1"/>
      <c r="N88" s="346" t="s">
        <v>66</v>
      </c>
      <c r="O88" s="347"/>
      <c r="P88" s="347"/>
      <c r="Q88" s="347"/>
      <c r="R88" s="347"/>
      <c r="S88" s="347"/>
      <c r="T88" s="348"/>
      <c r="U88" s="37" t="s">
        <v>65</v>
      </c>
      <c r="V88" s="340">
        <f>IFERROR(SUM(V65:V86),"0")</f>
        <v>1450</v>
      </c>
      <c r="W88" s="340">
        <f>IFERROR(SUM(W65:W86),"0")</f>
        <v>1463.2</v>
      </c>
      <c r="X88" s="37"/>
      <c r="Y88" s="341"/>
      <c r="Z88" s="341"/>
    </row>
    <row r="89" spans="1:53" ht="14.25" customHeight="1" x14ac:dyDescent="0.25">
      <c r="A89" s="355" t="s">
        <v>100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33"/>
      <c r="Z89" s="333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5">
        <v>4680115881488</v>
      </c>
      <c r="E90" s="344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3"/>
      <c r="P90" s="343"/>
      <c r="Q90" s="343"/>
      <c r="R90" s="344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5">
        <v>4607091384765</v>
      </c>
      <c r="E91" s="344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5" t="s">
        <v>174</v>
      </c>
      <c r="O91" s="343"/>
      <c r="P91" s="343"/>
      <c r="Q91" s="343"/>
      <c r="R91" s="344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5">
        <v>4680115882751</v>
      </c>
      <c r="E92" s="344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2" t="s">
        <v>177</v>
      </c>
      <c r="O92" s="343"/>
      <c r="P92" s="343"/>
      <c r="Q92" s="343"/>
      <c r="R92" s="344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5">
        <v>4680115882775</v>
      </c>
      <c r="E93" s="344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364" t="s">
        <v>181</v>
      </c>
      <c r="O93" s="343"/>
      <c r="P93" s="343"/>
      <c r="Q93" s="343"/>
      <c r="R93" s="344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5">
        <v>4680115880658</v>
      </c>
      <c r="E94" s="344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3"/>
      <c r="P94" s="343"/>
      <c r="Q94" s="343"/>
      <c r="R94" s="344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49"/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1"/>
      <c r="N95" s="346" t="s">
        <v>66</v>
      </c>
      <c r="O95" s="347"/>
      <c r="P95" s="347"/>
      <c r="Q95" s="347"/>
      <c r="R95" s="347"/>
      <c r="S95" s="347"/>
      <c r="T95" s="348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x14ac:dyDescent="0.2">
      <c r="A96" s="350"/>
      <c r="B96" s="350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1"/>
      <c r="N96" s="346" t="s">
        <v>66</v>
      </c>
      <c r="O96" s="347"/>
      <c r="P96" s="347"/>
      <c r="Q96" s="347"/>
      <c r="R96" s="347"/>
      <c r="S96" s="347"/>
      <c r="T96" s="348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customHeight="1" x14ac:dyDescent="0.25">
      <c r="A97" s="355" t="s">
        <v>60</v>
      </c>
      <c r="B97" s="350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33"/>
      <c r="Z97" s="333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5">
        <v>4607091387667</v>
      </c>
      <c r="E98" s="344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3"/>
      <c r="P98" s="343"/>
      <c r="Q98" s="343"/>
      <c r="R98" s="344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5">
        <v>4607091387636</v>
      </c>
      <c r="E99" s="344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3"/>
      <c r="P99" s="343"/>
      <c r="Q99" s="343"/>
      <c r="R99" s="344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5">
        <v>4607091382426</v>
      </c>
      <c r="E100" s="344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3"/>
      <c r="P100" s="343"/>
      <c r="Q100" s="343"/>
      <c r="R100" s="344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5">
        <v>4607091386547</v>
      </c>
      <c r="E101" s="344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3"/>
      <c r="P101" s="343"/>
      <c r="Q101" s="343"/>
      <c r="R101" s="344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5">
        <v>4607091384734</v>
      </c>
      <c r="E102" s="344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3"/>
      <c r="P102" s="343"/>
      <c r="Q102" s="343"/>
      <c r="R102" s="344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5">
        <v>4607091382464</v>
      </c>
      <c r="E103" s="344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3"/>
      <c r="P103" s="343"/>
      <c r="Q103" s="343"/>
      <c r="R103" s="344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5">
        <v>4680115883444</v>
      </c>
      <c r="E104" s="344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8" t="s">
        <v>198</v>
      </c>
      <c r="O104" s="343"/>
      <c r="P104" s="343"/>
      <c r="Q104" s="343"/>
      <c r="R104" s="344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5">
        <v>4680115883444</v>
      </c>
      <c r="E105" s="344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0" t="s">
        <v>198</v>
      </c>
      <c r="O105" s="343"/>
      <c r="P105" s="343"/>
      <c r="Q105" s="343"/>
      <c r="R105" s="344"/>
      <c r="S105" s="34"/>
      <c r="T105" s="34"/>
      <c r="U105" s="35" t="s">
        <v>65</v>
      </c>
      <c r="V105" s="338">
        <v>35</v>
      </c>
      <c r="W105" s="339">
        <f t="shared" si="5"/>
        <v>36.4</v>
      </c>
      <c r="X105" s="36">
        <f>IFERROR(IF(W105=0,"",ROUNDUP(W105/H105,0)*0.00753),"")</f>
        <v>9.7890000000000005E-2</v>
      </c>
      <c r="Y105" s="56"/>
      <c r="Z105" s="57"/>
      <c r="AD105" s="58"/>
      <c r="BA105" s="111" t="s">
        <v>1</v>
      </c>
    </row>
    <row r="106" spans="1:53" x14ac:dyDescent="0.2">
      <c r="A106" s="349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1"/>
      <c r="N106" s="346" t="s">
        <v>66</v>
      </c>
      <c r="O106" s="347"/>
      <c r="P106" s="347"/>
      <c r="Q106" s="347"/>
      <c r="R106" s="347"/>
      <c r="S106" s="347"/>
      <c r="T106" s="348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12.5</v>
      </c>
      <c r="W106" s="340">
        <f>IFERROR(W98/H98,"0")+IFERROR(W99/H99,"0")+IFERROR(W100/H100,"0")+IFERROR(W101/H101,"0")+IFERROR(W102/H102,"0")+IFERROR(W103/H103,"0")+IFERROR(W104/H104,"0")+IFERROR(W105/H105,"0")</f>
        <v>13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9.7890000000000005E-2</v>
      </c>
      <c r="Y106" s="341"/>
      <c r="Z106" s="341"/>
    </row>
    <row r="107" spans="1:53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1"/>
      <c r="N107" s="346" t="s">
        <v>66</v>
      </c>
      <c r="O107" s="347"/>
      <c r="P107" s="347"/>
      <c r="Q107" s="347"/>
      <c r="R107" s="347"/>
      <c r="S107" s="347"/>
      <c r="T107" s="348"/>
      <c r="U107" s="37" t="s">
        <v>65</v>
      </c>
      <c r="V107" s="340">
        <f>IFERROR(SUM(V98:V105),"0")</f>
        <v>35</v>
      </c>
      <c r="W107" s="340">
        <f>IFERROR(SUM(W98:W105),"0")</f>
        <v>36.4</v>
      </c>
      <c r="X107" s="37"/>
      <c r="Y107" s="341"/>
      <c r="Z107" s="341"/>
    </row>
    <row r="108" spans="1:53" ht="14.25" customHeight="1" x14ac:dyDescent="0.25">
      <c r="A108" s="355" t="s">
        <v>68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33"/>
      <c r="Z108" s="333"/>
    </row>
    <row r="109" spans="1:53" ht="27" customHeight="1" x14ac:dyDescent="0.25">
      <c r="A109" s="54" t="s">
        <v>200</v>
      </c>
      <c r="B109" s="54" t="s">
        <v>201</v>
      </c>
      <c r="C109" s="31">
        <v>4301051437</v>
      </c>
      <c r="D109" s="345">
        <v>4607091386967</v>
      </c>
      <c r="E109" s="344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587" t="s">
        <v>202</v>
      </c>
      <c r="O109" s="343"/>
      <c r="P109" s="343"/>
      <c r="Q109" s="343"/>
      <c r="R109" s="344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45">
        <v>4607091386967</v>
      </c>
      <c r="E110" s="344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645" t="s">
        <v>204</v>
      </c>
      <c r="O110" s="343"/>
      <c r="P110" s="343"/>
      <c r="Q110" s="343"/>
      <c r="R110" s="344"/>
      <c r="S110" s="34"/>
      <c r="T110" s="34"/>
      <c r="U110" s="35" t="s">
        <v>65</v>
      </c>
      <c r="V110" s="338">
        <v>170</v>
      </c>
      <c r="W110" s="339">
        <f t="shared" si="6"/>
        <v>176.4</v>
      </c>
      <c r="X110" s="36">
        <f>IFERROR(IF(W110=0,"",ROUNDUP(W110/H110,0)*0.02175),"")</f>
        <v>0.45674999999999999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5">
        <v>4607091385304</v>
      </c>
      <c r="E111" s="344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2" t="s">
        <v>207</v>
      </c>
      <c r="O111" s="343"/>
      <c r="P111" s="343"/>
      <c r="Q111" s="343"/>
      <c r="R111" s="344"/>
      <c r="S111" s="34"/>
      <c r="T111" s="34"/>
      <c r="U111" s="35" t="s">
        <v>65</v>
      </c>
      <c r="V111" s="338">
        <v>80</v>
      </c>
      <c r="W111" s="339">
        <f t="shared" si="6"/>
        <v>84</v>
      </c>
      <c r="X111" s="36">
        <f>IFERROR(IF(W111=0,"",ROUNDUP(W111/H111,0)*0.02175),"")</f>
        <v>0.21749999999999997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5">
        <v>4607091386264</v>
      </c>
      <c r="E112" s="344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3"/>
      <c r="P112" s="343"/>
      <c r="Q112" s="343"/>
      <c r="R112" s="344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5">
        <v>4680115882584</v>
      </c>
      <c r="E113" s="344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4" t="s">
        <v>212</v>
      </c>
      <c r="O113" s="343"/>
      <c r="P113" s="343"/>
      <c r="Q113" s="343"/>
      <c r="R113" s="344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5">
        <v>4680115882584</v>
      </c>
      <c r="E114" s="344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7" t="s">
        <v>214</v>
      </c>
      <c r="O114" s="343"/>
      <c r="P114" s="343"/>
      <c r="Q114" s="343"/>
      <c r="R114" s="344"/>
      <c r="S114" s="34"/>
      <c r="T114" s="34"/>
      <c r="U114" s="35" t="s">
        <v>65</v>
      </c>
      <c r="V114" s="338">
        <v>82.5</v>
      </c>
      <c r="W114" s="339">
        <f t="shared" si="6"/>
        <v>84.48</v>
      </c>
      <c r="X114" s="36">
        <f>IFERROR(IF(W114=0,"",ROUNDUP(W114/H114,0)*0.00753),"")</f>
        <v>0.24096000000000001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5">
        <v>4607091385731</v>
      </c>
      <c r="E115" s="344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57" t="s">
        <v>217</v>
      </c>
      <c r="O115" s="343"/>
      <c r="P115" s="343"/>
      <c r="Q115" s="343"/>
      <c r="R115" s="344"/>
      <c r="S115" s="34"/>
      <c r="T115" s="34"/>
      <c r="U115" s="35" t="s">
        <v>65</v>
      </c>
      <c r="V115" s="338">
        <v>315</v>
      </c>
      <c r="W115" s="339">
        <f t="shared" si="6"/>
        <v>315.90000000000003</v>
      </c>
      <c r="X115" s="36">
        <f>IFERROR(IF(W115=0,"",ROUNDUP(W115/H115,0)*0.00753),"")</f>
        <v>0.88101000000000007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5">
        <v>4680115880214</v>
      </c>
      <c r="E116" s="344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447" t="s">
        <v>220</v>
      </c>
      <c r="O116" s="343"/>
      <c r="P116" s="343"/>
      <c r="Q116" s="343"/>
      <c r="R116" s="344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5">
        <v>4680115880894</v>
      </c>
      <c r="E117" s="344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606" t="s">
        <v>223</v>
      </c>
      <c r="O117" s="343"/>
      <c r="P117" s="343"/>
      <c r="Q117" s="343"/>
      <c r="R117" s="344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5">
        <v>4607091385427</v>
      </c>
      <c r="E118" s="344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3"/>
      <c r="P118" s="343"/>
      <c r="Q118" s="343"/>
      <c r="R118" s="344"/>
      <c r="S118" s="34"/>
      <c r="T118" s="34"/>
      <c r="U118" s="35" t="s">
        <v>65</v>
      </c>
      <c r="V118" s="338">
        <v>25</v>
      </c>
      <c r="W118" s="339">
        <f t="shared" si="6"/>
        <v>27</v>
      </c>
      <c r="X118" s="36">
        <f>IFERROR(IF(W118=0,"",ROUNDUP(W118/H118,0)*0.00753),"")</f>
        <v>6.7769999999999997E-2</v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5">
        <v>4680115882645</v>
      </c>
      <c r="E119" s="344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4" t="s">
        <v>228</v>
      </c>
      <c r="O119" s="343"/>
      <c r="P119" s="343"/>
      <c r="Q119" s="343"/>
      <c r="R119" s="344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9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1"/>
      <c r="N120" s="346" t="s">
        <v>66</v>
      </c>
      <c r="O120" s="347"/>
      <c r="P120" s="347"/>
      <c r="Q120" s="347"/>
      <c r="R120" s="347"/>
      <c r="S120" s="347"/>
      <c r="T120" s="348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186.01190476190476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189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1.8639900000000003</v>
      </c>
      <c r="Y120" s="341"/>
      <c r="Z120" s="341"/>
    </row>
    <row r="121" spans="1:53" x14ac:dyDescent="0.2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1"/>
      <c r="N121" s="346" t="s">
        <v>66</v>
      </c>
      <c r="O121" s="347"/>
      <c r="P121" s="347"/>
      <c r="Q121" s="347"/>
      <c r="R121" s="347"/>
      <c r="S121" s="347"/>
      <c r="T121" s="348"/>
      <c r="U121" s="37" t="s">
        <v>65</v>
      </c>
      <c r="V121" s="340">
        <f>IFERROR(SUM(V109:V119),"0")</f>
        <v>672.5</v>
      </c>
      <c r="W121" s="340">
        <f>IFERROR(SUM(W109:W119),"0")</f>
        <v>687.78</v>
      </c>
      <c r="X121" s="37"/>
      <c r="Y121" s="341"/>
      <c r="Z121" s="341"/>
    </row>
    <row r="122" spans="1:53" ht="14.25" customHeight="1" x14ac:dyDescent="0.25">
      <c r="A122" s="355" t="s">
        <v>229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33"/>
      <c r="Z122" s="333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5">
        <v>4607091383065</v>
      </c>
      <c r="E123" s="344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3"/>
      <c r="P123" s="343"/>
      <c r="Q123" s="343"/>
      <c r="R123" s="344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4301060350</v>
      </c>
      <c r="D124" s="345">
        <v>4680115881532</v>
      </c>
      <c r="E124" s="344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4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43"/>
      <c r="P124" s="343"/>
      <c r="Q124" s="343"/>
      <c r="R124" s="344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234</v>
      </c>
      <c r="C125" s="31">
        <v>4301060366</v>
      </c>
      <c r="D125" s="345">
        <v>4680115881532</v>
      </c>
      <c r="E125" s="344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416" t="s">
        <v>235</v>
      </c>
      <c r="O125" s="343"/>
      <c r="P125" s="343"/>
      <c r="Q125" s="343"/>
      <c r="R125" s="344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45">
        <v>4680115881532</v>
      </c>
      <c r="E126" s="344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484" t="s">
        <v>235</v>
      </c>
      <c r="O126" s="343"/>
      <c r="P126" s="343"/>
      <c r="Q126" s="343"/>
      <c r="R126" s="344"/>
      <c r="S126" s="34"/>
      <c r="T126" s="34"/>
      <c r="U126" s="35" t="s">
        <v>65</v>
      </c>
      <c r="V126" s="338">
        <v>70</v>
      </c>
      <c r="W126" s="339">
        <f t="shared" si="7"/>
        <v>75.600000000000009</v>
      </c>
      <c r="X126" s="36">
        <f>IFERROR(IF(W126=0,"",ROUNDUP(W126/H126,0)*0.02175),"")</f>
        <v>0.19574999999999998</v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5">
        <v>4680115882652</v>
      </c>
      <c r="E127" s="344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7" t="s">
        <v>239</v>
      </c>
      <c r="O127" s="343"/>
      <c r="P127" s="343"/>
      <c r="Q127" s="343"/>
      <c r="R127" s="344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5">
        <v>4680115880238</v>
      </c>
      <c r="E128" s="344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3"/>
      <c r="P128" s="343"/>
      <c r="Q128" s="343"/>
      <c r="R128" s="344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5">
        <v>4680115881464</v>
      </c>
      <c r="E129" s="344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462" t="s">
        <v>244</v>
      </c>
      <c r="O129" s="343"/>
      <c r="P129" s="343"/>
      <c r="Q129" s="343"/>
      <c r="R129" s="344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1"/>
      <c r="N130" s="346" t="s">
        <v>66</v>
      </c>
      <c r="O130" s="347"/>
      <c r="P130" s="347"/>
      <c r="Q130" s="347"/>
      <c r="R130" s="347"/>
      <c r="S130" s="347"/>
      <c r="T130" s="348"/>
      <c r="U130" s="37" t="s">
        <v>67</v>
      </c>
      <c r="V130" s="340">
        <f>IFERROR(V123/H123,"0")+IFERROR(V124/H124,"0")+IFERROR(V125/H125,"0")+IFERROR(V126/H126,"0")+IFERROR(V127/H127,"0")+IFERROR(V128/H128,"0")+IFERROR(V129/H129,"0")</f>
        <v>8.3333333333333321</v>
      </c>
      <c r="W130" s="340">
        <f>IFERROR(W123/H123,"0")+IFERROR(W124/H124,"0")+IFERROR(W125/H125,"0")+IFERROR(W126/H126,"0")+IFERROR(W127/H127,"0")+IFERROR(W128/H128,"0")+IFERROR(W129/H129,"0")</f>
        <v>9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0.19574999999999998</v>
      </c>
      <c r="Y130" s="341"/>
      <c r="Z130" s="341"/>
    </row>
    <row r="131" spans="1:53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1"/>
      <c r="N131" s="346" t="s">
        <v>66</v>
      </c>
      <c r="O131" s="347"/>
      <c r="P131" s="347"/>
      <c r="Q131" s="347"/>
      <c r="R131" s="347"/>
      <c r="S131" s="347"/>
      <c r="T131" s="348"/>
      <c r="U131" s="37" t="s">
        <v>65</v>
      </c>
      <c r="V131" s="340">
        <f>IFERROR(SUM(V123:V129),"0")</f>
        <v>70</v>
      </c>
      <c r="W131" s="340">
        <f>IFERROR(SUM(W123:W129),"0")</f>
        <v>75.600000000000009</v>
      </c>
      <c r="X131" s="37"/>
      <c r="Y131" s="341"/>
      <c r="Z131" s="341"/>
    </row>
    <row r="132" spans="1:53" ht="16.5" customHeight="1" x14ac:dyDescent="0.25">
      <c r="A132" s="371" t="s">
        <v>245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34"/>
      <c r="Z132" s="334"/>
    </row>
    <row r="133" spans="1:53" ht="14.25" customHeight="1" x14ac:dyDescent="0.25">
      <c r="A133" s="355" t="s">
        <v>68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33"/>
      <c r="Z133" s="333"/>
    </row>
    <row r="134" spans="1:53" ht="27" customHeight="1" x14ac:dyDescent="0.25">
      <c r="A134" s="54" t="s">
        <v>246</v>
      </c>
      <c r="B134" s="54" t="s">
        <v>247</v>
      </c>
      <c r="C134" s="31">
        <v>4301051360</v>
      </c>
      <c r="D134" s="345">
        <v>4607091385168</v>
      </c>
      <c r="E134" s="344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3"/>
      <c r="P134" s="343"/>
      <c r="Q134" s="343"/>
      <c r="R134" s="344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45">
        <v>4607091385168</v>
      </c>
      <c r="E135" s="344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643" t="s">
        <v>249</v>
      </c>
      <c r="O135" s="343"/>
      <c r="P135" s="343"/>
      <c r="Q135" s="343"/>
      <c r="R135" s="344"/>
      <c r="S135" s="34"/>
      <c r="T135" s="34"/>
      <c r="U135" s="35" t="s">
        <v>65</v>
      </c>
      <c r="V135" s="338">
        <v>0</v>
      </c>
      <c r="W135" s="339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5">
        <v>4607091383256</v>
      </c>
      <c r="E136" s="344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3"/>
      <c r="P136" s="343"/>
      <c r="Q136" s="343"/>
      <c r="R136" s="344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5">
        <v>4607091385748</v>
      </c>
      <c r="E137" s="344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3"/>
      <c r="P137" s="343"/>
      <c r="Q137" s="343"/>
      <c r="R137" s="344"/>
      <c r="S137" s="34"/>
      <c r="T137" s="34"/>
      <c r="U137" s="35" t="s">
        <v>65</v>
      </c>
      <c r="V137" s="338">
        <v>225</v>
      </c>
      <c r="W137" s="339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49"/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1"/>
      <c r="N138" s="346" t="s">
        <v>66</v>
      </c>
      <c r="O138" s="347"/>
      <c r="P138" s="347"/>
      <c r="Q138" s="347"/>
      <c r="R138" s="347"/>
      <c r="S138" s="347"/>
      <c r="T138" s="348"/>
      <c r="U138" s="37" t="s">
        <v>67</v>
      </c>
      <c r="V138" s="340">
        <f>IFERROR(V134/H134,"0")+IFERROR(V135/H135,"0")+IFERROR(V136/H136,"0")+IFERROR(V137/H137,"0")</f>
        <v>83.333333333333329</v>
      </c>
      <c r="W138" s="340">
        <f>IFERROR(W134/H134,"0")+IFERROR(W135/H135,"0")+IFERROR(W136/H136,"0")+IFERROR(W137/H137,"0")</f>
        <v>84</v>
      </c>
      <c r="X138" s="340">
        <f>IFERROR(IF(X134="",0,X134),"0")+IFERROR(IF(X135="",0,X135),"0")+IFERROR(IF(X136="",0,X136),"0")+IFERROR(IF(X137="",0,X137),"0")</f>
        <v>0.63251999999999997</v>
      </c>
      <c r="Y138" s="341"/>
      <c r="Z138" s="341"/>
    </row>
    <row r="139" spans="1:53" x14ac:dyDescent="0.2">
      <c r="A139" s="350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1"/>
      <c r="N139" s="346" t="s">
        <v>66</v>
      </c>
      <c r="O139" s="347"/>
      <c r="P139" s="347"/>
      <c r="Q139" s="347"/>
      <c r="R139" s="347"/>
      <c r="S139" s="347"/>
      <c r="T139" s="348"/>
      <c r="U139" s="37" t="s">
        <v>65</v>
      </c>
      <c r="V139" s="340">
        <f>IFERROR(SUM(V134:V137),"0")</f>
        <v>225</v>
      </c>
      <c r="W139" s="340">
        <f>IFERROR(SUM(W134:W137),"0")</f>
        <v>226.8</v>
      </c>
      <c r="X139" s="37"/>
      <c r="Y139" s="341"/>
      <c r="Z139" s="341"/>
    </row>
    <row r="140" spans="1:53" ht="27.75" customHeight="1" x14ac:dyDescent="0.2">
      <c r="A140" s="356" t="s">
        <v>254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48"/>
      <c r="Z140" s="48"/>
    </row>
    <row r="141" spans="1:53" ht="16.5" customHeight="1" x14ac:dyDescent="0.25">
      <c r="A141" s="371" t="s">
        <v>255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34"/>
      <c r="Z141" s="334"/>
    </row>
    <row r="142" spans="1:53" ht="14.25" customHeight="1" x14ac:dyDescent="0.25">
      <c r="A142" s="355" t="s">
        <v>108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33"/>
      <c r="Z142" s="333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5">
        <v>4607091383423</v>
      </c>
      <c r="E143" s="344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6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3"/>
      <c r="P143" s="343"/>
      <c r="Q143" s="343"/>
      <c r="R143" s="344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5">
        <v>4607091381405</v>
      </c>
      <c r="E144" s="344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3"/>
      <c r="P144" s="343"/>
      <c r="Q144" s="343"/>
      <c r="R144" s="344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5">
        <v>4607091386516</v>
      </c>
      <c r="E145" s="344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3"/>
      <c r="P145" s="343"/>
      <c r="Q145" s="343"/>
      <c r="R145" s="344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49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1"/>
      <c r="N146" s="346" t="s">
        <v>66</v>
      </c>
      <c r="O146" s="347"/>
      <c r="P146" s="347"/>
      <c r="Q146" s="347"/>
      <c r="R146" s="347"/>
      <c r="S146" s="347"/>
      <c r="T146" s="348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1"/>
      <c r="N147" s="346" t="s">
        <v>66</v>
      </c>
      <c r="O147" s="347"/>
      <c r="P147" s="347"/>
      <c r="Q147" s="347"/>
      <c r="R147" s="347"/>
      <c r="S147" s="347"/>
      <c r="T147" s="348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customHeight="1" x14ac:dyDescent="0.25">
      <c r="A148" s="371" t="s">
        <v>262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34"/>
      <c r="Z148" s="334"/>
    </row>
    <row r="149" spans="1:53" ht="14.25" customHeight="1" x14ac:dyDescent="0.25">
      <c r="A149" s="355" t="s">
        <v>60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5">
        <v>4680115880993</v>
      </c>
      <c r="E150" s="344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3"/>
      <c r="P150" s="343"/>
      <c r="Q150" s="343"/>
      <c r="R150" s="344"/>
      <c r="S150" s="34"/>
      <c r="T150" s="34"/>
      <c r="U150" s="35" t="s">
        <v>65</v>
      </c>
      <c r="V150" s="338">
        <v>30</v>
      </c>
      <c r="W150" s="339">
        <f t="shared" ref="W150:W158" si="8">IFERROR(IF(V150="",0,CEILING((V150/$H150),1)*$H150),"")</f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5">
        <v>4680115881761</v>
      </c>
      <c r="E151" s="344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3"/>
      <c r="P151" s="343"/>
      <c r="Q151" s="343"/>
      <c r="R151" s="344"/>
      <c r="S151" s="34"/>
      <c r="T151" s="34"/>
      <c r="U151" s="35" t="s">
        <v>65</v>
      </c>
      <c r="V151" s="338">
        <v>30</v>
      </c>
      <c r="W151" s="339">
        <f t="shared" si="8"/>
        <v>33.6</v>
      </c>
      <c r="X151" s="36">
        <f>IFERROR(IF(W151=0,"",ROUNDUP(W151/H151,0)*0.00753),"")</f>
        <v>6.0240000000000002E-2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5">
        <v>4680115881563</v>
      </c>
      <c r="E152" s="344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3"/>
      <c r="P152" s="343"/>
      <c r="Q152" s="343"/>
      <c r="R152" s="344"/>
      <c r="S152" s="34"/>
      <c r="T152" s="34"/>
      <c r="U152" s="35" t="s">
        <v>65</v>
      </c>
      <c r="V152" s="338">
        <v>180</v>
      </c>
      <c r="W152" s="339">
        <f t="shared" si="8"/>
        <v>180.6</v>
      </c>
      <c r="X152" s="36">
        <f>IFERROR(IF(W152=0,"",ROUNDUP(W152/H152,0)*0.00753),"")</f>
        <v>0.32379000000000002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5">
        <v>4680115880986</v>
      </c>
      <c r="E153" s="344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3"/>
      <c r="P153" s="343"/>
      <c r="Q153" s="343"/>
      <c r="R153" s="344"/>
      <c r="S153" s="34"/>
      <c r="T153" s="34"/>
      <c r="U153" s="35" t="s">
        <v>65</v>
      </c>
      <c r="V153" s="338">
        <v>175</v>
      </c>
      <c r="W153" s="339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5">
        <v>4680115880207</v>
      </c>
      <c r="E154" s="344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3"/>
      <c r="P154" s="343"/>
      <c r="Q154" s="343"/>
      <c r="R154" s="344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5">
        <v>4680115881785</v>
      </c>
      <c r="E155" s="344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3"/>
      <c r="P155" s="343"/>
      <c r="Q155" s="343"/>
      <c r="R155" s="344"/>
      <c r="S155" s="34"/>
      <c r="T155" s="34"/>
      <c r="U155" s="35" t="s">
        <v>65</v>
      </c>
      <c r="V155" s="338">
        <v>175</v>
      </c>
      <c r="W155" s="33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5">
        <v>4680115881679</v>
      </c>
      <c r="E156" s="344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3"/>
      <c r="P156" s="343"/>
      <c r="Q156" s="343"/>
      <c r="R156" s="344"/>
      <c r="S156" s="34"/>
      <c r="T156" s="34"/>
      <c r="U156" s="35" t="s">
        <v>65</v>
      </c>
      <c r="V156" s="338">
        <v>315</v>
      </c>
      <c r="W156" s="339">
        <f t="shared" si="8"/>
        <v>315</v>
      </c>
      <c r="X156" s="36">
        <f>IFERROR(IF(W156=0,"",ROUNDUP(W156/H156,0)*0.00502),"")</f>
        <v>0.753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5">
        <v>4680115880191</v>
      </c>
      <c r="E157" s="344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3"/>
      <c r="P157" s="343"/>
      <c r="Q157" s="343"/>
      <c r="R157" s="344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5">
        <v>4680115883963</v>
      </c>
      <c r="E158" s="344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2" t="s">
        <v>281</v>
      </c>
      <c r="O158" s="343"/>
      <c r="P158" s="343"/>
      <c r="Q158" s="343"/>
      <c r="R158" s="344"/>
      <c r="S158" s="34"/>
      <c r="T158" s="34"/>
      <c r="U158" s="35" t="s">
        <v>65</v>
      </c>
      <c r="V158" s="338">
        <v>8.4</v>
      </c>
      <c r="W158" s="339">
        <f t="shared" si="8"/>
        <v>8.4</v>
      </c>
      <c r="X158" s="36">
        <f>IFERROR(IF(W158=0,"",ROUNDUP(W158/H158,0)*0.00502),"")</f>
        <v>2.5100000000000001E-2</v>
      </c>
      <c r="Y158" s="56"/>
      <c r="Z158" s="57"/>
      <c r="AD158" s="58"/>
      <c r="BA158" s="145" t="s">
        <v>1</v>
      </c>
    </row>
    <row r="159" spans="1:53" x14ac:dyDescent="0.2">
      <c r="A159" s="349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1"/>
      <c r="N159" s="346" t="s">
        <v>66</v>
      </c>
      <c r="O159" s="347"/>
      <c r="P159" s="347"/>
      <c r="Q159" s="347"/>
      <c r="R159" s="347"/>
      <c r="S159" s="347"/>
      <c r="T159" s="348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378.8095238095238</v>
      </c>
      <c r="W159" s="340">
        <f>IFERROR(W150/H150,"0")+IFERROR(W151/H151,"0")+IFERROR(W152/H152,"0")+IFERROR(W153/H153,"0")+IFERROR(W154/H154,"0")+IFERROR(W155/H155,"0")+IFERROR(W156/H156,"0")+IFERROR(W157/H157,"0")+IFERROR(W158/H158,"0")</f>
        <v>382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2.0657300000000003</v>
      </c>
      <c r="Y159" s="341"/>
      <c r="Z159" s="341"/>
    </row>
    <row r="160" spans="1:53" x14ac:dyDescent="0.2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65</v>
      </c>
      <c r="V160" s="340">
        <f>IFERROR(SUM(V150:V158),"0")</f>
        <v>913.4</v>
      </c>
      <c r="W160" s="340">
        <f>IFERROR(SUM(W150:W158),"0")</f>
        <v>924</v>
      </c>
      <c r="X160" s="37"/>
      <c r="Y160" s="341"/>
      <c r="Z160" s="341"/>
    </row>
    <row r="161" spans="1:53" ht="16.5" customHeight="1" x14ac:dyDescent="0.25">
      <c r="A161" s="371" t="s">
        <v>282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34"/>
      <c r="Z161" s="334"/>
    </row>
    <row r="162" spans="1:53" ht="14.25" customHeight="1" x14ac:dyDescent="0.25">
      <c r="A162" s="355" t="s">
        <v>108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33"/>
      <c r="Z162" s="333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5">
        <v>4680115881402</v>
      </c>
      <c r="E163" s="344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3"/>
      <c r="P163" s="343"/>
      <c r="Q163" s="343"/>
      <c r="R163" s="344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5">
        <v>4680115881396</v>
      </c>
      <c r="E164" s="344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3"/>
      <c r="P164" s="343"/>
      <c r="Q164" s="343"/>
      <c r="R164" s="344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customHeight="1" x14ac:dyDescent="0.25">
      <c r="A167" s="355" t="s">
        <v>100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33"/>
      <c r="Z167" s="333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5">
        <v>4680115882935</v>
      </c>
      <c r="E168" s="344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45" t="s">
        <v>289</v>
      </c>
      <c r="O168" s="343"/>
      <c r="P168" s="343"/>
      <c r="Q168" s="343"/>
      <c r="R168" s="344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5">
        <v>4680115880764</v>
      </c>
      <c r="E169" s="344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3"/>
      <c r="P169" s="343"/>
      <c r="Q169" s="343"/>
      <c r="R169" s="344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49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1"/>
      <c r="N170" s="346" t="s">
        <v>66</v>
      </c>
      <c r="O170" s="347"/>
      <c r="P170" s="347"/>
      <c r="Q170" s="347"/>
      <c r="R170" s="347"/>
      <c r="S170" s="347"/>
      <c r="T170" s="348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1"/>
      <c r="N171" s="346" t="s">
        <v>66</v>
      </c>
      <c r="O171" s="347"/>
      <c r="P171" s="347"/>
      <c r="Q171" s="347"/>
      <c r="R171" s="347"/>
      <c r="S171" s="347"/>
      <c r="T171" s="348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customHeight="1" x14ac:dyDescent="0.25">
      <c r="A172" s="355" t="s">
        <v>60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5">
        <v>4680115882683</v>
      </c>
      <c r="E173" s="344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3"/>
      <c r="P173" s="343"/>
      <c r="Q173" s="343"/>
      <c r="R173" s="344"/>
      <c r="S173" s="34"/>
      <c r="T173" s="34"/>
      <c r="U173" s="35" t="s">
        <v>65</v>
      </c>
      <c r="V173" s="338">
        <v>120</v>
      </c>
      <c r="W173" s="339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5">
        <v>4680115882690</v>
      </c>
      <c r="E174" s="344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3"/>
      <c r="P174" s="343"/>
      <c r="Q174" s="343"/>
      <c r="R174" s="344"/>
      <c r="S174" s="34"/>
      <c r="T174" s="34"/>
      <c r="U174" s="35" t="s">
        <v>65</v>
      </c>
      <c r="V174" s="338">
        <v>180</v>
      </c>
      <c r="W174" s="339">
        <f>IFERROR(IF(V174="",0,CEILING((V174/$H174),1)*$H174),"")</f>
        <v>183.60000000000002</v>
      </c>
      <c r="X174" s="36">
        <f>IFERROR(IF(W174=0,"",ROUNDUP(W174/H174,0)*0.00937),"")</f>
        <v>0.31857999999999997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5">
        <v>4680115882669</v>
      </c>
      <c r="E175" s="344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3"/>
      <c r="P175" s="343"/>
      <c r="Q175" s="343"/>
      <c r="R175" s="344"/>
      <c r="S175" s="34"/>
      <c r="T175" s="34"/>
      <c r="U175" s="35" t="s">
        <v>65</v>
      </c>
      <c r="V175" s="338">
        <v>200</v>
      </c>
      <c r="W175" s="339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5">
        <v>4680115882676</v>
      </c>
      <c r="E176" s="344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3"/>
      <c r="P176" s="343"/>
      <c r="Q176" s="343"/>
      <c r="R176" s="344"/>
      <c r="S176" s="34"/>
      <c r="T176" s="34"/>
      <c r="U176" s="35" t="s">
        <v>65</v>
      </c>
      <c r="V176" s="338">
        <v>250</v>
      </c>
      <c r="W176" s="339">
        <f>IFERROR(IF(V176="",0,CEILING((V176/$H176),1)*$H176),"")</f>
        <v>253.8</v>
      </c>
      <c r="X176" s="36">
        <f>IFERROR(IF(W176=0,"",ROUNDUP(W176/H176,0)*0.00937),"")</f>
        <v>0.44039</v>
      </c>
      <c r="Y176" s="56"/>
      <c r="Z176" s="57"/>
      <c r="AD176" s="58"/>
      <c r="BA176" s="153" t="s">
        <v>1</v>
      </c>
    </row>
    <row r="177" spans="1:53" x14ac:dyDescent="0.2">
      <c r="A177" s="349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1"/>
      <c r="N177" s="346" t="s">
        <v>66</v>
      </c>
      <c r="O177" s="347"/>
      <c r="P177" s="347"/>
      <c r="Q177" s="347"/>
      <c r="R177" s="347"/>
      <c r="S177" s="347"/>
      <c r="T177" s="348"/>
      <c r="U177" s="37" t="s">
        <v>67</v>
      </c>
      <c r="V177" s="340">
        <f>IFERROR(V173/H173,"0")+IFERROR(V174/H174,"0")+IFERROR(V175/H175,"0")+IFERROR(V176/H176,"0")</f>
        <v>138.88888888888886</v>
      </c>
      <c r="W177" s="340">
        <f>IFERROR(W173/H173,"0")+IFERROR(W174/H174,"0")+IFERROR(W175/H175,"0")+IFERROR(W176/H176,"0")</f>
        <v>142</v>
      </c>
      <c r="X177" s="340">
        <f>IFERROR(IF(X173="",0,X173),"0")+IFERROR(IF(X174="",0,X174),"0")+IFERROR(IF(X175="",0,X175),"0")+IFERROR(IF(X176="",0,X176),"0")</f>
        <v>1.3305400000000001</v>
      </c>
      <c r="Y177" s="341"/>
      <c r="Z177" s="341"/>
    </row>
    <row r="178" spans="1:53" x14ac:dyDescent="0.2">
      <c r="A178" s="350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1"/>
      <c r="N178" s="346" t="s">
        <v>66</v>
      </c>
      <c r="O178" s="347"/>
      <c r="P178" s="347"/>
      <c r="Q178" s="347"/>
      <c r="R178" s="347"/>
      <c r="S178" s="347"/>
      <c r="T178" s="348"/>
      <c r="U178" s="37" t="s">
        <v>65</v>
      </c>
      <c r="V178" s="340">
        <f>IFERROR(SUM(V173:V176),"0")</f>
        <v>750</v>
      </c>
      <c r="W178" s="340">
        <f>IFERROR(SUM(W173:W176),"0")</f>
        <v>766.8</v>
      </c>
      <c r="X178" s="37"/>
      <c r="Y178" s="341"/>
      <c r="Z178" s="341"/>
    </row>
    <row r="179" spans="1:53" ht="14.25" customHeight="1" x14ac:dyDescent="0.25">
      <c r="A179" s="355" t="s">
        <v>68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33"/>
      <c r="Z179" s="333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5">
        <v>4680115881556</v>
      </c>
      <c r="E180" s="344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6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3"/>
      <c r="P180" s="343"/>
      <c r="Q180" s="343"/>
      <c r="R180" s="344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5">
        <v>4680115880573</v>
      </c>
      <c r="E181" s="344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92" t="s">
        <v>304</v>
      </c>
      <c r="O181" s="343"/>
      <c r="P181" s="343"/>
      <c r="Q181" s="343"/>
      <c r="R181" s="344"/>
      <c r="S181" s="34"/>
      <c r="T181" s="34"/>
      <c r="U181" s="35" t="s">
        <v>65</v>
      </c>
      <c r="V181" s="338">
        <v>280</v>
      </c>
      <c r="W181" s="339">
        <f t="shared" si="9"/>
        <v>287.09999999999997</v>
      </c>
      <c r="X181" s="36">
        <f>IFERROR(IF(W181=0,"",ROUNDUP(W181/H181,0)*0.02175),"")</f>
        <v>0.71775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5">
        <v>4680115881594</v>
      </c>
      <c r="E182" s="344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6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3"/>
      <c r="P182" s="343"/>
      <c r="Q182" s="343"/>
      <c r="R182" s="344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5">
        <v>4680115881587</v>
      </c>
      <c r="E183" s="344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6" t="s">
        <v>309</v>
      </c>
      <c r="O183" s="343"/>
      <c r="P183" s="343"/>
      <c r="Q183" s="343"/>
      <c r="R183" s="344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5">
        <v>4680115880962</v>
      </c>
      <c r="E184" s="344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3"/>
      <c r="P184" s="343"/>
      <c r="Q184" s="343"/>
      <c r="R184" s="344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5">
        <v>4680115881617</v>
      </c>
      <c r="E185" s="344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6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3"/>
      <c r="P185" s="343"/>
      <c r="Q185" s="343"/>
      <c r="R185" s="344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5">
        <v>4680115881228</v>
      </c>
      <c r="E186" s="344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0" t="s">
        <v>316</v>
      </c>
      <c r="O186" s="343"/>
      <c r="P186" s="343"/>
      <c r="Q186" s="343"/>
      <c r="R186" s="344"/>
      <c r="S186" s="34"/>
      <c r="T186" s="34"/>
      <c r="U186" s="35" t="s">
        <v>65</v>
      </c>
      <c r="V186" s="338">
        <v>360</v>
      </c>
      <c r="W186" s="339">
        <f t="shared" si="9"/>
        <v>360</v>
      </c>
      <c r="X186" s="36">
        <f>IFERROR(IF(W186=0,"",ROUNDUP(W186/H186,0)*0.00753),"")</f>
        <v>1.1294999999999999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5">
        <v>4680115881037</v>
      </c>
      <c r="E187" s="344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79" t="s">
        <v>319</v>
      </c>
      <c r="O187" s="343"/>
      <c r="P187" s="343"/>
      <c r="Q187" s="343"/>
      <c r="R187" s="344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5">
        <v>4680115881211</v>
      </c>
      <c r="E188" s="344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3"/>
      <c r="P188" s="343"/>
      <c r="Q188" s="343"/>
      <c r="R188" s="344"/>
      <c r="S188" s="34"/>
      <c r="T188" s="34"/>
      <c r="U188" s="35" t="s">
        <v>65</v>
      </c>
      <c r="V188" s="338">
        <v>260</v>
      </c>
      <c r="W188" s="339">
        <f t="shared" si="9"/>
        <v>261.59999999999997</v>
      </c>
      <c r="X188" s="36">
        <f>IFERROR(IF(W188=0,"",ROUNDUP(W188/H188,0)*0.00753),"")</f>
        <v>0.82077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5">
        <v>4680115881020</v>
      </c>
      <c r="E189" s="344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3"/>
      <c r="P189" s="343"/>
      <c r="Q189" s="343"/>
      <c r="R189" s="344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5">
        <v>4680115882195</v>
      </c>
      <c r="E190" s="344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3"/>
      <c r="P190" s="343"/>
      <c r="Q190" s="343"/>
      <c r="R190" s="344"/>
      <c r="S190" s="34"/>
      <c r="T190" s="34"/>
      <c r="U190" s="35" t="s">
        <v>65</v>
      </c>
      <c r="V190" s="338">
        <v>200</v>
      </c>
      <c r="W190" s="339">
        <f t="shared" si="9"/>
        <v>201.6</v>
      </c>
      <c r="X190" s="36">
        <f t="shared" ref="X190:X196" si="10">IFERROR(IF(W190=0,"",ROUNDUP(W190/H190,0)*0.00753),"")</f>
        <v>0.63251999999999997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5">
        <v>4680115882607</v>
      </c>
      <c r="E191" s="344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4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3"/>
      <c r="P191" s="343"/>
      <c r="Q191" s="343"/>
      <c r="R191" s="344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5">
        <v>4680115880092</v>
      </c>
      <c r="E192" s="344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4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3"/>
      <c r="P192" s="343"/>
      <c r="Q192" s="343"/>
      <c r="R192" s="344"/>
      <c r="S192" s="34"/>
      <c r="T192" s="34"/>
      <c r="U192" s="35" t="s">
        <v>65</v>
      </c>
      <c r="V192" s="338">
        <v>240</v>
      </c>
      <c r="W192" s="339">
        <f t="shared" si="9"/>
        <v>240</v>
      </c>
      <c r="X192" s="36">
        <f t="shared" si="10"/>
        <v>0.753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5">
        <v>4680115880221</v>
      </c>
      <c r="E193" s="344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5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3"/>
      <c r="P193" s="343"/>
      <c r="Q193" s="343"/>
      <c r="R193" s="344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5">
        <v>4680115882942</v>
      </c>
      <c r="E194" s="344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3"/>
      <c r="P194" s="343"/>
      <c r="Q194" s="343"/>
      <c r="R194" s="344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5">
        <v>4680115880504</v>
      </c>
      <c r="E195" s="344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3"/>
      <c r="P195" s="343"/>
      <c r="Q195" s="343"/>
      <c r="R195" s="344"/>
      <c r="S195" s="34"/>
      <c r="T195" s="34"/>
      <c r="U195" s="35" t="s">
        <v>65</v>
      </c>
      <c r="V195" s="338">
        <v>100</v>
      </c>
      <c r="W195" s="339">
        <f t="shared" si="9"/>
        <v>100.8</v>
      </c>
      <c r="X195" s="36">
        <f t="shared" si="10"/>
        <v>0.31625999999999999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5">
        <v>4680115882164</v>
      </c>
      <c r="E196" s="344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6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3"/>
      <c r="P196" s="343"/>
      <c r="Q196" s="343"/>
      <c r="R196" s="344"/>
      <c r="S196" s="34"/>
      <c r="T196" s="34"/>
      <c r="U196" s="35" t="s">
        <v>65</v>
      </c>
      <c r="V196" s="338">
        <v>160</v>
      </c>
      <c r="W196" s="339">
        <f t="shared" si="9"/>
        <v>160.79999999999998</v>
      </c>
      <c r="X196" s="36">
        <f t="shared" si="10"/>
        <v>0.50451000000000001</v>
      </c>
      <c r="Y196" s="56"/>
      <c r="Z196" s="57"/>
      <c r="AD196" s="58"/>
      <c r="BA196" s="170" t="s">
        <v>1</v>
      </c>
    </row>
    <row r="197" spans="1:53" x14ac:dyDescent="0.2">
      <c r="A197" s="349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1"/>
      <c r="N197" s="346" t="s">
        <v>66</v>
      </c>
      <c r="O197" s="347"/>
      <c r="P197" s="347"/>
      <c r="Q197" s="347"/>
      <c r="R197" s="347"/>
      <c r="S197" s="347"/>
      <c r="T197" s="348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582.18390804597698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585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4.8743099999999995</v>
      </c>
      <c r="Y197" s="341"/>
      <c r="Z197" s="341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1"/>
      <c r="N198" s="346" t="s">
        <v>66</v>
      </c>
      <c r="O198" s="347"/>
      <c r="P198" s="347"/>
      <c r="Q198" s="347"/>
      <c r="R198" s="347"/>
      <c r="S198" s="347"/>
      <c r="T198" s="348"/>
      <c r="U198" s="37" t="s">
        <v>65</v>
      </c>
      <c r="V198" s="340">
        <f>IFERROR(SUM(V180:V196),"0")</f>
        <v>1600</v>
      </c>
      <c r="W198" s="340">
        <f>IFERROR(SUM(W180:W196),"0")</f>
        <v>1611.8999999999996</v>
      </c>
      <c r="X198" s="37"/>
      <c r="Y198" s="341"/>
      <c r="Z198" s="341"/>
    </row>
    <row r="199" spans="1:53" ht="14.25" customHeight="1" x14ac:dyDescent="0.25">
      <c r="A199" s="355" t="s">
        <v>229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33"/>
      <c r="Z199" s="333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5">
        <v>4680115882874</v>
      </c>
      <c r="E200" s="344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5" t="s">
        <v>340</v>
      </c>
      <c r="O200" s="343"/>
      <c r="P200" s="343"/>
      <c r="Q200" s="343"/>
      <c r="R200" s="344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5">
        <v>4680115884434</v>
      </c>
      <c r="E201" s="344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2" t="s">
        <v>343</v>
      </c>
      <c r="O201" s="343"/>
      <c r="P201" s="343"/>
      <c r="Q201" s="343"/>
      <c r="R201" s="344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5">
        <v>4680115880801</v>
      </c>
      <c r="E202" s="344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3"/>
      <c r="P202" s="343"/>
      <c r="Q202" s="343"/>
      <c r="R202" s="344"/>
      <c r="S202" s="34"/>
      <c r="T202" s="34"/>
      <c r="U202" s="35" t="s">
        <v>65</v>
      </c>
      <c r="V202" s="338">
        <v>52</v>
      </c>
      <c r="W202" s="339">
        <f>IFERROR(IF(V202="",0,CEILING((V202/$H202),1)*$H202),"")</f>
        <v>52.8</v>
      </c>
      <c r="X202" s="36">
        <f>IFERROR(IF(W202=0,"",ROUNDUP(W202/H202,0)*0.00753),"")</f>
        <v>0.16566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5">
        <v>4680115880818</v>
      </c>
      <c r="E203" s="344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3"/>
      <c r="P203" s="343"/>
      <c r="Q203" s="343"/>
      <c r="R203" s="344"/>
      <c r="S203" s="34"/>
      <c r="T203" s="34"/>
      <c r="U203" s="35" t="s">
        <v>65</v>
      </c>
      <c r="V203" s="338">
        <v>80</v>
      </c>
      <c r="W203" s="339">
        <f>IFERROR(IF(V203="",0,CEILING((V203/$H203),1)*$H203),"")</f>
        <v>81.599999999999994</v>
      </c>
      <c r="X203" s="36">
        <f>IFERROR(IF(W203=0,"",ROUNDUP(W203/H203,0)*0.00753),"")</f>
        <v>0.25602000000000003</v>
      </c>
      <c r="Y203" s="56"/>
      <c r="Z203" s="57"/>
      <c r="AD203" s="58"/>
      <c r="BA203" s="174" t="s">
        <v>1</v>
      </c>
    </row>
    <row r="204" spans="1:53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40">
        <f>IFERROR(V200/H200,"0")+IFERROR(V201/H201,"0")+IFERROR(V202/H202,"0")+IFERROR(V203/H203,"0")</f>
        <v>55</v>
      </c>
      <c r="W204" s="340">
        <f>IFERROR(W200/H200,"0")+IFERROR(W201/H201,"0")+IFERROR(W202/H202,"0")+IFERROR(W203/H203,"0")</f>
        <v>56</v>
      </c>
      <c r="X204" s="340">
        <f>IFERROR(IF(X200="",0,X200),"0")+IFERROR(IF(X201="",0,X201),"0")+IFERROR(IF(X202="",0,X202),"0")+IFERROR(IF(X203="",0,X203),"0")</f>
        <v>0.42168000000000005</v>
      </c>
      <c r="Y204" s="341"/>
      <c r="Z204" s="341"/>
    </row>
    <row r="205" spans="1:53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40">
        <f>IFERROR(SUM(V200:V203),"0")</f>
        <v>132</v>
      </c>
      <c r="W205" s="340">
        <f>IFERROR(SUM(W200:W203),"0")</f>
        <v>134.39999999999998</v>
      </c>
      <c r="X205" s="37"/>
      <c r="Y205" s="341"/>
      <c r="Z205" s="341"/>
    </row>
    <row r="206" spans="1:53" ht="16.5" customHeight="1" x14ac:dyDescent="0.25">
      <c r="A206" s="371" t="s">
        <v>348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34"/>
      <c r="Z206" s="334"/>
    </row>
    <row r="207" spans="1:53" ht="14.25" customHeight="1" x14ac:dyDescent="0.25">
      <c r="A207" s="355" t="s">
        <v>60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5">
        <v>4607091389845</v>
      </c>
      <c r="E208" s="344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3"/>
      <c r="P208" s="343"/>
      <c r="Q208" s="343"/>
      <c r="R208" s="344"/>
      <c r="S208" s="34"/>
      <c r="T208" s="34"/>
      <c r="U208" s="35" t="s">
        <v>65</v>
      </c>
      <c r="V208" s="338">
        <v>210</v>
      </c>
      <c r="W208" s="339">
        <f>IFERROR(IF(V208="",0,CEILING((V208/$H208),1)*$H208),"")</f>
        <v>210</v>
      </c>
      <c r="X208" s="36">
        <f>IFERROR(IF(W208=0,"",ROUNDUP(W208/H208,0)*0.00502),"")</f>
        <v>0.502</v>
      </c>
      <c r="Y208" s="56"/>
      <c r="Z208" s="57"/>
      <c r="AD208" s="58"/>
      <c r="BA208" s="175" t="s">
        <v>1</v>
      </c>
    </row>
    <row r="209" spans="1:53" x14ac:dyDescent="0.2">
      <c r="A209" s="349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1"/>
      <c r="N209" s="346" t="s">
        <v>66</v>
      </c>
      <c r="O209" s="347"/>
      <c r="P209" s="347"/>
      <c r="Q209" s="347"/>
      <c r="R209" s="347"/>
      <c r="S209" s="347"/>
      <c r="T209" s="348"/>
      <c r="U209" s="37" t="s">
        <v>67</v>
      </c>
      <c r="V209" s="340">
        <f>IFERROR(V208/H208,"0")</f>
        <v>100</v>
      </c>
      <c r="W209" s="340">
        <f>IFERROR(W208/H208,"0")</f>
        <v>100</v>
      </c>
      <c r="X209" s="340">
        <f>IFERROR(IF(X208="",0,X208),"0")</f>
        <v>0.502</v>
      </c>
      <c r="Y209" s="341"/>
      <c r="Z209" s="341"/>
    </row>
    <row r="210" spans="1:53" x14ac:dyDescent="0.2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1"/>
      <c r="N210" s="346" t="s">
        <v>66</v>
      </c>
      <c r="O210" s="347"/>
      <c r="P210" s="347"/>
      <c r="Q210" s="347"/>
      <c r="R210" s="347"/>
      <c r="S210" s="347"/>
      <c r="T210" s="348"/>
      <c r="U210" s="37" t="s">
        <v>65</v>
      </c>
      <c r="V210" s="340">
        <f>IFERROR(SUM(V208:V208),"0")</f>
        <v>210</v>
      </c>
      <c r="W210" s="340">
        <f>IFERROR(SUM(W208:W208),"0")</f>
        <v>210</v>
      </c>
      <c r="X210" s="37"/>
      <c r="Y210" s="341"/>
      <c r="Z210" s="341"/>
    </row>
    <row r="211" spans="1:53" ht="16.5" customHeight="1" x14ac:dyDescent="0.25">
      <c r="A211" s="371" t="s">
        <v>351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34"/>
      <c r="Z211" s="334"/>
    </row>
    <row r="212" spans="1:53" ht="14.25" customHeight="1" x14ac:dyDescent="0.25">
      <c r="A212" s="355" t="s">
        <v>108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33"/>
      <c r="Z212" s="333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5">
        <v>4680115884137</v>
      </c>
      <c r="E213" s="344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3"/>
      <c r="P213" s="343"/>
      <c r="Q213" s="343"/>
      <c r="R213" s="344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5">
        <v>4680115884144</v>
      </c>
      <c r="E214" s="344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1" t="s">
        <v>358</v>
      </c>
      <c r="O214" s="343"/>
      <c r="P214" s="343"/>
      <c r="Q214" s="343"/>
      <c r="R214" s="344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5">
        <v>4680115884236</v>
      </c>
      <c r="E215" s="344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0" t="s">
        <v>361</v>
      </c>
      <c r="O215" s="343"/>
      <c r="P215" s="343"/>
      <c r="Q215" s="343"/>
      <c r="R215" s="344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5">
        <v>4680115884175</v>
      </c>
      <c r="E216" s="344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4" t="s">
        <v>364</v>
      </c>
      <c r="O216" s="343"/>
      <c r="P216" s="343"/>
      <c r="Q216" s="343"/>
      <c r="R216" s="344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5">
        <v>4680115884182</v>
      </c>
      <c r="E217" s="344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3"/>
      <c r="P217" s="343"/>
      <c r="Q217" s="343"/>
      <c r="R217" s="344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5">
        <v>4680115884205</v>
      </c>
      <c r="E218" s="344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5" t="s">
        <v>370</v>
      </c>
      <c r="O218" s="343"/>
      <c r="P218" s="343"/>
      <c r="Q218" s="343"/>
      <c r="R218" s="344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49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1"/>
      <c r="N219" s="346" t="s">
        <v>66</v>
      </c>
      <c r="O219" s="347"/>
      <c r="P219" s="347"/>
      <c r="Q219" s="347"/>
      <c r="R219" s="347"/>
      <c r="S219" s="347"/>
      <c r="T219" s="348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x14ac:dyDescent="0.2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1"/>
      <c r="N220" s="346" t="s">
        <v>66</v>
      </c>
      <c r="O220" s="347"/>
      <c r="P220" s="347"/>
      <c r="Q220" s="347"/>
      <c r="R220" s="347"/>
      <c r="S220" s="347"/>
      <c r="T220" s="348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customHeight="1" x14ac:dyDescent="0.25">
      <c r="A221" s="371" t="s">
        <v>371</v>
      </c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34"/>
      <c r="Z221" s="334"/>
    </row>
    <row r="222" spans="1:53" ht="14.25" customHeight="1" x14ac:dyDescent="0.25">
      <c r="A222" s="355" t="s">
        <v>108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33"/>
      <c r="Z222" s="333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5">
        <v>4607091387445</v>
      </c>
      <c r="E223" s="344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3"/>
      <c r="P223" s="343"/>
      <c r="Q223" s="343"/>
      <c r="R223" s="344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5">
        <v>4607091386004</v>
      </c>
      <c r="E224" s="344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3"/>
      <c r="P224" s="343"/>
      <c r="Q224" s="343"/>
      <c r="R224" s="344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5">
        <v>4607091386004</v>
      </c>
      <c r="E225" s="344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3"/>
      <c r="P225" s="343"/>
      <c r="Q225" s="343"/>
      <c r="R225" s="344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5">
        <v>4607091386073</v>
      </c>
      <c r="E226" s="344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3"/>
      <c r="P226" s="343"/>
      <c r="Q226" s="343"/>
      <c r="R226" s="344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5">
        <v>4607091387322</v>
      </c>
      <c r="E227" s="344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3"/>
      <c r="P227" s="343"/>
      <c r="Q227" s="343"/>
      <c r="R227" s="344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5">
        <v>4607091387322</v>
      </c>
      <c r="E228" s="344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3"/>
      <c r="P228" s="343"/>
      <c r="Q228" s="343"/>
      <c r="R228" s="344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5">
        <v>4607091387377</v>
      </c>
      <c r="E229" s="344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3"/>
      <c r="P229" s="343"/>
      <c r="Q229" s="343"/>
      <c r="R229" s="344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5">
        <v>4607091387353</v>
      </c>
      <c r="E230" s="344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3"/>
      <c r="P230" s="343"/>
      <c r="Q230" s="343"/>
      <c r="R230" s="344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5">
        <v>4607091386011</v>
      </c>
      <c r="E231" s="344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3"/>
      <c r="P231" s="343"/>
      <c r="Q231" s="343"/>
      <c r="R231" s="344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5">
        <v>4607091387308</v>
      </c>
      <c r="E232" s="344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3"/>
      <c r="P232" s="343"/>
      <c r="Q232" s="343"/>
      <c r="R232" s="344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5">
        <v>4607091387339</v>
      </c>
      <c r="E233" s="344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3"/>
      <c r="P233" s="343"/>
      <c r="Q233" s="343"/>
      <c r="R233" s="344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5">
        <v>4680115882638</v>
      </c>
      <c r="E234" s="344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3"/>
      <c r="P234" s="343"/>
      <c r="Q234" s="343"/>
      <c r="R234" s="344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5">
        <v>4680115881938</v>
      </c>
      <c r="E235" s="344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3"/>
      <c r="P235" s="343"/>
      <c r="Q235" s="343"/>
      <c r="R235" s="344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5">
        <v>4607091387346</v>
      </c>
      <c r="E236" s="344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3"/>
      <c r="P236" s="343"/>
      <c r="Q236" s="343"/>
      <c r="R236" s="344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5">
        <v>4607091389807</v>
      </c>
      <c r="E237" s="344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3"/>
      <c r="P237" s="343"/>
      <c r="Q237" s="343"/>
      <c r="R237" s="344"/>
      <c r="S237" s="34"/>
      <c r="T237" s="34"/>
      <c r="U237" s="35" t="s">
        <v>65</v>
      </c>
      <c r="V237" s="338">
        <v>20</v>
      </c>
      <c r="W237" s="339">
        <f t="shared" si="12"/>
        <v>20</v>
      </c>
      <c r="X237" s="36">
        <f t="shared" si="13"/>
        <v>4.6850000000000003E-2</v>
      </c>
      <c r="Y237" s="56"/>
      <c r="Z237" s="57"/>
      <c r="AD237" s="58"/>
      <c r="BA237" s="196" t="s">
        <v>1</v>
      </c>
    </row>
    <row r="238" spans="1:53" x14ac:dyDescent="0.2">
      <c r="A238" s="349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1"/>
      <c r="N238" s="346" t="s">
        <v>66</v>
      </c>
      <c r="O238" s="347"/>
      <c r="P238" s="347"/>
      <c r="Q238" s="347"/>
      <c r="R238" s="347"/>
      <c r="S238" s="347"/>
      <c r="T238" s="348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5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5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4.6850000000000003E-2</v>
      </c>
      <c r="Y238" s="341"/>
      <c r="Z238" s="341"/>
    </row>
    <row r="239" spans="1:53" x14ac:dyDescent="0.2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1"/>
      <c r="N239" s="346" t="s">
        <v>66</v>
      </c>
      <c r="O239" s="347"/>
      <c r="P239" s="347"/>
      <c r="Q239" s="347"/>
      <c r="R239" s="347"/>
      <c r="S239" s="347"/>
      <c r="T239" s="348"/>
      <c r="U239" s="37" t="s">
        <v>65</v>
      </c>
      <c r="V239" s="340">
        <f>IFERROR(SUM(V223:V237),"0")</f>
        <v>20</v>
      </c>
      <c r="W239" s="340">
        <f>IFERROR(SUM(W223:W237),"0")</f>
        <v>20</v>
      </c>
      <c r="X239" s="37"/>
      <c r="Y239" s="341"/>
      <c r="Z239" s="341"/>
    </row>
    <row r="240" spans="1:53" ht="14.25" customHeight="1" x14ac:dyDescent="0.25">
      <c r="A240" s="355" t="s">
        <v>100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33"/>
      <c r="Z240" s="333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5">
        <v>4680115881914</v>
      </c>
      <c r="E241" s="344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3"/>
      <c r="P241" s="343"/>
      <c r="Q241" s="343"/>
      <c r="R241" s="344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customHeight="1" x14ac:dyDescent="0.25">
      <c r="A244" s="355" t="s">
        <v>60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5">
        <v>4607091387193</v>
      </c>
      <c r="E245" s="344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3"/>
      <c r="P245" s="343"/>
      <c r="Q245" s="343"/>
      <c r="R245" s="344"/>
      <c r="S245" s="34"/>
      <c r="T245" s="34"/>
      <c r="U245" s="35" t="s">
        <v>65</v>
      </c>
      <c r="V245" s="338">
        <v>0</v>
      </c>
      <c r="W245" s="339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5">
        <v>4607091387230</v>
      </c>
      <c r="E246" s="344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3"/>
      <c r="P246" s="343"/>
      <c r="Q246" s="343"/>
      <c r="R246" s="344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5">
        <v>4607091387285</v>
      </c>
      <c r="E247" s="344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3"/>
      <c r="P247" s="343"/>
      <c r="Q247" s="343"/>
      <c r="R247" s="344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5">
        <v>4680115880481</v>
      </c>
      <c r="E248" s="344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3"/>
      <c r="P248" s="343"/>
      <c r="Q248" s="343"/>
      <c r="R248" s="344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9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1"/>
      <c r="N249" s="346" t="s">
        <v>66</v>
      </c>
      <c r="O249" s="347"/>
      <c r="P249" s="347"/>
      <c r="Q249" s="347"/>
      <c r="R249" s="347"/>
      <c r="S249" s="347"/>
      <c r="T249" s="348"/>
      <c r="U249" s="37" t="s">
        <v>67</v>
      </c>
      <c r="V249" s="340">
        <f>IFERROR(V245/H245,"0")+IFERROR(V246/H246,"0")+IFERROR(V247/H247,"0")+IFERROR(V248/H248,"0")</f>
        <v>0</v>
      </c>
      <c r="W249" s="340">
        <f>IFERROR(W245/H245,"0")+IFERROR(W246/H246,"0")+IFERROR(W247/H247,"0")+IFERROR(W248/H248,"0")</f>
        <v>0</v>
      </c>
      <c r="X249" s="340">
        <f>IFERROR(IF(X245="",0,X245),"0")+IFERROR(IF(X246="",0,X246),"0")+IFERROR(IF(X247="",0,X247),"0")+IFERROR(IF(X248="",0,X248),"0")</f>
        <v>0</v>
      </c>
      <c r="Y249" s="341"/>
      <c r="Z249" s="341"/>
    </row>
    <row r="250" spans="1:53" x14ac:dyDescent="0.2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1"/>
      <c r="N250" s="346" t="s">
        <v>66</v>
      </c>
      <c r="O250" s="347"/>
      <c r="P250" s="347"/>
      <c r="Q250" s="347"/>
      <c r="R250" s="347"/>
      <c r="S250" s="347"/>
      <c r="T250" s="348"/>
      <c r="U250" s="37" t="s">
        <v>65</v>
      </c>
      <c r="V250" s="340">
        <f>IFERROR(SUM(V245:V248),"0")</f>
        <v>0</v>
      </c>
      <c r="W250" s="340">
        <f>IFERROR(SUM(W245:W248),"0")</f>
        <v>0</v>
      </c>
      <c r="X250" s="37"/>
      <c r="Y250" s="341"/>
      <c r="Z250" s="341"/>
    </row>
    <row r="251" spans="1:53" ht="14.25" customHeight="1" x14ac:dyDescent="0.25">
      <c r="A251" s="355" t="s">
        <v>68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33"/>
      <c r="Z251" s="333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5">
        <v>4607091387766</v>
      </c>
      <c r="E252" s="344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3"/>
      <c r="P252" s="343"/>
      <c r="Q252" s="343"/>
      <c r="R252" s="344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5">
        <v>4607091387957</v>
      </c>
      <c r="E253" s="344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3"/>
      <c r="P253" s="343"/>
      <c r="Q253" s="343"/>
      <c r="R253" s="344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5">
        <v>4607091387964</v>
      </c>
      <c r="E254" s="344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3"/>
      <c r="P254" s="343"/>
      <c r="Q254" s="343"/>
      <c r="R254" s="344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5">
        <v>4680115883604</v>
      </c>
      <c r="E255" s="344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02" t="s">
        <v>418</v>
      </c>
      <c r="O255" s="343"/>
      <c r="P255" s="343"/>
      <c r="Q255" s="343"/>
      <c r="R255" s="344"/>
      <c r="S255" s="34"/>
      <c r="T255" s="34"/>
      <c r="U255" s="35" t="s">
        <v>65</v>
      </c>
      <c r="V255" s="338">
        <v>700</v>
      </c>
      <c r="W255" s="339">
        <f t="shared" si="14"/>
        <v>701.4</v>
      </c>
      <c r="X255" s="36">
        <f>IFERROR(IF(W255=0,"",ROUNDUP(W255/H255,0)*0.00753),"")</f>
        <v>2.5150200000000003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5">
        <v>4680115883567</v>
      </c>
      <c r="E256" s="344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86" t="s">
        <v>421</v>
      </c>
      <c r="O256" s="343"/>
      <c r="P256" s="343"/>
      <c r="Q256" s="343"/>
      <c r="R256" s="344"/>
      <c r="S256" s="34"/>
      <c r="T256" s="34"/>
      <c r="U256" s="35" t="s">
        <v>65</v>
      </c>
      <c r="V256" s="338">
        <v>350</v>
      </c>
      <c r="W256" s="339">
        <f t="shared" si="14"/>
        <v>350.7</v>
      </c>
      <c r="X256" s="36">
        <f>IFERROR(IF(W256=0,"",ROUNDUP(W256/H256,0)*0.00753),"")</f>
        <v>1.2575100000000001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5">
        <v>4607091381672</v>
      </c>
      <c r="E257" s="344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3"/>
      <c r="P257" s="343"/>
      <c r="Q257" s="343"/>
      <c r="R257" s="344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5">
        <v>4607091387537</v>
      </c>
      <c r="E258" s="344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3"/>
      <c r="P258" s="343"/>
      <c r="Q258" s="343"/>
      <c r="R258" s="344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5">
        <v>4607091387513</v>
      </c>
      <c r="E259" s="344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3"/>
      <c r="P259" s="343"/>
      <c r="Q259" s="343"/>
      <c r="R259" s="344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5">
        <v>4680115880511</v>
      </c>
      <c r="E260" s="344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3"/>
      <c r="P260" s="343"/>
      <c r="Q260" s="343"/>
      <c r="R260" s="344"/>
      <c r="S260" s="34"/>
      <c r="T260" s="34"/>
      <c r="U260" s="35" t="s">
        <v>65</v>
      </c>
      <c r="V260" s="338">
        <v>23.1</v>
      </c>
      <c r="W260" s="339">
        <f t="shared" si="14"/>
        <v>23.759999999999998</v>
      </c>
      <c r="X260" s="36">
        <f>IFERROR(IF(W260=0,"",ROUNDUP(W260/H260,0)*0.00753),"")</f>
        <v>9.0359999999999996E-2</v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5">
        <v>4680115880412</v>
      </c>
      <c r="E261" s="344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3"/>
      <c r="P261" s="343"/>
      <c r="Q261" s="343"/>
      <c r="R261" s="344"/>
      <c r="S261" s="34"/>
      <c r="T261" s="34"/>
      <c r="U261" s="35" t="s">
        <v>65</v>
      </c>
      <c r="V261" s="338">
        <v>9.9</v>
      </c>
      <c r="W261" s="339">
        <f t="shared" si="14"/>
        <v>9.9</v>
      </c>
      <c r="X261" s="36">
        <f>IFERROR(IF(W261=0,"",ROUNDUP(W261/H261,0)*0.00753),"")</f>
        <v>3.7650000000000003E-2</v>
      </c>
      <c r="Y261" s="56"/>
      <c r="Z261" s="57"/>
      <c r="AD261" s="58"/>
      <c r="BA261" s="211" t="s">
        <v>1</v>
      </c>
    </row>
    <row r="262" spans="1:53" x14ac:dyDescent="0.2">
      <c r="A262" s="349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516.66666666666674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518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3.9005400000000008</v>
      </c>
      <c r="Y262" s="341"/>
      <c r="Z262" s="341"/>
    </row>
    <row r="263" spans="1:53" x14ac:dyDescent="0.2">
      <c r="A263" s="350"/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1"/>
      <c r="N263" s="346" t="s">
        <v>66</v>
      </c>
      <c r="O263" s="347"/>
      <c r="P263" s="347"/>
      <c r="Q263" s="347"/>
      <c r="R263" s="347"/>
      <c r="S263" s="347"/>
      <c r="T263" s="348"/>
      <c r="U263" s="37" t="s">
        <v>65</v>
      </c>
      <c r="V263" s="340">
        <f>IFERROR(SUM(V252:V261),"0")</f>
        <v>1083</v>
      </c>
      <c r="W263" s="340">
        <f>IFERROR(SUM(W252:W261),"0")</f>
        <v>1085.76</v>
      </c>
      <c r="X263" s="37"/>
      <c r="Y263" s="341"/>
      <c r="Z263" s="341"/>
    </row>
    <row r="264" spans="1:53" ht="14.25" customHeight="1" x14ac:dyDescent="0.25">
      <c r="A264" s="355" t="s">
        <v>229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5">
        <v>4607091380880</v>
      </c>
      <c r="E265" s="344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3"/>
      <c r="P265" s="343"/>
      <c r="Q265" s="343"/>
      <c r="R265" s="344"/>
      <c r="S265" s="34"/>
      <c r="T265" s="34"/>
      <c r="U265" s="35" t="s">
        <v>65</v>
      </c>
      <c r="V265" s="338">
        <v>40</v>
      </c>
      <c r="W265" s="339">
        <f>IFERROR(IF(V265="",0,CEILING((V265/$H265),1)*$H265),"")</f>
        <v>42</v>
      </c>
      <c r="X265" s="36">
        <f>IFERROR(IF(W265=0,"",ROUNDUP(W265/H265,0)*0.02175),"")</f>
        <v>0.10874999999999999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5">
        <v>4607091384482</v>
      </c>
      <c r="E266" s="344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3"/>
      <c r="P266" s="343"/>
      <c r="Q266" s="343"/>
      <c r="R266" s="344"/>
      <c r="S266" s="34"/>
      <c r="T266" s="34"/>
      <c r="U266" s="35" t="s">
        <v>65</v>
      </c>
      <c r="V266" s="338">
        <v>250</v>
      </c>
      <c r="W266" s="339">
        <f>IFERROR(IF(V266="",0,CEILING((V266/$H266),1)*$H266),"")</f>
        <v>257.39999999999998</v>
      </c>
      <c r="X266" s="36">
        <f>IFERROR(IF(W266=0,"",ROUNDUP(W266/H266,0)*0.02175),"")</f>
        <v>0.71775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5">
        <v>4607091380897</v>
      </c>
      <c r="E267" s="344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3"/>
      <c r="P267" s="343"/>
      <c r="Q267" s="343"/>
      <c r="R267" s="344"/>
      <c r="S267" s="34"/>
      <c r="T267" s="34"/>
      <c r="U267" s="35" t="s">
        <v>65</v>
      </c>
      <c r="V267" s="338">
        <v>40</v>
      </c>
      <c r="W267" s="339">
        <f>IFERROR(IF(V267="",0,CEILING((V267/$H267),1)*$H267),"")</f>
        <v>42</v>
      </c>
      <c r="X267" s="36">
        <f>IFERROR(IF(W267=0,"",ROUNDUP(W267/H267,0)*0.02175),"")</f>
        <v>0.10874999999999999</v>
      </c>
      <c r="Y267" s="56"/>
      <c r="Z267" s="57"/>
      <c r="AD267" s="58"/>
      <c r="BA267" s="214" t="s">
        <v>1</v>
      </c>
    </row>
    <row r="268" spans="1:53" x14ac:dyDescent="0.2">
      <c r="A268" s="349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67</v>
      </c>
      <c r="V268" s="340">
        <f>IFERROR(V265/H265,"0")+IFERROR(V266/H266,"0")+IFERROR(V267/H267,"0")</f>
        <v>41.575091575091569</v>
      </c>
      <c r="W268" s="340">
        <f>IFERROR(W265/H265,"0")+IFERROR(W266/H266,"0")+IFERROR(W267/H267,"0")</f>
        <v>43</v>
      </c>
      <c r="X268" s="340">
        <f>IFERROR(IF(X265="",0,X265),"0")+IFERROR(IF(X266="",0,X266),"0")+IFERROR(IF(X267="",0,X267),"0")</f>
        <v>0.93525000000000003</v>
      </c>
      <c r="Y268" s="341"/>
      <c r="Z268" s="341"/>
    </row>
    <row r="269" spans="1:53" x14ac:dyDescent="0.2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1"/>
      <c r="N269" s="346" t="s">
        <v>66</v>
      </c>
      <c r="O269" s="347"/>
      <c r="P269" s="347"/>
      <c r="Q269" s="347"/>
      <c r="R269" s="347"/>
      <c r="S269" s="347"/>
      <c r="T269" s="348"/>
      <c r="U269" s="37" t="s">
        <v>65</v>
      </c>
      <c r="V269" s="340">
        <f>IFERROR(SUM(V265:V267),"0")</f>
        <v>330</v>
      </c>
      <c r="W269" s="340">
        <f>IFERROR(SUM(W265:W267),"0")</f>
        <v>341.4</v>
      </c>
      <c r="X269" s="37"/>
      <c r="Y269" s="341"/>
      <c r="Z269" s="341"/>
    </row>
    <row r="270" spans="1:53" ht="14.25" customHeight="1" x14ac:dyDescent="0.25">
      <c r="A270" s="355" t="s">
        <v>86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33"/>
      <c r="Z270" s="333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5">
        <v>4607091388374</v>
      </c>
      <c r="E271" s="344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7" t="s">
        <v>440</v>
      </c>
      <c r="O271" s="343"/>
      <c r="P271" s="343"/>
      <c r="Q271" s="343"/>
      <c r="R271" s="344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5">
        <v>4607091388381</v>
      </c>
      <c r="E272" s="344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5" t="s">
        <v>443</v>
      </c>
      <c r="O272" s="343"/>
      <c r="P272" s="343"/>
      <c r="Q272" s="343"/>
      <c r="R272" s="344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5">
        <v>4607091388404</v>
      </c>
      <c r="E273" s="344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3"/>
      <c r="P273" s="343"/>
      <c r="Q273" s="343"/>
      <c r="R273" s="344"/>
      <c r="S273" s="34"/>
      <c r="T273" s="34"/>
      <c r="U273" s="35" t="s">
        <v>65</v>
      </c>
      <c r="V273" s="338">
        <v>170</v>
      </c>
      <c r="W273" s="339">
        <f>IFERROR(IF(V273="",0,CEILING((V273/$H273),1)*$H273),"")</f>
        <v>170.85</v>
      </c>
      <c r="X273" s="36">
        <f>IFERROR(IF(W273=0,"",ROUNDUP(W273/H273,0)*0.00753),"")</f>
        <v>0.50451000000000001</v>
      </c>
      <c r="Y273" s="56"/>
      <c r="Z273" s="57"/>
      <c r="AD273" s="58"/>
      <c r="BA273" s="217" t="s">
        <v>1</v>
      </c>
    </row>
    <row r="274" spans="1:53" x14ac:dyDescent="0.2">
      <c r="A274" s="349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67</v>
      </c>
      <c r="V274" s="340">
        <f>IFERROR(V271/H271,"0")+IFERROR(V272/H272,"0")+IFERROR(V273/H273,"0")</f>
        <v>66.666666666666671</v>
      </c>
      <c r="W274" s="340">
        <f>IFERROR(W271/H271,"0")+IFERROR(W272/H272,"0")+IFERROR(W273/H273,"0")</f>
        <v>67</v>
      </c>
      <c r="X274" s="340">
        <f>IFERROR(IF(X271="",0,X271),"0")+IFERROR(IF(X272="",0,X272),"0")+IFERROR(IF(X273="",0,X273),"0")</f>
        <v>0.50451000000000001</v>
      </c>
      <c r="Y274" s="341"/>
      <c r="Z274" s="341"/>
    </row>
    <row r="275" spans="1:53" x14ac:dyDescent="0.2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1"/>
      <c r="N275" s="346" t="s">
        <v>66</v>
      </c>
      <c r="O275" s="347"/>
      <c r="P275" s="347"/>
      <c r="Q275" s="347"/>
      <c r="R275" s="347"/>
      <c r="S275" s="347"/>
      <c r="T275" s="348"/>
      <c r="U275" s="37" t="s">
        <v>65</v>
      </c>
      <c r="V275" s="340">
        <f>IFERROR(SUM(V271:V273),"0")</f>
        <v>170</v>
      </c>
      <c r="W275" s="340">
        <f>IFERROR(SUM(W271:W273),"0")</f>
        <v>170.85</v>
      </c>
      <c r="X275" s="37"/>
      <c r="Y275" s="341"/>
      <c r="Z275" s="341"/>
    </row>
    <row r="276" spans="1:53" ht="14.25" customHeight="1" x14ac:dyDescent="0.25">
      <c r="A276" s="355" t="s">
        <v>446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33"/>
      <c r="Z276" s="333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5">
        <v>4680115881808</v>
      </c>
      <c r="E277" s="344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3"/>
      <c r="P277" s="343"/>
      <c r="Q277" s="343"/>
      <c r="R277" s="344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5">
        <v>4680115881822</v>
      </c>
      <c r="E278" s="344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3"/>
      <c r="P278" s="343"/>
      <c r="Q278" s="343"/>
      <c r="R278" s="344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5">
        <v>4680115880016</v>
      </c>
      <c r="E279" s="344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3"/>
      <c r="P279" s="343"/>
      <c r="Q279" s="343"/>
      <c r="R279" s="344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49"/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1"/>
      <c r="N280" s="346" t="s">
        <v>66</v>
      </c>
      <c r="O280" s="347"/>
      <c r="P280" s="347"/>
      <c r="Q280" s="347"/>
      <c r="R280" s="347"/>
      <c r="S280" s="347"/>
      <c r="T280" s="348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x14ac:dyDescent="0.2">
      <c r="A281" s="350"/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1"/>
      <c r="N281" s="346" t="s">
        <v>66</v>
      </c>
      <c r="O281" s="347"/>
      <c r="P281" s="347"/>
      <c r="Q281" s="347"/>
      <c r="R281" s="347"/>
      <c r="S281" s="347"/>
      <c r="T281" s="348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customHeight="1" x14ac:dyDescent="0.25">
      <c r="A282" s="371" t="s">
        <v>455</v>
      </c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34"/>
      <c r="Z282" s="334"/>
    </row>
    <row r="283" spans="1:53" ht="14.25" customHeight="1" x14ac:dyDescent="0.25">
      <c r="A283" s="355" t="s">
        <v>108</v>
      </c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5">
        <v>4607091387421</v>
      </c>
      <c r="E284" s="344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3"/>
      <c r="P284" s="343"/>
      <c r="Q284" s="343"/>
      <c r="R284" s="344"/>
      <c r="S284" s="34"/>
      <c r="T284" s="34"/>
      <c r="U284" s="35" t="s">
        <v>65</v>
      </c>
      <c r="V284" s="338">
        <v>30</v>
      </c>
      <c r="W284" s="339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5">
        <v>4607091387421</v>
      </c>
      <c r="E285" s="344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3"/>
      <c r="P285" s="343"/>
      <c r="Q285" s="343"/>
      <c r="R285" s="344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4301011396</v>
      </c>
      <c r="D286" s="345">
        <v>4607091387452</v>
      </c>
      <c r="E286" s="344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4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3"/>
      <c r="P286" s="343"/>
      <c r="Q286" s="343"/>
      <c r="R286" s="344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461</v>
      </c>
      <c r="C287" s="31">
        <v>4301011619</v>
      </c>
      <c r="D287" s="345">
        <v>4607091387452</v>
      </c>
      <c r="E287" s="344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599" t="s">
        <v>462</v>
      </c>
      <c r="O287" s="343"/>
      <c r="P287" s="343"/>
      <c r="Q287" s="343"/>
      <c r="R287" s="344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5">
        <v>4607091387452</v>
      </c>
      <c r="E288" s="344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3"/>
      <c r="P288" s="343"/>
      <c r="Q288" s="343"/>
      <c r="R288" s="344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5">
        <v>4607091385984</v>
      </c>
      <c r="E289" s="344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3"/>
      <c r="P289" s="343"/>
      <c r="Q289" s="343"/>
      <c r="R289" s="344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5">
        <v>4607091387438</v>
      </c>
      <c r="E290" s="344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0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3"/>
      <c r="P290" s="343"/>
      <c r="Q290" s="343"/>
      <c r="R290" s="344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5">
        <v>4607091387469</v>
      </c>
      <c r="E291" s="344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3"/>
      <c r="P291" s="343"/>
      <c r="Q291" s="343"/>
      <c r="R291" s="344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9"/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1"/>
      <c r="N292" s="346" t="s">
        <v>66</v>
      </c>
      <c r="O292" s="347"/>
      <c r="P292" s="347"/>
      <c r="Q292" s="347"/>
      <c r="R292" s="347"/>
      <c r="S292" s="347"/>
      <c r="T292" s="348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2.7777777777777777</v>
      </c>
      <c r="W292" s="340">
        <f>IFERROR(W284/H284,"0")+IFERROR(W285/H285,"0")+IFERROR(W286/H286,"0")+IFERROR(W287/H287,"0")+IFERROR(W288/H288,"0")+IFERROR(W289/H289,"0")+IFERROR(W290/H290,"0")+IFERROR(W291/H291,"0")</f>
        <v>3.0000000000000004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1"/>
      <c r="Z292" s="341"/>
    </row>
    <row r="293" spans="1:53" x14ac:dyDescent="0.2">
      <c r="A293" s="350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1"/>
      <c r="N293" s="346" t="s">
        <v>66</v>
      </c>
      <c r="O293" s="347"/>
      <c r="P293" s="347"/>
      <c r="Q293" s="347"/>
      <c r="R293" s="347"/>
      <c r="S293" s="347"/>
      <c r="T293" s="348"/>
      <c r="U293" s="37" t="s">
        <v>65</v>
      </c>
      <c r="V293" s="340">
        <f>IFERROR(SUM(V284:V291),"0")</f>
        <v>30</v>
      </c>
      <c r="W293" s="340">
        <f>IFERROR(SUM(W284:W291),"0")</f>
        <v>32.400000000000006</v>
      </c>
      <c r="X293" s="37"/>
      <c r="Y293" s="341"/>
      <c r="Z293" s="341"/>
    </row>
    <row r="294" spans="1:53" ht="14.25" customHeight="1" x14ac:dyDescent="0.25">
      <c r="A294" s="355" t="s">
        <v>60</v>
      </c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33"/>
      <c r="Z294" s="333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5">
        <v>4607091387292</v>
      </c>
      <c r="E295" s="344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3"/>
      <c r="P295" s="343"/>
      <c r="Q295" s="343"/>
      <c r="R295" s="344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5">
        <v>4607091387315</v>
      </c>
      <c r="E296" s="344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3"/>
      <c r="P296" s="343"/>
      <c r="Q296" s="343"/>
      <c r="R296" s="344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49"/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1"/>
      <c r="N297" s="346" t="s">
        <v>66</v>
      </c>
      <c r="O297" s="347"/>
      <c r="P297" s="347"/>
      <c r="Q297" s="347"/>
      <c r="R297" s="347"/>
      <c r="S297" s="347"/>
      <c r="T297" s="348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x14ac:dyDescent="0.2">
      <c r="A298" s="350"/>
      <c r="B298" s="350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1"/>
      <c r="N298" s="346" t="s">
        <v>66</v>
      </c>
      <c r="O298" s="347"/>
      <c r="P298" s="347"/>
      <c r="Q298" s="347"/>
      <c r="R298" s="347"/>
      <c r="S298" s="347"/>
      <c r="T298" s="348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customHeight="1" x14ac:dyDescent="0.25">
      <c r="A299" s="371" t="s">
        <v>474</v>
      </c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34"/>
      <c r="Z299" s="334"/>
    </row>
    <row r="300" spans="1:53" ht="14.25" customHeight="1" x14ac:dyDescent="0.25">
      <c r="A300" s="355" t="s">
        <v>60</v>
      </c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5">
        <v>4607091383836</v>
      </c>
      <c r="E301" s="344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3"/>
      <c r="P301" s="343"/>
      <c r="Q301" s="343"/>
      <c r="R301" s="344"/>
      <c r="S301" s="34"/>
      <c r="T301" s="34"/>
      <c r="U301" s="35" t="s">
        <v>65</v>
      </c>
      <c r="V301" s="338">
        <v>30</v>
      </c>
      <c r="W301" s="339">
        <f>IFERROR(IF(V301="",0,CEILING((V301/$H301),1)*$H301),"")</f>
        <v>30.6</v>
      </c>
      <c r="X301" s="36">
        <f>IFERROR(IF(W301=0,"",ROUNDUP(W301/H301,0)*0.00753),"")</f>
        <v>0.12801000000000001</v>
      </c>
      <c r="Y301" s="56"/>
      <c r="Z301" s="57"/>
      <c r="AD301" s="58"/>
      <c r="BA301" s="231" t="s">
        <v>1</v>
      </c>
    </row>
    <row r="302" spans="1:53" x14ac:dyDescent="0.2">
      <c r="A302" s="349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1"/>
      <c r="N302" s="346" t="s">
        <v>66</v>
      </c>
      <c r="O302" s="347"/>
      <c r="P302" s="347"/>
      <c r="Q302" s="347"/>
      <c r="R302" s="347"/>
      <c r="S302" s="347"/>
      <c r="T302" s="348"/>
      <c r="U302" s="37" t="s">
        <v>67</v>
      </c>
      <c r="V302" s="340">
        <f>IFERROR(V301/H301,"0")</f>
        <v>16.666666666666668</v>
      </c>
      <c r="W302" s="340">
        <f>IFERROR(W301/H301,"0")</f>
        <v>17</v>
      </c>
      <c r="X302" s="340">
        <f>IFERROR(IF(X301="",0,X301),"0")</f>
        <v>0.12801000000000001</v>
      </c>
      <c r="Y302" s="341"/>
      <c r="Z302" s="341"/>
    </row>
    <row r="303" spans="1:53" x14ac:dyDescent="0.2">
      <c r="A303" s="350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65</v>
      </c>
      <c r="V303" s="340">
        <f>IFERROR(SUM(V301:V301),"0")</f>
        <v>30</v>
      </c>
      <c r="W303" s="340">
        <f>IFERROR(SUM(W301:W301),"0")</f>
        <v>30.6</v>
      </c>
      <c r="X303" s="37"/>
      <c r="Y303" s="341"/>
      <c r="Z303" s="341"/>
    </row>
    <row r="304" spans="1:53" ht="14.25" customHeight="1" x14ac:dyDescent="0.25">
      <c r="A304" s="355" t="s">
        <v>68</v>
      </c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33"/>
      <c r="Z304" s="333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5">
        <v>4607091387919</v>
      </c>
      <c r="E305" s="344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3"/>
      <c r="P305" s="343"/>
      <c r="Q305" s="343"/>
      <c r="R305" s="344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x14ac:dyDescent="0.2">
      <c r="A306" s="349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1"/>
      <c r="N306" s="346" t="s">
        <v>66</v>
      </c>
      <c r="O306" s="347"/>
      <c r="P306" s="347"/>
      <c r="Q306" s="347"/>
      <c r="R306" s="347"/>
      <c r="S306" s="347"/>
      <c r="T306" s="348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x14ac:dyDescent="0.2">
      <c r="A307" s="350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customHeight="1" x14ac:dyDescent="0.25">
      <c r="A308" s="355" t="s">
        <v>229</v>
      </c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5">
        <v>4607091388831</v>
      </c>
      <c r="E309" s="344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3"/>
      <c r="P309" s="343"/>
      <c r="Q309" s="343"/>
      <c r="R309" s="344"/>
      <c r="S309" s="34"/>
      <c r="T309" s="34"/>
      <c r="U309" s="35" t="s">
        <v>65</v>
      </c>
      <c r="V309" s="338">
        <v>49.4</v>
      </c>
      <c r="W309" s="339">
        <f>IFERROR(IF(V309="",0,CEILING((V309/$H309),1)*$H309),"")</f>
        <v>50.16</v>
      </c>
      <c r="X309" s="36">
        <f>IFERROR(IF(W309=0,"",ROUNDUP(W309/H309,0)*0.00753),"")</f>
        <v>0.16566</v>
      </c>
      <c r="Y309" s="56"/>
      <c r="Z309" s="57"/>
      <c r="AD309" s="58"/>
      <c r="BA309" s="233" t="s">
        <v>1</v>
      </c>
    </row>
    <row r="310" spans="1:53" x14ac:dyDescent="0.2">
      <c r="A310" s="349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1"/>
      <c r="N310" s="346" t="s">
        <v>66</v>
      </c>
      <c r="O310" s="347"/>
      <c r="P310" s="347"/>
      <c r="Q310" s="347"/>
      <c r="R310" s="347"/>
      <c r="S310" s="347"/>
      <c r="T310" s="348"/>
      <c r="U310" s="37" t="s">
        <v>67</v>
      </c>
      <c r="V310" s="340">
        <f>IFERROR(V309/H309,"0")</f>
        <v>21.666666666666668</v>
      </c>
      <c r="W310" s="340">
        <f>IFERROR(W309/H309,"0")</f>
        <v>22</v>
      </c>
      <c r="X310" s="340">
        <f>IFERROR(IF(X309="",0,X309),"0")</f>
        <v>0.16566</v>
      </c>
      <c r="Y310" s="341"/>
      <c r="Z310" s="341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1"/>
      <c r="N311" s="346" t="s">
        <v>66</v>
      </c>
      <c r="O311" s="347"/>
      <c r="P311" s="347"/>
      <c r="Q311" s="347"/>
      <c r="R311" s="347"/>
      <c r="S311" s="347"/>
      <c r="T311" s="348"/>
      <c r="U311" s="37" t="s">
        <v>65</v>
      </c>
      <c r="V311" s="340">
        <f>IFERROR(SUM(V309:V309),"0")</f>
        <v>49.4</v>
      </c>
      <c r="W311" s="340">
        <f>IFERROR(SUM(W309:W309),"0")</f>
        <v>50.16</v>
      </c>
      <c r="X311" s="37"/>
      <c r="Y311" s="341"/>
      <c r="Z311" s="341"/>
    </row>
    <row r="312" spans="1:53" ht="14.25" customHeight="1" x14ac:dyDescent="0.25">
      <c r="A312" s="355" t="s">
        <v>86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33"/>
      <c r="Z312" s="333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5">
        <v>4607091383102</v>
      </c>
      <c r="E313" s="344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3"/>
      <c r="P313" s="343"/>
      <c r="Q313" s="343"/>
      <c r="R313" s="344"/>
      <c r="S313" s="34"/>
      <c r="T313" s="34"/>
      <c r="U313" s="35" t="s">
        <v>65</v>
      </c>
      <c r="V313" s="338">
        <v>34</v>
      </c>
      <c r="W313" s="339">
        <f>IFERROR(IF(V313="",0,CEILING((V313/$H313),1)*$H313),"")</f>
        <v>35.699999999999996</v>
      </c>
      <c r="X313" s="36">
        <f>IFERROR(IF(W313=0,"",ROUNDUP(W313/H313,0)*0.00753),"")</f>
        <v>0.10542</v>
      </c>
      <c r="Y313" s="56"/>
      <c r="Z313" s="57"/>
      <c r="AD313" s="58"/>
      <c r="BA313" s="234" t="s">
        <v>1</v>
      </c>
    </row>
    <row r="314" spans="1:53" x14ac:dyDescent="0.2">
      <c r="A314" s="349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1"/>
      <c r="N314" s="346" t="s">
        <v>66</v>
      </c>
      <c r="O314" s="347"/>
      <c r="P314" s="347"/>
      <c r="Q314" s="347"/>
      <c r="R314" s="347"/>
      <c r="S314" s="347"/>
      <c r="T314" s="348"/>
      <c r="U314" s="37" t="s">
        <v>67</v>
      </c>
      <c r="V314" s="340">
        <f>IFERROR(V313/H313,"0")</f>
        <v>13.333333333333334</v>
      </c>
      <c r="W314" s="340">
        <f>IFERROR(W313/H313,"0")</f>
        <v>14</v>
      </c>
      <c r="X314" s="340">
        <f>IFERROR(IF(X313="",0,X313),"0")</f>
        <v>0.10542</v>
      </c>
      <c r="Y314" s="341"/>
      <c r="Z314" s="341"/>
    </row>
    <row r="315" spans="1:53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1"/>
      <c r="N315" s="346" t="s">
        <v>66</v>
      </c>
      <c r="O315" s="347"/>
      <c r="P315" s="347"/>
      <c r="Q315" s="347"/>
      <c r="R315" s="347"/>
      <c r="S315" s="347"/>
      <c r="T315" s="348"/>
      <c r="U315" s="37" t="s">
        <v>65</v>
      </c>
      <c r="V315" s="340">
        <f>IFERROR(SUM(V313:V313),"0")</f>
        <v>34</v>
      </c>
      <c r="W315" s="340">
        <f>IFERROR(SUM(W313:W313),"0")</f>
        <v>35.699999999999996</v>
      </c>
      <c r="X315" s="37"/>
      <c r="Y315" s="341"/>
      <c r="Z315" s="341"/>
    </row>
    <row r="316" spans="1:53" ht="27.75" customHeight="1" x14ac:dyDescent="0.2">
      <c r="A316" s="356" t="s">
        <v>483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48"/>
      <c r="Z316" s="48"/>
    </row>
    <row r="317" spans="1:53" ht="16.5" customHeight="1" x14ac:dyDescent="0.25">
      <c r="A317" s="371" t="s">
        <v>484</v>
      </c>
      <c r="B317" s="350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34"/>
      <c r="Z317" s="334"/>
    </row>
    <row r="318" spans="1:53" ht="14.25" customHeight="1" x14ac:dyDescent="0.25">
      <c r="A318" s="355" t="s">
        <v>108</v>
      </c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45">
        <v>4607091383997</v>
      </c>
      <c r="E319" s="344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3"/>
      <c r="P319" s="343"/>
      <c r="Q319" s="343"/>
      <c r="R319" s="344"/>
      <c r="S319" s="34"/>
      <c r="T319" s="34"/>
      <c r="U319" s="35" t="s">
        <v>65</v>
      </c>
      <c r="V319" s="338">
        <v>2500</v>
      </c>
      <c r="W319" s="339">
        <f t="shared" ref="W319:W326" si="16">IFERROR(IF(V319="",0,CEILING((V319/$H319),1)*$H319),"")</f>
        <v>2505</v>
      </c>
      <c r="X319" s="36">
        <f>IFERROR(IF(W319=0,"",ROUNDUP(W319/H319,0)*0.02175),"")</f>
        <v>3.6322499999999995</v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485</v>
      </c>
      <c r="B320" s="54" t="s">
        <v>487</v>
      </c>
      <c r="C320" s="31">
        <v>4301011239</v>
      </c>
      <c r="D320" s="345">
        <v>4607091383997</v>
      </c>
      <c r="E320" s="344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43"/>
      <c r="P320" s="343"/>
      <c r="Q320" s="343"/>
      <c r="R320" s="344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488</v>
      </c>
      <c r="B321" s="54" t="s">
        <v>489</v>
      </c>
      <c r="C321" s="31">
        <v>4301011240</v>
      </c>
      <c r="D321" s="345">
        <v>4607091384130</v>
      </c>
      <c r="E321" s="344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3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3"/>
      <c r="P321" s="343"/>
      <c r="Q321" s="343"/>
      <c r="R321" s="344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45">
        <v>4607091384130</v>
      </c>
      <c r="E322" s="344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43"/>
      <c r="P322" s="343"/>
      <c r="Q322" s="343"/>
      <c r="R322" s="344"/>
      <c r="S322" s="34"/>
      <c r="T322" s="34"/>
      <c r="U322" s="35" t="s">
        <v>65</v>
      </c>
      <c r="V322" s="338">
        <v>1000</v>
      </c>
      <c r="W322" s="339">
        <f t="shared" si="16"/>
        <v>1005</v>
      </c>
      <c r="X322" s="36">
        <f>IFERROR(IF(W322=0,"",ROUNDUP(W322/H322,0)*0.02175),"")</f>
        <v>1.4572499999999999</v>
      </c>
      <c r="Y322" s="56"/>
      <c r="Z322" s="57"/>
      <c r="AD322" s="58"/>
      <c r="BA322" s="238" t="s">
        <v>1</v>
      </c>
    </row>
    <row r="323" spans="1:53" ht="16.5" customHeight="1" x14ac:dyDescent="0.25">
      <c r="A323" s="54" t="s">
        <v>491</v>
      </c>
      <c r="B323" s="54" t="s">
        <v>492</v>
      </c>
      <c r="C323" s="31">
        <v>4301011238</v>
      </c>
      <c r="D323" s="345">
        <v>4607091384147</v>
      </c>
      <c r="E323" s="344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391" t="s">
        <v>493</v>
      </c>
      <c r="O323" s="343"/>
      <c r="P323" s="343"/>
      <c r="Q323" s="343"/>
      <c r="R323" s="344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45">
        <v>4607091384147</v>
      </c>
      <c r="E324" s="344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6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43"/>
      <c r="P324" s="343"/>
      <c r="Q324" s="343"/>
      <c r="R324" s="344"/>
      <c r="S324" s="34"/>
      <c r="T324" s="34"/>
      <c r="U324" s="35" t="s">
        <v>65</v>
      </c>
      <c r="V324" s="338">
        <v>900</v>
      </c>
      <c r="W324" s="339">
        <f t="shared" si="16"/>
        <v>900</v>
      </c>
      <c r="X324" s="36">
        <f>IFERROR(IF(W324=0,"",ROUNDUP(W324/H324,0)*0.02175),"")</f>
        <v>1.3049999999999999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45">
        <v>4607091384154</v>
      </c>
      <c r="E325" s="344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43"/>
      <c r="P325" s="343"/>
      <c r="Q325" s="343"/>
      <c r="R325" s="344"/>
      <c r="S325" s="34"/>
      <c r="T325" s="34"/>
      <c r="U325" s="35" t="s">
        <v>65</v>
      </c>
      <c r="V325" s="338">
        <v>150</v>
      </c>
      <c r="W325" s="339">
        <f t="shared" si="16"/>
        <v>150</v>
      </c>
      <c r="X325" s="36">
        <f>IFERROR(IF(W325=0,"",ROUNDUP(W325/H325,0)*0.00937),"")</f>
        <v>0.28110000000000002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45">
        <v>4607091384161</v>
      </c>
      <c r="E326" s="344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43"/>
      <c r="P326" s="343"/>
      <c r="Q326" s="343"/>
      <c r="R326" s="344"/>
      <c r="S326" s="34"/>
      <c r="T326" s="34"/>
      <c r="U326" s="35" t="s">
        <v>65</v>
      </c>
      <c r="V326" s="338">
        <v>20</v>
      </c>
      <c r="W326" s="339">
        <f t="shared" si="16"/>
        <v>20</v>
      </c>
      <c r="X326" s="36">
        <f>IFERROR(IF(W326=0,"",ROUNDUP(W326/H326,0)*0.00937),"")</f>
        <v>3.7479999999999999E-2</v>
      </c>
      <c r="Y326" s="56"/>
      <c r="Z326" s="57"/>
      <c r="AD326" s="58"/>
      <c r="BA326" s="242" t="s">
        <v>1</v>
      </c>
    </row>
    <row r="327" spans="1:53" x14ac:dyDescent="0.2">
      <c r="A327" s="349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327.33333333333331</v>
      </c>
      <c r="W327" s="340">
        <f>IFERROR(W319/H319,"0")+IFERROR(W320/H320,"0")+IFERROR(W321/H321,"0")+IFERROR(W322/H322,"0")+IFERROR(W323/H323,"0")+IFERROR(W324/H324,"0")+IFERROR(W325/H325,"0")+IFERROR(W326/H326,"0")</f>
        <v>328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6.7130799999999997</v>
      </c>
      <c r="Y327" s="341"/>
      <c r="Z327" s="341"/>
    </row>
    <row r="328" spans="1:53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1"/>
      <c r="N328" s="346" t="s">
        <v>66</v>
      </c>
      <c r="O328" s="347"/>
      <c r="P328" s="347"/>
      <c r="Q328" s="347"/>
      <c r="R328" s="347"/>
      <c r="S328" s="347"/>
      <c r="T328" s="348"/>
      <c r="U328" s="37" t="s">
        <v>65</v>
      </c>
      <c r="V328" s="340">
        <f>IFERROR(SUM(V319:V326),"0")</f>
        <v>4570</v>
      </c>
      <c r="W328" s="340">
        <f>IFERROR(SUM(W319:W326),"0")</f>
        <v>4580</v>
      </c>
      <c r="X328" s="37"/>
      <c r="Y328" s="341"/>
      <c r="Z328" s="341"/>
    </row>
    <row r="329" spans="1:53" ht="14.25" customHeight="1" x14ac:dyDescent="0.25">
      <c r="A329" s="355" t="s">
        <v>100</v>
      </c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45">
        <v>4607091383980</v>
      </c>
      <c r="E330" s="344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43"/>
      <c r="P330" s="343"/>
      <c r="Q330" s="343"/>
      <c r="R330" s="344"/>
      <c r="S330" s="34"/>
      <c r="T330" s="34"/>
      <c r="U330" s="35" t="s">
        <v>65</v>
      </c>
      <c r="V330" s="338">
        <v>1000</v>
      </c>
      <c r="W330" s="339">
        <f>IFERROR(IF(V330="",0,CEILING((V330/$H330),1)*$H330),"")</f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16.5" customHeight="1" x14ac:dyDescent="0.25">
      <c r="A331" s="54" t="s">
        <v>501</v>
      </c>
      <c r="B331" s="54" t="s">
        <v>502</v>
      </c>
      <c r="C331" s="31">
        <v>4301020270</v>
      </c>
      <c r="D331" s="345">
        <v>4680115883314</v>
      </c>
      <c r="E331" s="344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67" t="s">
        <v>503</v>
      </c>
      <c r="O331" s="343"/>
      <c r="P331" s="343"/>
      <c r="Q331" s="343"/>
      <c r="R331" s="344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45">
        <v>4607091384178</v>
      </c>
      <c r="E332" s="344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43"/>
      <c r="P332" s="343"/>
      <c r="Q332" s="343"/>
      <c r="R332" s="344"/>
      <c r="S332" s="34"/>
      <c r="T332" s="34"/>
      <c r="U332" s="35" t="s">
        <v>65</v>
      </c>
      <c r="V332" s="338">
        <v>24</v>
      </c>
      <c r="W332" s="339">
        <f>IFERROR(IF(V332="",0,CEILING((V332/$H332),1)*$H332),"")</f>
        <v>24</v>
      </c>
      <c r="X332" s="36">
        <f>IFERROR(IF(W332=0,"",ROUNDUP(W332/H332,0)*0.00937),"")</f>
        <v>5.6219999999999999E-2</v>
      </c>
      <c r="Y332" s="56"/>
      <c r="Z332" s="57"/>
      <c r="AD332" s="58"/>
      <c r="BA332" s="245" t="s">
        <v>1</v>
      </c>
    </row>
    <row r="333" spans="1:53" x14ac:dyDescent="0.2">
      <c r="A333" s="349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1"/>
      <c r="N333" s="346" t="s">
        <v>66</v>
      </c>
      <c r="O333" s="347"/>
      <c r="P333" s="347"/>
      <c r="Q333" s="347"/>
      <c r="R333" s="347"/>
      <c r="S333" s="347"/>
      <c r="T333" s="348"/>
      <c r="U333" s="37" t="s">
        <v>67</v>
      </c>
      <c r="V333" s="340">
        <f>IFERROR(V330/H330,"0")+IFERROR(V331/H331,"0")+IFERROR(V332/H332,"0")</f>
        <v>72.666666666666671</v>
      </c>
      <c r="W333" s="340">
        <f>IFERROR(W330/H330,"0")+IFERROR(W331/H331,"0")+IFERROR(W332/H332,"0")</f>
        <v>73</v>
      </c>
      <c r="X333" s="340">
        <f>IFERROR(IF(X330="",0,X330),"0")+IFERROR(IF(X331="",0,X331),"0")+IFERROR(IF(X332="",0,X332),"0")</f>
        <v>1.5134699999999999</v>
      </c>
      <c r="Y333" s="341"/>
      <c r="Z333" s="341"/>
    </row>
    <row r="334" spans="1:53" x14ac:dyDescent="0.2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1"/>
      <c r="N334" s="346" t="s">
        <v>66</v>
      </c>
      <c r="O334" s="347"/>
      <c r="P334" s="347"/>
      <c r="Q334" s="347"/>
      <c r="R334" s="347"/>
      <c r="S334" s="347"/>
      <c r="T334" s="348"/>
      <c r="U334" s="37" t="s">
        <v>65</v>
      </c>
      <c r="V334" s="340">
        <f>IFERROR(SUM(V330:V332),"0")</f>
        <v>1024</v>
      </c>
      <c r="W334" s="340">
        <f>IFERROR(SUM(W330:W332),"0")</f>
        <v>1029</v>
      </c>
      <c r="X334" s="37"/>
      <c r="Y334" s="341"/>
      <c r="Z334" s="341"/>
    </row>
    <row r="335" spans="1:53" ht="14.25" customHeight="1" x14ac:dyDescent="0.25">
      <c r="A335" s="355" t="s">
        <v>68</v>
      </c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33"/>
      <c r="Z335" s="333"/>
    </row>
    <row r="336" spans="1:53" ht="27" customHeight="1" x14ac:dyDescent="0.25">
      <c r="A336" s="54" t="s">
        <v>506</v>
      </c>
      <c r="B336" s="54" t="s">
        <v>507</v>
      </c>
      <c r="C336" s="31">
        <v>4301051560</v>
      </c>
      <c r="D336" s="345">
        <v>4607091383928</v>
      </c>
      <c r="E336" s="344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409" t="s">
        <v>508</v>
      </c>
      <c r="O336" s="343"/>
      <c r="P336" s="343"/>
      <c r="Q336" s="343"/>
      <c r="R336" s="344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45">
        <v>4607091384260</v>
      </c>
      <c r="E337" s="344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43"/>
      <c r="P337" s="343"/>
      <c r="Q337" s="343"/>
      <c r="R337" s="344"/>
      <c r="S337" s="34"/>
      <c r="T337" s="34"/>
      <c r="U337" s="35" t="s">
        <v>65</v>
      </c>
      <c r="V337" s="338">
        <v>70</v>
      </c>
      <c r="W337" s="339">
        <f>IFERROR(IF(V337="",0,CEILING((V337/$H337),1)*$H337),"")</f>
        <v>70.2</v>
      </c>
      <c r="X337" s="36">
        <f>IFERROR(IF(W337=0,"",ROUNDUP(W337/H337,0)*0.02175),"")</f>
        <v>0.19574999999999998</v>
      </c>
      <c r="Y337" s="56"/>
      <c r="Z337" s="57"/>
      <c r="AD337" s="58"/>
      <c r="BA337" s="247" t="s">
        <v>1</v>
      </c>
    </row>
    <row r="338" spans="1:53" x14ac:dyDescent="0.2">
      <c r="A338" s="349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1"/>
      <c r="N338" s="346" t="s">
        <v>66</v>
      </c>
      <c r="O338" s="347"/>
      <c r="P338" s="347"/>
      <c r="Q338" s="347"/>
      <c r="R338" s="347"/>
      <c r="S338" s="347"/>
      <c r="T338" s="348"/>
      <c r="U338" s="37" t="s">
        <v>67</v>
      </c>
      <c r="V338" s="340">
        <f>IFERROR(V336/H336,"0")+IFERROR(V337/H337,"0")</f>
        <v>8.9743589743589745</v>
      </c>
      <c r="W338" s="340">
        <f>IFERROR(W336/H336,"0")+IFERROR(W337/H337,"0")</f>
        <v>9</v>
      </c>
      <c r="X338" s="340">
        <f>IFERROR(IF(X336="",0,X336),"0")+IFERROR(IF(X337="",0,X337),"0")</f>
        <v>0.19574999999999998</v>
      </c>
      <c r="Y338" s="341"/>
      <c r="Z338" s="341"/>
    </row>
    <row r="339" spans="1:53" x14ac:dyDescent="0.2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1"/>
      <c r="N339" s="346" t="s">
        <v>66</v>
      </c>
      <c r="O339" s="347"/>
      <c r="P339" s="347"/>
      <c r="Q339" s="347"/>
      <c r="R339" s="347"/>
      <c r="S339" s="347"/>
      <c r="T339" s="348"/>
      <c r="U339" s="37" t="s">
        <v>65</v>
      </c>
      <c r="V339" s="340">
        <f>IFERROR(SUM(V336:V337),"0")</f>
        <v>70</v>
      </c>
      <c r="W339" s="340">
        <f>IFERROR(SUM(W336:W337),"0")</f>
        <v>70.2</v>
      </c>
      <c r="X339" s="37"/>
      <c r="Y339" s="341"/>
      <c r="Z339" s="341"/>
    </row>
    <row r="340" spans="1:53" ht="14.25" customHeight="1" x14ac:dyDescent="0.25">
      <c r="A340" s="355" t="s">
        <v>229</v>
      </c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45">
        <v>4607091384673</v>
      </c>
      <c r="E341" s="344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43"/>
      <c r="P341" s="343"/>
      <c r="Q341" s="343"/>
      <c r="R341" s="344"/>
      <c r="S341" s="34"/>
      <c r="T341" s="34"/>
      <c r="U341" s="35" t="s">
        <v>65</v>
      </c>
      <c r="V341" s="338">
        <v>60</v>
      </c>
      <c r="W341" s="339">
        <f>IFERROR(IF(V341="",0,CEILING((V341/$H341),1)*$H341),"")</f>
        <v>62.4</v>
      </c>
      <c r="X341" s="36">
        <f>IFERROR(IF(W341=0,"",ROUNDUP(W341/H341,0)*0.02175),"")</f>
        <v>0.17399999999999999</v>
      </c>
      <c r="Y341" s="56"/>
      <c r="Z341" s="57"/>
      <c r="AD341" s="58"/>
      <c r="BA341" s="248" t="s">
        <v>1</v>
      </c>
    </row>
    <row r="342" spans="1:53" x14ac:dyDescent="0.2">
      <c r="A342" s="349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1"/>
      <c r="N342" s="346" t="s">
        <v>66</v>
      </c>
      <c r="O342" s="347"/>
      <c r="P342" s="347"/>
      <c r="Q342" s="347"/>
      <c r="R342" s="347"/>
      <c r="S342" s="347"/>
      <c r="T342" s="348"/>
      <c r="U342" s="37" t="s">
        <v>67</v>
      </c>
      <c r="V342" s="340">
        <f>IFERROR(V341/H341,"0")</f>
        <v>7.6923076923076925</v>
      </c>
      <c r="W342" s="340">
        <f>IFERROR(W341/H341,"0")</f>
        <v>8</v>
      </c>
      <c r="X342" s="340">
        <f>IFERROR(IF(X341="",0,X341),"0")</f>
        <v>0.17399999999999999</v>
      </c>
      <c r="Y342" s="341"/>
      <c r="Z342" s="341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1"/>
      <c r="N343" s="346" t="s">
        <v>66</v>
      </c>
      <c r="O343" s="347"/>
      <c r="P343" s="347"/>
      <c r="Q343" s="347"/>
      <c r="R343" s="347"/>
      <c r="S343" s="347"/>
      <c r="T343" s="348"/>
      <c r="U343" s="37" t="s">
        <v>65</v>
      </c>
      <c r="V343" s="340">
        <f>IFERROR(SUM(V341:V341),"0")</f>
        <v>60</v>
      </c>
      <c r="W343" s="340">
        <f>IFERROR(SUM(W341:W341),"0")</f>
        <v>62.4</v>
      </c>
      <c r="X343" s="37"/>
      <c r="Y343" s="341"/>
      <c r="Z343" s="341"/>
    </row>
    <row r="344" spans="1:53" ht="16.5" customHeight="1" x14ac:dyDescent="0.25">
      <c r="A344" s="371" t="s">
        <v>513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34"/>
      <c r="Z344" s="334"/>
    </row>
    <row r="345" spans="1:53" ht="14.25" customHeight="1" x14ac:dyDescent="0.25">
      <c r="A345" s="355" t="s">
        <v>108</v>
      </c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45">
        <v>4607091384185</v>
      </c>
      <c r="E346" s="344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43"/>
      <c r="P346" s="343"/>
      <c r="Q346" s="343"/>
      <c r="R346" s="344"/>
      <c r="S346" s="34"/>
      <c r="T346" s="34"/>
      <c r="U346" s="35" t="s">
        <v>65</v>
      </c>
      <c r="V346" s="338">
        <v>100</v>
      </c>
      <c r="W346" s="339">
        <f>IFERROR(IF(V346="",0,CEILING((V346/$H346),1)*$H346),"")</f>
        <v>108</v>
      </c>
      <c r="X346" s="36">
        <f>IFERROR(IF(W346=0,"",ROUNDUP(W346/H346,0)*0.02175),"")</f>
        <v>0.19574999999999998</v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4301011312</v>
      </c>
      <c r="D347" s="345">
        <v>4607091384192</v>
      </c>
      <c r="E347" s="344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43"/>
      <c r="P347" s="343"/>
      <c r="Q347" s="343"/>
      <c r="R347" s="344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customHeight="1" x14ac:dyDescent="0.25">
      <c r="A348" s="54" t="s">
        <v>518</v>
      </c>
      <c r="B348" s="54" t="s">
        <v>519</v>
      </c>
      <c r="C348" s="31">
        <v>4301011483</v>
      </c>
      <c r="D348" s="345">
        <v>4680115881907</v>
      </c>
      <c r="E348" s="344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43"/>
      <c r="P348" s="343"/>
      <c r="Q348" s="343"/>
      <c r="R348" s="344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customHeight="1" x14ac:dyDescent="0.25">
      <c r="A349" s="54" t="s">
        <v>520</v>
      </c>
      <c r="B349" s="54" t="s">
        <v>521</v>
      </c>
      <c r="C349" s="31">
        <v>4301011655</v>
      </c>
      <c r="D349" s="345">
        <v>4680115883925</v>
      </c>
      <c r="E349" s="344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425" t="s">
        <v>522</v>
      </c>
      <c r="O349" s="343"/>
      <c r="P349" s="343"/>
      <c r="Q349" s="343"/>
      <c r="R349" s="344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customHeight="1" x14ac:dyDescent="0.25">
      <c r="A350" s="54" t="s">
        <v>523</v>
      </c>
      <c r="B350" s="54" t="s">
        <v>524</v>
      </c>
      <c r="C350" s="31">
        <v>4301011303</v>
      </c>
      <c r="D350" s="345">
        <v>4607091384680</v>
      </c>
      <c r="E350" s="344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43"/>
      <c r="P350" s="343"/>
      <c r="Q350" s="343"/>
      <c r="R350" s="344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49"/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1"/>
      <c r="N351" s="346" t="s">
        <v>66</v>
      </c>
      <c r="O351" s="347"/>
      <c r="P351" s="347"/>
      <c r="Q351" s="347"/>
      <c r="R351" s="347"/>
      <c r="S351" s="347"/>
      <c r="T351" s="348"/>
      <c r="U351" s="37" t="s">
        <v>67</v>
      </c>
      <c r="V351" s="340">
        <f>IFERROR(V346/H346,"0")+IFERROR(V347/H347,"0")+IFERROR(V348/H348,"0")+IFERROR(V349/H349,"0")+IFERROR(V350/H350,"0")</f>
        <v>8.3333333333333339</v>
      </c>
      <c r="W351" s="340">
        <f>IFERROR(W346/H346,"0")+IFERROR(W347/H347,"0")+IFERROR(W348/H348,"0")+IFERROR(W349/H349,"0")+IFERROR(W350/H350,"0")</f>
        <v>9</v>
      </c>
      <c r="X351" s="340">
        <f>IFERROR(IF(X346="",0,X346),"0")+IFERROR(IF(X347="",0,X347),"0")+IFERROR(IF(X348="",0,X348),"0")+IFERROR(IF(X349="",0,X349),"0")+IFERROR(IF(X350="",0,X350),"0")</f>
        <v>0.19574999999999998</v>
      </c>
      <c r="Y351" s="341"/>
      <c r="Z351" s="341"/>
    </row>
    <row r="352" spans="1:53" x14ac:dyDescent="0.2">
      <c r="A352" s="350"/>
      <c r="B352" s="350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1"/>
      <c r="N352" s="346" t="s">
        <v>66</v>
      </c>
      <c r="O352" s="347"/>
      <c r="P352" s="347"/>
      <c r="Q352" s="347"/>
      <c r="R352" s="347"/>
      <c r="S352" s="347"/>
      <c r="T352" s="348"/>
      <c r="U352" s="37" t="s">
        <v>65</v>
      </c>
      <c r="V352" s="340">
        <f>IFERROR(SUM(V346:V350),"0")</f>
        <v>100</v>
      </c>
      <c r="W352" s="340">
        <f>IFERROR(SUM(W346:W350),"0")</f>
        <v>108</v>
      </c>
      <c r="X352" s="37"/>
      <c r="Y352" s="341"/>
      <c r="Z352" s="341"/>
    </row>
    <row r="353" spans="1:53" ht="14.25" customHeight="1" x14ac:dyDescent="0.25">
      <c r="A353" s="355" t="s">
        <v>60</v>
      </c>
      <c r="B353" s="350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33"/>
      <c r="Z353" s="333"/>
    </row>
    <row r="354" spans="1:53" ht="27" customHeight="1" x14ac:dyDescent="0.25">
      <c r="A354" s="54" t="s">
        <v>525</v>
      </c>
      <c r="B354" s="54" t="s">
        <v>526</v>
      </c>
      <c r="C354" s="31">
        <v>4301031139</v>
      </c>
      <c r="D354" s="345">
        <v>4607091384802</v>
      </c>
      <c r="E354" s="344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43"/>
      <c r="P354" s="343"/>
      <c r="Q354" s="343"/>
      <c r="R354" s="344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527</v>
      </c>
      <c r="B355" s="54" t="s">
        <v>528</v>
      </c>
      <c r="C355" s="31">
        <v>4301031140</v>
      </c>
      <c r="D355" s="345">
        <v>4607091384826</v>
      </c>
      <c r="E355" s="344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4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43"/>
      <c r="P355" s="343"/>
      <c r="Q355" s="343"/>
      <c r="R355" s="344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customHeight="1" x14ac:dyDescent="0.25">
      <c r="A358" s="355" t="s">
        <v>68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33"/>
      <c r="Z358" s="333"/>
    </row>
    <row r="359" spans="1:53" ht="27" customHeight="1" x14ac:dyDescent="0.25">
      <c r="A359" s="54" t="s">
        <v>529</v>
      </c>
      <c r="B359" s="54" t="s">
        <v>530</v>
      </c>
      <c r="C359" s="31">
        <v>4301051303</v>
      </c>
      <c r="D359" s="345">
        <v>4607091384246</v>
      </c>
      <c r="E359" s="344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43"/>
      <c r="P359" s="343"/>
      <c r="Q359" s="343"/>
      <c r="R359" s="344"/>
      <c r="S359" s="34"/>
      <c r="T359" s="34"/>
      <c r="U359" s="35" t="s">
        <v>65</v>
      </c>
      <c r="V359" s="338">
        <v>20</v>
      </c>
      <c r="W359" s="339">
        <f>IFERROR(IF(V359="",0,CEILING((V359/$H359),1)*$H359),"")</f>
        <v>23.4</v>
      </c>
      <c r="X359" s="36">
        <f>IFERROR(IF(W359=0,"",ROUNDUP(W359/H359,0)*0.02175),"")</f>
        <v>6.5250000000000002E-2</v>
      </c>
      <c r="Y359" s="56"/>
      <c r="Z359" s="57"/>
      <c r="AD359" s="58"/>
      <c r="BA359" s="256" t="s">
        <v>1</v>
      </c>
    </row>
    <row r="360" spans="1:53" ht="27" customHeight="1" x14ac:dyDescent="0.25">
      <c r="A360" s="54" t="s">
        <v>531</v>
      </c>
      <c r="B360" s="54" t="s">
        <v>532</v>
      </c>
      <c r="C360" s="31">
        <v>4301051445</v>
      </c>
      <c r="D360" s="345">
        <v>4680115881976</v>
      </c>
      <c r="E360" s="344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43"/>
      <c r="P360" s="343"/>
      <c r="Q360" s="343"/>
      <c r="R360" s="344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customHeight="1" x14ac:dyDescent="0.25">
      <c r="A361" s="54" t="s">
        <v>533</v>
      </c>
      <c r="B361" s="54" t="s">
        <v>534</v>
      </c>
      <c r="C361" s="31">
        <v>4301051297</v>
      </c>
      <c r="D361" s="345">
        <v>4607091384253</v>
      </c>
      <c r="E361" s="344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43"/>
      <c r="P361" s="343"/>
      <c r="Q361" s="343"/>
      <c r="R361" s="344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535</v>
      </c>
      <c r="B362" s="54" t="s">
        <v>536</v>
      </c>
      <c r="C362" s="31">
        <v>4301051444</v>
      </c>
      <c r="D362" s="345">
        <v>4680115881969</v>
      </c>
      <c r="E362" s="344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43"/>
      <c r="P362" s="343"/>
      <c r="Q362" s="343"/>
      <c r="R362" s="344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x14ac:dyDescent="0.2">
      <c r="A363" s="349"/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1"/>
      <c r="N363" s="346" t="s">
        <v>66</v>
      </c>
      <c r="O363" s="347"/>
      <c r="P363" s="347"/>
      <c r="Q363" s="347"/>
      <c r="R363" s="347"/>
      <c r="S363" s="347"/>
      <c r="T363" s="348"/>
      <c r="U363" s="37" t="s">
        <v>67</v>
      </c>
      <c r="V363" s="340">
        <f>IFERROR(V359/H359,"0")+IFERROR(V360/H360,"0")+IFERROR(V361/H361,"0")+IFERROR(V362/H362,"0")</f>
        <v>2.5641025641025643</v>
      </c>
      <c r="W363" s="340">
        <f>IFERROR(W359/H359,"0")+IFERROR(W360/H360,"0")+IFERROR(W361/H361,"0")+IFERROR(W362/H362,"0")</f>
        <v>3</v>
      </c>
      <c r="X363" s="340">
        <f>IFERROR(IF(X359="",0,X359),"0")+IFERROR(IF(X360="",0,X360),"0")+IFERROR(IF(X361="",0,X361),"0")+IFERROR(IF(X362="",0,X362),"0")</f>
        <v>6.5250000000000002E-2</v>
      </c>
      <c r="Y363" s="341"/>
      <c r="Z363" s="341"/>
    </row>
    <row r="364" spans="1:53" x14ac:dyDescent="0.2">
      <c r="A364" s="350"/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1"/>
      <c r="N364" s="346" t="s">
        <v>66</v>
      </c>
      <c r="O364" s="347"/>
      <c r="P364" s="347"/>
      <c r="Q364" s="347"/>
      <c r="R364" s="347"/>
      <c r="S364" s="347"/>
      <c r="T364" s="348"/>
      <c r="U364" s="37" t="s">
        <v>65</v>
      </c>
      <c r="V364" s="340">
        <f>IFERROR(SUM(V359:V362),"0")</f>
        <v>20</v>
      </c>
      <c r="W364" s="340">
        <f>IFERROR(SUM(W359:W362),"0")</f>
        <v>23.4</v>
      </c>
      <c r="X364" s="37"/>
      <c r="Y364" s="341"/>
      <c r="Z364" s="341"/>
    </row>
    <row r="365" spans="1:53" ht="14.25" customHeight="1" x14ac:dyDescent="0.25">
      <c r="A365" s="355" t="s">
        <v>229</v>
      </c>
      <c r="B365" s="350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33"/>
      <c r="Z365" s="333"/>
    </row>
    <row r="366" spans="1:53" ht="27" customHeight="1" x14ac:dyDescent="0.25">
      <c r="A366" s="54" t="s">
        <v>537</v>
      </c>
      <c r="B366" s="54" t="s">
        <v>538</v>
      </c>
      <c r="C366" s="31">
        <v>4301060322</v>
      </c>
      <c r="D366" s="345">
        <v>4607091389357</v>
      </c>
      <c r="E366" s="344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43"/>
      <c r="P366" s="343"/>
      <c r="Q366" s="343"/>
      <c r="R366" s="344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customHeight="1" x14ac:dyDescent="0.2">
      <c r="A369" s="356" t="s">
        <v>539</v>
      </c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  <c r="V369" s="357"/>
      <c r="W369" s="357"/>
      <c r="X369" s="357"/>
      <c r="Y369" s="48"/>
      <c r="Z369" s="48"/>
    </row>
    <row r="370" spans="1:53" ht="16.5" customHeight="1" x14ac:dyDescent="0.25">
      <c r="A370" s="371" t="s">
        <v>540</v>
      </c>
      <c r="B370" s="350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34"/>
      <c r="Z370" s="334"/>
    </row>
    <row r="371" spans="1:53" ht="14.25" customHeight="1" x14ac:dyDescent="0.25">
      <c r="A371" s="355" t="s">
        <v>108</v>
      </c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33"/>
      <c r="Z371" s="333"/>
    </row>
    <row r="372" spans="1:53" ht="27" customHeight="1" x14ac:dyDescent="0.25">
      <c r="A372" s="54" t="s">
        <v>541</v>
      </c>
      <c r="B372" s="54" t="s">
        <v>542</v>
      </c>
      <c r="C372" s="31">
        <v>4301011428</v>
      </c>
      <c r="D372" s="345">
        <v>4607091389708</v>
      </c>
      <c r="E372" s="344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43"/>
      <c r="P372" s="343"/>
      <c r="Q372" s="343"/>
      <c r="R372" s="344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45">
        <v>4607091389692</v>
      </c>
      <c r="E373" s="344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43"/>
      <c r="P373" s="343"/>
      <c r="Q373" s="343"/>
      <c r="R373" s="344"/>
      <c r="S373" s="34"/>
      <c r="T373" s="34"/>
      <c r="U373" s="35" t="s">
        <v>65</v>
      </c>
      <c r="V373" s="338">
        <v>40.5</v>
      </c>
      <c r="W373" s="339">
        <f>IFERROR(IF(V373="",0,CEILING((V373/$H373),1)*$H373),"")</f>
        <v>40.5</v>
      </c>
      <c r="X373" s="36">
        <f>IFERROR(IF(W373=0,"",ROUNDUP(W373/H373,0)*0.00753),"")</f>
        <v>0.11295000000000001</v>
      </c>
      <c r="Y373" s="56"/>
      <c r="Z373" s="57"/>
      <c r="AD373" s="58"/>
      <c r="BA373" s="262" t="s">
        <v>1</v>
      </c>
    </row>
    <row r="374" spans="1:53" x14ac:dyDescent="0.2">
      <c r="A374" s="349"/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1"/>
      <c r="N374" s="346" t="s">
        <v>66</v>
      </c>
      <c r="O374" s="347"/>
      <c r="P374" s="347"/>
      <c r="Q374" s="347"/>
      <c r="R374" s="347"/>
      <c r="S374" s="347"/>
      <c r="T374" s="348"/>
      <c r="U374" s="37" t="s">
        <v>67</v>
      </c>
      <c r="V374" s="340">
        <f>IFERROR(V372/H372,"0")+IFERROR(V373/H373,"0")</f>
        <v>14.999999999999998</v>
      </c>
      <c r="W374" s="340">
        <f>IFERROR(W372/H372,"0")+IFERROR(W373/H373,"0")</f>
        <v>14.999999999999998</v>
      </c>
      <c r="X374" s="340">
        <f>IFERROR(IF(X372="",0,X372),"0")+IFERROR(IF(X373="",0,X373),"0")</f>
        <v>0.11295000000000001</v>
      </c>
      <c r="Y374" s="341"/>
      <c r="Z374" s="341"/>
    </row>
    <row r="375" spans="1:53" x14ac:dyDescent="0.2">
      <c r="A375" s="350"/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1"/>
      <c r="N375" s="346" t="s">
        <v>66</v>
      </c>
      <c r="O375" s="347"/>
      <c r="P375" s="347"/>
      <c r="Q375" s="347"/>
      <c r="R375" s="347"/>
      <c r="S375" s="347"/>
      <c r="T375" s="348"/>
      <c r="U375" s="37" t="s">
        <v>65</v>
      </c>
      <c r="V375" s="340">
        <f>IFERROR(SUM(V372:V373),"0")</f>
        <v>40.5</v>
      </c>
      <c r="W375" s="340">
        <f>IFERROR(SUM(W372:W373),"0")</f>
        <v>40.5</v>
      </c>
      <c r="X375" s="37"/>
      <c r="Y375" s="341"/>
      <c r="Z375" s="341"/>
    </row>
    <row r="376" spans="1:53" ht="14.25" customHeight="1" x14ac:dyDescent="0.25">
      <c r="A376" s="355" t="s">
        <v>60</v>
      </c>
      <c r="B376" s="350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45">
        <v>4607091389753</v>
      </c>
      <c r="E377" s="344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43"/>
      <c r="P377" s="343"/>
      <c r="Q377" s="343"/>
      <c r="R377" s="344"/>
      <c r="S377" s="34"/>
      <c r="T377" s="34"/>
      <c r="U377" s="35" t="s">
        <v>65</v>
      </c>
      <c r="V377" s="338">
        <v>100</v>
      </c>
      <c r="W377" s="339">
        <f t="shared" ref="W377:W389" si="17">IFERROR(IF(V377="",0,CEILING((V377/$H377),1)*$H377),"")</f>
        <v>100.80000000000001</v>
      </c>
      <c r="X377" s="36">
        <f>IFERROR(IF(W377=0,"",ROUNDUP(W377/H377,0)*0.00753),"")</f>
        <v>0.18071999999999999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547</v>
      </c>
      <c r="B378" s="54" t="s">
        <v>548</v>
      </c>
      <c r="C378" s="31">
        <v>4301031174</v>
      </c>
      <c r="D378" s="345">
        <v>4607091389760</v>
      </c>
      <c r="E378" s="344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43"/>
      <c r="P378" s="343"/>
      <c r="Q378" s="343"/>
      <c r="R378" s="344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45">
        <v>4607091389746</v>
      </c>
      <c r="E379" s="344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43"/>
      <c r="P379" s="343"/>
      <c r="Q379" s="343"/>
      <c r="R379" s="344"/>
      <c r="S379" s="34"/>
      <c r="T379" s="34"/>
      <c r="U379" s="35" t="s">
        <v>65</v>
      </c>
      <c r="V379" s="338">
        <v>100</v>
      </c>
      <c r="W379" s="339">
        <f t="shared" si="17"/>
        <v>100.80000000000001</v>
      </c>
      <c r="X379" s="36">
        <f>IFERROR(IF(W379=0,"",ROUNDUP(W379/H379,0)*0.00753),"")</f>
        <v>0.18071999999999999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45">
        <v>4680115882928</v>
      </c>
      <c r="E380" s="344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43"/>
      <c r="P380" s="343"/>
      <c r="Q380" s="343"/>
      <c r="R380" s="344"/>
      <c r="S380" s="34"/>
      <c r="T380" s="34"/>
      <c r="U380" s="35" t="s">
        <v>65</v>
      </c>
      <c r="V380" s="338">
        <v>140</v>
      </c>
      <c r="W380" s="339">
        <f t="shared" si="17"/>
        <v>141.12</v>
      </c>
      <c r="X380" s="36">
        <f>IFERROR(IF(W380=0,"",ROUNDUP(W380/H380,0)*0.00753),"")</f>
        <v>0.63251999999999997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553</v>
      </c>
      <c r="B381" s="54" t="s">
        <v>554</v>
      </c>
      <c r="C381" s="31">
        <v>4301031257</v>
      </c>
      <c r="D381" s="345">
        <v>4680115883147</v>
      </c>
      <c r="E381" s="344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3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43"/>
      <c r="P381" s="343"/>
      <c r="Q381" s="343"/>
      <c r="R381" s="344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45">
        <v>4607091384338</v>
      </c>
      <c r="E382" s="344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43"/>
      <c r="P382" s="343"/>
      <c r="Q382" s="343"/>
      <c r="R382" s="344"/>
      <c r="S382" s="34"/>
      <c r="T382" s="34"/>
      <c r="U382" s="35" t="s">
        <v>65</v>
      </c>
      <c r="V382" s="338">
        <v>105</v>
      </c>
      <c r="W382" s="339">
        <f t="shared" si="17"/>
        <v>105</v>
      </c>
      <c r="X382" s="36">
        <f t="shared" si="18"/>
        <v>0.251</v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557</v>
      </c>
      <c r="B383" s="54" t="s">
        <v>558</v>
      </c>
      <c r="C383" s="31">
        <v>4301031254</v>
      </c>
      <c r="D383" s="345">
        <v>4680115883154</v>
      </c>
      <c r="E383" s="344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4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43"/>
      <c r="P383" s="343"/>
      <c r="Q383" s="343"/>
      <c r="R383" s="344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45">
        <v>4607091389524</v>
      </c>
      <c r="E384" s="344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43"/>
      <c r="P384" s="343"/>
      <c r="Q384" s="343"/>
      <c r="R384" s="344"/>
      <c r="S384" s="34"/>
      <c r="T384" s="34"/>
      <c r="U384" s="35" t="s">
        <v>65</v>
      </c>
      <c r="V384" s="338">
        <v>87.5</v>
      </c>
      <c r="W384" s="339">
        <f t="shared" si="17"/>
        <v>88.2</v>
      </c>
      <c r="X384" s="36">
        <f t="shared" si="18"/>
        <v>0.21084</v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561</v>
      </c>
      <c r="B385" s="54" t="s">
        <v>562</v>
      </c>
      <c r="C385" s="31">
        <v>4301031258</v>
      </c>
      <c r="D385" s="345">
        <v>4680115883161</v>
      </c>
      <c r="E385" s="344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43"/>
      <c r="P385" s="343"/>
      <c r="Q385" s="343"/>
      <c r="R385" s="344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563</v>
      </c>
      <c r="B386" s="54" t="s">
        <v>564</v>
      </c>
      <c r="C386" s="31">
        <v>4301031170</v>
      </c>
      <c r="D386" s="345">
        <v>4607091384345</v>
      </c>
      <c r="E386" s="344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43"/>
      <c r="P386" s="343"/>
      <c r="Q386" s="343"/>
      <c r="R386" s="344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565</v>
      </c>
      <c r="B387" s="54" t="s">
        <v>566</v>
      </c>
      <c r="C387" s="31">
        <v>4301031256</v>
      </c>
      <c r="D387" s="345">
        <v>4680115883178</v>
      </c>
      <c r="E387" s="344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43"/>
      <c r="P387" s="343"/>
      <c r="Q387" s="343"/>
      <c r="R387" s="344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45">
        <v>4607091389531</v>
      </c>
      <c r="E388" s="344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43"/>
      <c r="P388" s="343"/>
      <c r="Q388" s="343"/>
      <c r="R388" s="344"/>
      <c r="S388" s="34"/>
      <c r="T388" s="34"/>
      <c r="U388" s="35" t="s">
        <v>65</v>
      </c>
      <c r="V388" s="338">
        <v>140</v>
      </c>
      <c r="W388" s="339">
        <f t="shared" si="17"/>
        <v>140.70000000000002</v>
      </c>
      <c r="X388" s="36">
        <f t="shared" si="18"/>
        <v>0.33634000000000003</v>
      </c>
      <c r="Y388" s="56"/>
      <c r="Z388" s="57"/>
      <c r="AD388" s="58"/>
      <c r="BA388" s="274" t="s">
        <v>1</v>
      </c>
    </row>
    <row r="389" spans="1:53" ht="27" customHeight="1" x14ac:dyDescent="0.25">
      <c r="A389" s="54" t="s">
        <v>569</v>
      </c>
      <c r="B389" s="54" t="s">
        <v>570</v>
      </c>
      <c r="C389" s="31">
        <v>4301031255</v>
      </c>
      <c r="D389" s="345">
        <v>4680115883185</v>
      </c>
      <c r="E389" s="344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7" t="s">
        <v>571</v>
      </c>
      <c r="O389" s="343"/>
      <c r="P389" s="343"/>
      <c r="Q389" s="343"/>
      <c r="R389" s="344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289.28571428571428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291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1.7921399999999998</v>
      </c>
      <c r="Y390" s="341"/>
      <c r="Z390" s="341"/>
    </row>
    <row r="391" spans="1:53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40">
        <f>IFERROR(SUM(V377:V389),"0")</f>
        <v>672.5</v>
      </c>
      <c r="W391" s="340">
        <f>IFERROR(SUM(W377:W389),"0")</f>
        <v>676.62000000000012</v>
      </c>
      <c r="X391" s="37"/>
      <c r="Y391" s="341"/>
      <c r="Z391" s="341"/>
    </row>
    <row r="392" spans="1:53" ht="14.25" customHeight="1" x14ac:dyDescent="0.25">
      <c r="A392" s="355" t="s">
        <v>68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33"/>
      <c r="Z392" s="333"/>
    </row>
    <row r="393" spans="1:53" ht="27" customHeight="1" x14ac:dyDescent="0.25">
      <c r="A393" s="54" t="s">
        <v>572</v>
      </c>
      <c r="B393" s="54" t="s">
        <v>573</v>
      </c>
      <c r="C393" s="31">
        <v>4301051258</v>
      </c>
      <c r="D393" s="345">
        <v>4607091389685</v>
      </c>
      <c r="E393" s="344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43"/>
      <c r="P393" s="343"/>
      <c r="Q393" s="343"/>
      <c r="R393" s="344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574</v>
      </c>
      <c r="B394" s="54" t="s">
        <v>575</v>
      </c>
      <c r="C394" s="31">
        <v>4301051431</v>
      </c>
      <c r="D394" s="345">
        <v>4607091389654</v>
      </c>
      <c r="E394" s="344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43"/>
      <c r="P394" s="343"/>
      <c r="Q394" s="343"/>
      <c r="R394" s="344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576</v>
      </c>
      <c r="B395" s="54" t="s">
        <v>577</v>
      </c>
      <c r="C395" s="31">
        <v>4301051284</v>
      </c>
      <c r="D395" s="345">
        <v>4607091384352</v>
      </c>
      <c r="E395" s="344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43"/>
      <c r="P395" s="343"/>
      <c r="Q395" s="343"/>
      <c r="R395" s="344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578</v>
      </c>
      <c r="B396" s="54" t="s">
        <v>579</v>
      </c>
      <c r="C396" s="31">
        <v>4301051257</v>
      </c>
      <c r="D396" s="345">
        <v>4607091389661</v>
      </c>
      <c r="E396" s="344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43"/>
      <c r="P396" s="343"/>
      <c r="Q396" s="343"/>
      <c r="R396" s="344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x14ac:dyDescent="0.2">
      <c r="A397" s="349"/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1"/>
      <c r="N397" s="346" t="s">
        <v>66</v>
      </c>
      <c r="O397" s="347"/>
      <c r="P397" s="347"/>
      <c r="Q397" s="347"/>
      <c r="R397" s="347"/>
      <c r="S397" s="347"/>
      <c r="T397" s="348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x14ac:dyDescent="0.2">
      <c r="A398" s="350"/>
      <c r="B398" s="350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1"/>
      <c r="N398" s="346" t="s">
        <v>66</v>
      </c>
      <c r="O398" s="347"/>
      <c r="P398" s="347"/>
      <c r="Q398" s="347"/>
      <c r="R398" s="347"/>
      <c r="S398" s="347"/>
      <c r="T398" s="348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customHeight="1" x14ac:dyDescent="0.25">
      <c r="A399" s="355" t="s">
        <v>229</v>
      </c>
      <c r="B399" s="350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33"/>
      <c r="Z399" s="333"/>
    </row>
    <row r="400" spans="1:53" ht="27" customHeight="1" x14ac:dyDescent="0.25">
      <c r="A400" s="54" t="s">
        <v>580</v>
      </c>
      <c r="B400" s="54" t="s">
        <v>581</v>
      </c>
      <c r="C400" s="31">
        <v>4301060352</v>
      </c>
      <c r="D400" s="345">
        <v>4680115881648</v>
      </c>
      <c r="E400" s="344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43"/>
      <c r="P400" s="343"/>
      <c r="Q400" s="343"/>
      <c r="R400" s="344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customHeight="1" x14ac:dyDescent="0.25">
      <c r="A403" s="355" t="s">
        <v>86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45">
        <v>4680115884359</v>
      </c>
      <c r="E404" s="344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385" t="s">
        <v>586</v>
      </c>
      <c r="O404" s="343"/>
      <c r="P404" s="343"/>
      <c r="Q404" s="343"/>
      <c r="R404" s="344"/>
      <c r="S404" s="34"/>
      <c r="T404" s="34"/>
      <c r="U404" s="35" t="s">
        <v>65</v>
      </c>
      <c r="V404" s="338">
        <v>12</v>
      </c>
      <c r="W404" s="339">
        <f>IFERROR(IF(V404="",0,CEILING((V404/$H404),1)*$H404),"")</f>
        <v>12</v>
      </c>
      <c r="X404" s="36">
        <f>IFERROR(IF(W404=0,"",ROUNDUP(W404/H404,0)*0.00627),"")</f>
        <v>6.2700000000000006E-2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45">
        <v>4680115884335</v>
      </c>
      <c r="E405" s="344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51" t="s">
        <v>589</v>
      </c>
      <c r="O405" s="343"/>
      <c r="P405" s="343"/>
      <c r="Q405" s="343"/>
      <c r="R405" s="344"/>
      <c r="S405" s="34"/>
      <c r="T405" s="34"/>
      <c r="U405" s="35" t="s">
        <v>65</v>
      </c>
      <c r="V405" s="338">
        <v>18</v>
      </c>
      <c r="W405" s="339">
        <f>IFERROR(IF(V405="",0,CEILING((V405/$H405),1)*$H405),"")</f>
        <v>18</v>
      </c>
      <c r="X405" s="36">
        <f>IFERROR(IF(W405=0,"",ROUNDUP(W405/H405,0)*0.00627),"")</f>
        <v>9.4050000000000009E-2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45">
        <v>4680115884342</v>
      </c>
      <c r="E406" s="344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623" t="s">
        <v>592</v>
      </c>
      <c r="O406" s="343"/>
      <c r="P406" s="343"/>
      <c r="Q406" s="343"/>
      <c r="R406" s="344"/>
      <c r="S406" s="34"/>
      <c r="T406" s="34"/>
      <c r="U406" s="35" t="s">
        <v>65</v>
      </c>
      <c r="V406" s="338">
        <v>18</v>
      </c>
      <c r="W406" s="339">
        <f>IFERROR(IF(V406="",0,CEILING((V406/$H406),1)*$H406),"")</f>
        <v>18</v>
      </c>
      <c r="X406" s="36">
        <f>IFERROR(IF(W406=0,"",ROUNDUP(W406/H406,0)*0.00627),"")</f>
        <v>9.4050000000000009E-2</v>
      </c>
      <c r="Y406" s="56"/>
      <c r="Z406" s="57"/>
      <c r="AD406" s="58"/>
      <c r="BA406" s="283" t="s">
        <v>1</v>
      </c>
    </row>
    <row r="407" spans="1:53" ht="27" customHeight="1" x14ac:dyDescent="0.25">
      <c r="A407" s="54" t="s">
        <v>593</v>
      </c>
      <c r="B407" s="54" t="s">
        <v>594</v>
      </c>
      <c r="C407" s="31">
        <v>4301170011</v>
      </c>
      <c r="D407" s="345">
        <v>4680115884113</v>
      </c>
      <c r="E407" s="344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429" t="s">
        <v>595</v>
      </c>
      <c r="O407" s="343"/>
      <c r="P407" s="343"/>
      <c r="Q407" s="343"/>
      <c r="R407" s="344"/>
      <c r="S407" s="34"/>
      <c r="T407" s="34"/>
      <c r="U407" s="35" t="s">
        <v>65</v>
      </c>
      <c r="V407" s="338">
        <v>8.8000000000000007</v>
      </c>
      <c r="W407" s="339">
        <f>IFERROR(IF(V407="",0,CEILING((V407/$H407),1)*$H407),"")</f>
        <v>9.24</v>
      </c>
      <c r="X407" s="36">
        <f>IFERROR(IF(W407=0,"",ROUNDUP(W407/H407,0)*0.00627),"")</f>
        <v>4.3890000000000005E-2</v>
      </c>
      <c r="Y407" s="56"/>
      <c r="Z407" s="57"/>
      <c r="AD407" s="58"/>
      <c r="BA407" s="284" t="s">
        <v>1</v>
      </c>
    </row>
    <row r="408" spans="1:53" x14ac:dyDescent="0.2">
      <c r="A408" s="349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67</v>
      </c>
      <c r="V408" s="340">
        <f>IFERROR(V404/H404,"0")+IFERROR(V405/H405,"0")+IFERROR(V406/H406,"0")+IFERROR(V407/H407,"0")</f>
        <v>46.666666666666664</v>
      </c>
      <c r="W408" s="340">
        <f>IFERROR(W404/H404,"0")+IFERROR(W405/H405,"0")+IFERROR(W406/H406,"0")+IFERROR(W407/H407,"0")</f>
        <v>47</v>
      </c>
      <c r="X408" s="340">
        <f>IFERROR(IF(X404="",0,X404),"0")+IFERROR(IF(X405="",0,X405),"0")+IFERROR(IF(X406="",0,X406),"0")+IFERROR(IF(X407="",0,X407),"0")</f>
        <v>0.29469000000000001</v>
      </c>
      <c r="Y408" s="341"/>
      <c r="Z408" s="341"/>
    </row>
    <row r="409" spans="1:53" x14ac:dyDescent="0.2">
      <c r="A409" s="350"/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1"/>
      <c r="N409" s="346" t="s">
        <v>66</v>
      </c>
      <c r="O409" s="347"/>
      <c r="P409" s="347"/>
      <c r="Q409" s="347"/>
      <c r="R409" s="347"/>
      <c r="S409" s="347"/>
      <c r="T409" s="348"/>
      <c r="U409" s="37" t="s">
        <v>65</v>
      </c>
      <c r="V409" s="340">
        <f>IFERROR(SUM(V404:V407),"0")</f>
        <v>56.8</v>
      </c>
      <c r="W409" s="340">
        <f>IFERROR(SUM(W404:W407),"0")</f>
        <v>57.24</v>
      </c>
      <c r="X409" s="37"/>
      <c r="Y409" s="341"/>
      <c r="Z409" s="341"/>
    </row>
    <row r="410" spans="1:53" ht="16.5" customHeight="1" x14ac:dyDescent="0.25">
      <c r="A410" s="371" t="s">
        <v>596</v>
      </c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34"/>
      <c r="Z410" s="334"/>
    </row>
    <row r="411" spans="1:53" ht="14.25" customHeight="1" x14ac:dyDescent="0.25">
      <c r="A411" s="355" t="s">
        <v>100</v>
      </c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33"/>
      <c r="Z411" s="333"/>
    </row>
    <row r="412" spans="1:53" ht="27" customHeight="1" x14ac:dyDescent="0.25">
      <c r="A412" s="54" t="s">
        <v>597</v>
      </c>
      <c r="B412" s="54" t="s">
        <v>598</v>
      </c>
      <c r="C412" s="31">
        <v>4301020196</v>
      </c>
      <c r="D412" s="345">
        <v>4607091389388</v>
      </c>
      <c r="E412" s="344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4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43"/>
      <c r="P412" s="343"/>
      <c r="Q412" s="343"/>
      <c r="R412" s="344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customHeight="1" x14ac:dyDescent="0.25">
      <c r="A413" s="54" t="s">
        <v>599</v>
      </c>
      <c r="B413" s="54" t="s">
        <v>600</v>
      </c>
      <c r="C413" s="31">
        <v>4301020185</v>
      </c>
      <c r="D413" s="345">
        <v>4607091389364</v>
      </c>
      <c r="E413" s="344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43"/>
      <c r="P413" s="343"/>
      <c r="Q413" s="343"/>
      <c r="R413" s="344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x14ac:dyDescent="0.2">
      <c r="A414" s="349"/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1"/>
      <c r="N414" s="346" t="s">
        <v>66</v>
      </c>
      <c r="O414" s="347"/>
      <c r="P414" s="347"/>
      <c r="Q414" s="347"/>
      <c r="R414" s="347"/>
      <c r="S414" s="347"/>
      <c r="T414" s="348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x14ac:dyDescent="0.2">
      <c r="A415" s="350"/>
      <c r="B415" s="350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1"/>
      <c r="N415" s="346" t="s">
        <v>66</v>
      </c>
      <c r="O415" s="347"/>
      <c r="P415" s="347"/>
      <c r="Q415" s="347"/>
      <c r="R415" s="347"/>
      <c r="S415" s="347"/>
      <c r="T415" s="348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customHeight="1" x14ac:dyDescent="0.25">
      <c r="A416" s="355" t="s">
        <v>60</v>
      </c>
      <c r="B416" s="350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45">
        <v>4607091389739</v>
      </c>
      <c r="E417" s="344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6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43"/>
      <c r="P417" s="343"/>
      <c r="Q417" s="343"/>
      <c r="R417" s="344"/>
      <c r="S417" s="34"/>
      <c r="T417" s="34"/>
      <c r="U417" s="35" t="s">
        <v>65</v>
      </c>
      <c r="V417" s="338">
        <v>110</v>
      </c>
      <c r="W417" s="339">
        <f t="shared" ref="W417:W423" si="19">IFERROR(IF(V417="",0,CEILING((V417/$H417),1)*$H417),"")</f>
        <v>113.4</v>
      </c>
      <c r="X417" s="36">
        <f>IFERROR(IF(W417=0,"",ROUNDUP(W417/H417,0)*0.00753),"")</f>
        <v>0.20331000000000002</v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4301031247</v>
      </c>
      <c r="D418" s="345">
        <v>4680115883048</v>
      </c>
      <c r="E418" s="344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6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43"/>
      <c r="P418" s="343"/>
      <c r="Q418" s="343"/>
      <c r="R418" s="344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4301031176</v>
      </c>
      <c r="D419" s="345">
        <v>4607091389425</v>
      </c>
      <c r="E419" s="344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43"/>
      <c r="P419" s="343"/>
      <c r="Q419" s="343"/>
      <c r="R419" s="344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4301031215</v>
      </c>
      <c r="D420" s="345">
        <v>4680115882911</v>
      </c>
      <c r="E420" s="344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646" t="s">
        <v>609</v>
      </c>
      <c r="O420" s="343"/>
      <c r="P420" s="343"/>
      <c r="Q420" s="343"/>
      <c r="R420" s="344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610</v>
      </c>
      <c r="B421" s="54" t="s">
        <v>611</v>
      </c>
      <c r="C421" s="31">
        <v>4301031167</v>
      </c>
      <c r="D421" s="345">
        <v>4680115880771</v>
      </c>
      <c r="E421" s="344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43"/>
      <c r="P421" s="343"/>
      <c r="Q421" s="343"/>
      <c r="R421" s="344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45">
        <v>4607091389500</v>
      </c>
      <c r="E422" s="344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43"/>
      <c r="P422" s="343"/>
      <c r="Q422" s="343"/>
      <c r="R422" s="344"/>
      <c r="S422" s="34"/>
      <c r="T422" s="34"/>
      <c r="U422" s="35" t="s">
        <v>65</v>
      </c>
      <c r="V422" s="338">
        <v>35</v>
      </c>
      <c r="W422" s="339">
        <f t="shared" si="19"/>
        <v>35.700000000000003</v>
      </c>
      <c r="X422" s="36">
        <f>IFERROR(IF(W422=0,"",ROUNDUP(W422/H422,0)*0.00502),"")</f>
        <v>8.5339999999999999E-2</v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614</v>
      </c>
      <c r="B423" s="54" t="s">
        <v>615</v>
      </c>
      <c r="C423" s="31">
        <v>4301031103</v>
      </c>
      <c r="D423" s="345">
        <v>4680115881983</v>
      </c>
      <c r="E423" s="344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43"/>
      <c r="P423" s="343"/>
      <c r="Q423" s="343"/>
      <c r="R423" s="344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49"/>
      <c r="B424" s="350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1"/>
      <c r="N424" s="346" t="s">
        <v>66</v>
      </c>
      <c r="O424" s="347"/>
      <c r="P424" s="347"/>
      <c r="Q424" s="347"/>
      <c r="R424" s="347"/>
      <c r="S424" s="347"/>
      <c r="T424" s="348"/>
      <c r="U424" s="37" t="s">
        <v>67</v>
      </c>
      <c r="V424" s="340">
        <f>IFERROR(V417/H417,"0")+IFERROR(V418/H418,"0")+IFERROR(V419/H419,"0")+IFERROR(V420/H420,"0")+IFERROR(V421/H421,"0")+IFERROR(V422/H422,"0")+IFERROR(V423/H423,"0")</f>
        <v>42.857142857142854</v>
      </c>
      <c r="W424" s="340">
        <f>IFERROR(W417/H417,"0")+IFERROR(W418/H418,"0")+IFERROR(W419/H419,"0")+IFERROR(W420/H420,"0")+IFERROR(W421/H421,"0")+IFERROR(W422/H422,"0")+IFERROR(W423/H423,"0")</f>
        <v>44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0.28865000000000002</v>
      </c>
      <c r="Y424" s="341"/>
      <c r="Z424" s="341"/>
    </row>
    <row r="425" spans="1:53" x14ac:dyDescent="0.2">
      <c r="A425" s="350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65</v>
      </c>
      <c r="V425" s="340">
        <f>IFERROR(SUM(V417:V423),"0")</f>
        <v>145</v>
      </c>
      <c r="W425" s="340">
        <f>IFERROR(SUM(W417:W423),"0")</f>
        <v>149.10000000000002</v>
      </c>
      <c r="X425" s="37"/>
      <c r="Y425" s="341"/>
      <c r="Z425" s="341"/>
    </row>
    <row r="426" spans="1:53" ht="14.25" customHeight="1" x14ac:dyDescent="0.25">
      <c r="A426" s="355" t="s">
        <v>86</v>
      </c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33"/>
      <c r="Z426" s="333"/>
    </row>
    <row r="427" spans="1:53" ht="27" customHeight="1" x14ac:dyDescent="0.25">
      <c r="A427" s="54" t="s">
        <v>616</v>
      </c>
      <c r="B427" s="54" t="s">
        <v>617</v>
      </c>
      <c r="C427" s="31">
        <v>4301040358</v>
      </c>
      <c r="D427" s="345">
        <v>4680115884571</v>
      </c>
      <c r="E427" s="344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09" t="s">
        <v>618</v>
      </c>
      <c r="O427" s="343"/>
      <c r="P427" s="343"/>
      <c r="Q427" s="343"/>
      <c r="R427" s="344"/>
      <c r="S427" s="34"/>
      <c r="T427" s="34"/>
      <c r="U427" s="35" t="s">
        <v>65</v>
      </c>
      <c r="V427" s="338">
        <v>10</v>
      </c>
      <c r="W427" s="339">
        <f>IFERROR(IF(V427="",0,CEILING((V427/$H427),1)*$H427),"")</f>
        <v>10</v>
      </c>
      <c r="X427" s="36">
        <f>IFERROR(IF(W427=0,"",ROUNDUP(W427/H427,0)*0.00627),"")</f>
        <v>3.1350000000000003E-2</v>
      </c>
      <c r="Y427" s="56"/>
      <c r="Z427" s="57"/>
      <c r="AD427" s="58"/>
      <c r="BA427" s="294" t="s">
        <v>1</v>
      </c>
    </row>
    <row r="428" spans="1:53" x14ac:dyDescent="0.2">
      <c r="A428" s="349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1"/>
      <c r="N428" s="346" t="s">
        <v>66</v>
      </c>
      <c r="O428" s="347"/>
      <c r="P428" s="347"/>
      <c r="Q428" s="347"/>
      <c r="R428" s="347"/>
      <c r="S428" s="347"/>
      <c r="T428" s="348"/>
      <c r="U428" s="37" t="s">
        <v>67</v>
      </c>
      <c r="V428" s="340">
        <f>IFERROR(V427/H427,"0")</f>
        <v>5</v>
      </c>
      <c r="W428" s="340">
        <f>IFERROR(W427/H427,"0")</f>
        <v>5</v>
      </c>
      <c r="X428" s="340">
        <f>IFERROR(IF(X427="",0,X427),"0")</f>
        <v>3.1350000000000003E-2</v>
      </c>
      <c r="Y428" s="341"/>
      <c r="Z428" s="341"/>
    </row>
    <row r="429" spans="1:53" x14ac:dyDescent="0.2">
      <c r="A429" s="350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65</v>
      </c>
      <c r="V429" s="340">
        <f>IFERROR(SUM(V427:V427),"0")</f>
        <v>10</v>
      </c>
      <c r="W429" s="340">
        <f>IFERROR(SUM(W427:W427),"0")</f>
        <v>10</v>
      </c>
      <c r="X429" s="37"/>
      <c r="Y429" s="341"/>
      <c r="Z429" s="341"/>
    </row>
    <row r="430" spans="1:53" ht="14.25" customHeight="1" x14ac:dyDescent="0.25">
      <c r="A430" s="355" t="s">
        <v>95</v>
      </c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33"/>
      <c r="Z430" s="333"/>
    </row>
    <row r="431" spans="1:53" ht="27" customHeight="1" x14ac:dyDescent="0.25">
      <c r="A431" s="54" t="s">
        <v>619</v>
      </c>
      <c r="B431" s="54" t="s">
        <v>620</v>
      </c>
      <c r="C431" s="31">
        <v>4301170010</v>
      </c>
      <c r="D431" s="345">
        <v>4680115884090</v>
      </c>
      <c r="E431" s="344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492" t="s">
        <v>621</v>
      </c>
      <c r="O431" s="343"/>
      <c r="P431" s="343"/>
      <c r="Q431" s="343"/>
      <c r="R431" s="344"/>
      <c r="S431" s="34"/>
      <c r="T431" s="34"/>
      <c r="U431" s="35" t="s">
        <v>65</v>
      </c>
      <c r="V431" s="338">
        <v>11</v>
      </c>
      <c r="W431" s="339">
        <f>IFERROR(IF(V431="",0,CEILING((V431/$H431),1)*$H431),"")</f>
        <v>11.88</v>
      </c>
      <c r="X431" s="36">
        <f>IFERROR(IF(W431=0,"",ROUNDUP(W431/H431,0)*0.00627),"")</f>
        <v>5.6430000000000001E-2</v>
      </c>
      <c r="Y431" s="56"/>
      <c r="Z431" s="57"/>
      <c r="AD431" s="58"/>
      <c r="BA431" s="295" t="s">
        <v>1</v>
      </c>
    </row>
    <row r="432" spans="1:53" x14ac:dyDescent="0.2">
      <c r="A432" s="349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1"/>
      <c r="N432" s="346" t="s">
        <v>66</v>
      </c>
      <c r="O432" s="347"/>
      <c r="P432" s="347"/>
      <c r="Q432" s="347"/>
      <c r="R432" s="347"/>
      <c r="S432" s="347"/>
      <c r="T432" s="348"/>
      <c r="U432" s="37" t="s">
        <v>67</v>
      </c>
      <c r="V432" s="340">
        <f>IFERROR(V431/H431,"0")</f>
        <v>8.3333333333333321</v>
      </c>
      <c r="W432" s="340">
        <f>IFERROR(W431/H431,"0")</f>
        <v>9</v>
      </c>
      <c r="X432" s="340">
        <f>IFERROR(IF(X431="",0,X431),"0")</f>
        <v>5.6430000000000001E-2</v>
      </c>
      <c r="Y432" s="341"/>
      <c r="Z432" s="341"/>
    </row>
    <row r="433" spans="1:53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1"/>
      <c r="N433" s="346" t="s">
        <v>66</v>
      </c>
      <c r="O433" s="347"/>
      <c r="P433" s="347"/>
      <c r="Q433" s="347"/>
      <c r="R433" s="347"/>
      <c r="S433" s="347"/>
      <c r="T433" s="348"/>
      <c r="U433" s="37" t="s">
        <v>65</v>
      </c>
      <c r="V433" s="340">
        <f>IFERROR(SUM(V431:V431),"0")</f>
        <v>11</v>
      </c>
      <c r="W433" s="340">
        <f>IFERROR(SUM(W431:W431),"0")</f>
        <v>11.88</v>
      </c>
      <c r="X433" s="37"/>
      <c r="Y433" s="341"/>
      <c r="Z433" s="341"/>
    </row>
    <row r="434" spans="1:53" ht="14.25" customHeight="1" x14ac:dyDescent="0.25">
      <c r="A434" s="355" t="s">
        <v>622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33"/>
      <c r="Z434" s="333"/>
    </row>
    <row r="435" spans="1:53" ht="27" customHeight="1" x14ac:dyDescent="0.25">
      <c r="A435" s="54" t="s">
        <v>623</v>
      </c>
      <c r="B435" s="54" t="s">
        <v>624</v>
      </c>
      <c r="C435" s="31">
        <v>4301040357</v>
      </c>
      <c r="D435" s="345">
        <v>4680115884564</v>
      </c>
      <c r="E435" s="344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670" t="s">
        <v>625</v>
      </c>
      <c r="O435" s="343"/>
      <c r="P435" s="343"/>
      <c r="Q435" s="343"/>
      <c r="R435" s="344"/>
      <c r="S435" s="34"/>
      <c r="T435" s="34"/>
      <c r="U435" s="35" t="s">
        <v>65</v>
      </c>
      <c r="V435" s="338">
        <v>10</v>
      </c>
      <c r="W435" s="339">
        <f>IFERROR(IF(V435="",0,CEILING((V435/$H435),1)*$H435),"")</f>
        <v>12</v>
      </c>
      <c r="X435" s="36">
        <f>IFERROR(IF(W435=0,"",ROUNDUP(W435/H435,0)*0.00627),"")</f>
        <v>2.5080000000000002E-2</v>
      </c>
      <c r="Y435" s="56"/>
      <c r="Z435" s="57"/>
      <c r="AD435" s="58"/>
      <c r="BA435" s="296" t="s">
        <v>1</v>
      </c>
    </row>
    <row r="436" spans="1:53" x14ac:dyDescent="0.2">
      <c r="A436" s="349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1"/>
      <c r="N436" s="346" t="s">
        <v>66</v>
      </c>
      <c r="O436" s="347"/>
      <c r="P436" s="347"/>
      <c r="Q436" s="347"/>
      <c r="R436" s="347"/>
      <c r="S436" s="347"/>
      <c r="T436" s="348"/>
      <c r="U436" s="37" t="s">
        <v>67</v>
      </c>
      <c r="V436" s="340">
        <f>IFERROR(V435/H435,"0")</f>
        <v>3.3333333333333335</v>
      </c>
      <c r="W436" s="340">
        <f>IFERROR(W435/H435,"0")</f>
        <v>4</v>
      </c>
      <c r="X436" s="340">
        <f>IFERROR(IF(X435="",0,X435),"0")</f>
        <v>2.5080000000000002E-2</v>
      </c>
      <c r="Y436" s="341"/>
      <c r="Z436" s="341"/>
    </row>
    <row r="437" spans="1:53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1"/>
      <c r="N437" s="346" t="s">
        <v>66</v>
      </c>
      <c r="O437" s="347"/>
      <c r="P437" s="347"/>
      <c r="Q437" s="347"/>
      <c r="R437" s="347"/>
      <c r="S437" s="347"/>
      <c r="T437" s="348"/>
      <c r="U437" s="37" t="s">
        <v>65</v>
      </c>
      <c r="V437" s="340">
        <f>IFERROR(SUM(V435:V435),"0")</f>
        <v>10</v>
      </c>
      <c r="W437" s="340">
        <f>IFERROR(SUM(W435:W435),"0")</f>
        <v>12</v>
      </c>
      <c r="X437" s="37"/>
      <c r="Y437" s="341"/>
      <c r="Z437" s="341"/>
    </row>
    <row r="438" spans="1:53" ht="27.75" customHeight="1" x14ac:dyDescent="0.2">
      <c r="A438" s="356" t="s">
        <v>626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48"/>
      <c r="Z438" s="48"/>
    </row>
    <row r="439" spans="1:53" ht="16.5" customHeight="1" x14ac:dyDescent="0.25">
      <c r="A439" s="371" t="s">
        <v>626</v>
      </c>
      <c r="B439" s="350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34"/>
      <c r="Z439" s="334"/>
    </row>
    <row r="440" spans="1:53" ht="14.25" customHeight="1" x14ac:dyDescent="0.25">
      <c r="A440" s="355" t="s">
        <v>108</v>
      </c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45">
        <v>4607091389067</v>
      </c>
      <c r="E441" s="344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6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43"/>
      <c r="P441" s="343"/>
      <c r="Q441" s="343"/>
      <c r="R441" s="344"/>
      <c r="S441" s="34"/>
      <c r="T441" s="34"/>
      <c r="U441" s="35" t="s">
        <v>65</v>
      </c>
      <c r="V441" s="338">
        <v>50</v>
      </c>
      <c r="W441" s="339">
        <f t="shared" ref="W441:W449" si="20">IFERROR(IF(V441="",0,CEILING((V441/$H441),1)*$H441),"")</f>
        <v>52.800000000000004</v>
      </c>
      <c r="X441" s="36">
        <f>IFERROR(IF(W441=0,"",ROUNDUP(W441/H441,0)*0.01196),"")</f>
        <v>0.1196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45">
        <v>4607091383522</v>
      </c>
      <c r="E442" s="344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43"/>
      <c r="P442" s="343"/>
      <c r="Q442" s="343"/>
      <c r="R442" s="344"/>
      <c r="S442" s="34"/>
      <c r="T442" s="34"/>
      <c r="U442" s="35" t="s">
        <v>65</v>
      </c>
      <c r="V442" s="338">
        <v>0</v>
      </c>
      <c r="W442" s="339">
        <f t="shared" si="20"/>
        <v>0</v>
      </c>
      <c r="X442" s="36" t="str">
        <f>IFERROR(IF(W442=0,"",ROUNDUP(W442/H442,0)*0.01196),"")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631</v>
      </c>
      <c r="B443" s="54" t="s">
        <v>632</v>
      </c>
      <c r="C443" s="31">
        <v>4301011431</v>
      </c>
      <c r="D443" s="345">
        <v>4607091384437</v>
      </c>
      <c r="E443" s="344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43"/>
      <c r="P443" s="343"/>
      <c r="Q443" s="343"/>
      <c r="R443" s="344"/>
      <c r="S443" s="34"/>
      <c r="T443" s="34"/>
      <c r="U443" s="35" t="s">
        <v>65</v>
      </c>
      <c r="V443" s="338">
        <v>30</v>
      </c>
      <c r="W443" s="339">
        <f t="shared" si="20"/>
        <v>31.68</v>
      </c>
      <c r="X443" s="36">
        <f>IFERROR(IF(W443=0,"",ROUNDUP(W443/H443,0)*0.01196),"")</f>
        <v>7.1760000000000004E-2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45">
        <v>4607091389104</v>
      </c>
      <c r="E444" s="344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44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43"/>
      <c r="P444" s="343"/>
      <c r="Q444" s="343"/>
      <c r="R444" s="344"/>
      <c r="S444" s="34"/>
      <c r="T444" s="34"/>
      <c r="U444" s="35" t="s">
        <v>65</v>
      </c>
      <c r="V444" s="338">
        <v>170</v>
      </c>
      <c r="W444" s="339">
        <f t="shared" si="20"/>
        <v>174.24</v>
      </c>
      <c r="X444" s="36">
        <f>IFERROR(IF(W444=0,"",ROUNDUP(W444/H444,0)*0.01196),"")</f>
        <v>0.39468000000000003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45">
        <v>4680115880603</v>
      </c>
      <c r="E445" s="344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43"/>
      <c r="P445" s="343"/>
      <c r="Q445" s="343"/>
      <c r="R445" s="344"/>
      <c r="S445" s="34"/>
      <c r="T445" s="34"/>
      <c r="U445" s="35" t="s">
        <v>65</v>
      </c>
      <c r="V445" s="338">
        <v>48</v>
      </c>
      <c r="W445" s="339">
        <f t="shared" si="20"/>
        <v>50.4</v>
      </c>
      <c r="X445" s="36">
        <f>IFERROR(IF(W445=0,"",ROUNDUP(W445/H445,0)*0.00937),"")</f>
        <v>0.13117999999999999</v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637</v>
      </c>
      <c r="B446" s="54" t="s">
        <v>638</v>
      </c>
      <c r="C446" s="31">
        <v>4301011168</v>
      </c>
      <c r="D446" s="345">
        <v>4607091389999</v>
      </c>
      <c r="E446" s="344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43"/>
      <c r="P446" s="343"/>
      <c r="Q446" s="343"/>
      <c r="R446" s="344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639</v>
      </c>
      <c r="B447" s="54" t="s">
        <v>640</v>
      </c>
      <c r="C447" s="31">
        <v>4301011372</v>
      </c>
      <c r="D447" s="345">
        <v>4680115882782</v>
      </c>
      <c r="E447" s="344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4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43"/>
      <c r="P447" s="343"/>
      <c r="Q447" s="343"/>
      <c r="R447" s="344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641</v>
      </c>
      <c r="B448" s="54" t="s">
        <v>642</v>
      </c>
      <c r="C448" s="31">
        <v>4301011190</v>
      </c>
      <c r="D448" s="345">
        <v>4607091389098</v>
      </c>
      <c r="E448" s="344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43"/>
      <c r="P448" s="343"/>
      <c r="Q448" s="343"/>
      <c r="R448" s="344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45">
        <v>4607091389982</v>
      </c>
      <c r="E449" s="344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43"/>
      <c r="P449" s="343"/>
      <c r="Q449" s="343"/>
      <c r="R449" s="344"/>
      <c r="S449" s="34"/>
      <c r="T449" s="34"/>
      <c r="U449" s="35" t="s">
        <v>65</v>
      </c>
      <c r="V449" s="338">
        <v>60</v>
      </c>
      <c r="W449" s="339">
        <f t="shared" si="20"/>
        <v>61.2</v>
      </c>
      <c r="X449" s="36">
        <f>IFERROR(IF(W449=0,"",ROUNDUP(W449/H449,0)*0.00937),"")</f>
        <v>0.15928999999999999</v>
      </c>
      <c r="Y449" s="56"/>
      <c r="Z449" s="57"/>
      <c r="AD449" s="58"/>
      <c r="BA449" s="305" t="s">
        <v>1</v>
      </c>
    </row>
    <row r="450" spans="1:53" x14ac:dyDescent="0.2">
      <c r="A450" s="349"/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1"/>
      <c r="N450" s="346" t="s">
        <v>66</v>
      </c>
      <c r="O450" s="347"/>
      <c r="P450" s="347"/>
      <c r="Q450" s="347"/>
      <c r="R450" s="347"/>
      <c r="S450" s="347"/>
      <c r="T450" s="348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77.348484848484844</v>
      </c>
      <c r="W450" s="340">
        <f>IFERROR(W441/H441,"0")+IFERROR(W442/H442,"0")+IFERROR(W443/H443,"0")+IFERROR(W444/H444,"0")+IFERROR(W445/H445,"0")+IFERROR(W446/H446,"0")+IFERROR(W447/H447,"0")+IFERROR(W448/H448,"0")+IFERROR(W449/H449,"0")</f>
        <v>80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0.8765099999999999</v>
      </c>
      <c r="Y450" s="341"/>
      <c r="Z450" s="341"/>
    </row>
    <row r="451" spans="1:53" x14ac:dyDescent="0.2">
      <c r="A451" s="350"/>
      <c r="B451" s="350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1"/>
      <c r="N451" s="346" t="s">
        <v>66</v>
      </c>
      <c r="O451" s="347"/>
      <c r="P451" s="347"/>
      <c r="Q451" s="347"/>
      <c r="R451" s="347"/>
      <c r="S451" s="347"/>
      <c r="T451" s="348"/>
      <c r="U451" s="37" t="s">
        <v>65</v>
      </c>
      <c r="V451" s="340">
        <f>IFERROR(SUM(V441:V449),"0")</f>
        <v>358</v>
      </c>
      <c r="W451" s="340">
        <f>IFERROR(SUM(W441:W449),"0")</f>
        <v>370.32</v>
      </c>
      <c r="X451" s="37"/>
      <c r="Y451" s="341"/>
      <c r="Z451" s="341"/>
    </row>
    <row r="452" spans="1:53" ht="14.25" customHeight="1" x14ac:dyDescent="0.25">
      <c r="A452" s="355" t="s">
        <v>100</v>
      </c>
      <c r="B452" s="350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45">
        <v>4607091388930</v>
      </c>
      <c r="E453" s="344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4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43"/>
      <c r="P453" s="343"/>
      <c r="Q453" s="343"/>
      <c r="R453" s="344"/>
      <c r="S453" s="34"/>
      <c r="T453" s="34"/>
      <c r="U453" s="35" t="s">
        <v>65</v>
      </c>
      <c r="V453" s="338">
        <v>100</v>
      </c>
      <c r="W453" s="339">
        <f>IFERROR(IF(V453="",0,CEILING((V453/$H453),1)*$H453),"")</f>
        <v>100.32000000000001</v>
      </c>
      <c r="X453" s="36">
        <f>IFERROR(IF(W453=0,"",ROUNDUP(W453/H453,0)*0.01196),"")</f>
        <v>0.22724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647</v>
      </c>
      <c r="B454" s="54" t="s">
        <v>648</v>
      </c>
      <c r="C454" s="31">
        <v>4301020206</v>
      </c>
      <c r="D454" s="345">
        <v>4680115880054</v>
      </c>
      <c r="E454" s="344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6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43"/>
      <c r="P454" s="343"/>
      <c r="Q454" s="343"/>
      <c r="R454" s="344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49"/>
      <c r="B455" s="350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1"/>
      <c r="N455" s="346" t="s">
        <v>66</v>
      </c>
      <c r="O455" s="347"/>
      <c r="P455" s="347"/>
      <c r="Q455" s="347"/>
      <c r="R455" s="347"/>
      <c r="S455" s="347"/>
      <c r="T455" s="348"/>
      <c r="U455" s="37" t="s">
        <v>67</v>
      </c>
      <c r="V455" s="340">
        <f>IFERROR(V453/H453,"0")+IFERROR(V454/H454,"0")</f>
        <v>18.939393939393938</v>
      </c>
      <c r="W455" s="340">
        <f>IFERROR(W453/H453,"0")+IFERROR(W454/H454,"0")</f>
        <v>19</v>
      </c>
      <c r="X455" s="340">
        <f>IFERROR(IF(X453="",0,X453),"0")+IFERROR(IF(X454="",0,X454),"0")</f>
        <v>0.22724</v>
      </c>
      <c r="Y455" s="341"/>
      <c r="Z455" s="341"/>
    </row>
    <row r="456" spans="1:53" x14ac:dyDescent="0.2">
      <c r="A456" s="350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1"/>
      <c r="N456" s="346" t="s">
        <v>66</v>
      </c>
      <c r="O456" s="347"/>
      <c r="P456" s="347"/>
      <c r="Q456" s="347"/>
      <c r="R456" s="347"/>
      <c r="S456" s="347"/>
      <c r="T456" s="348"/>
      <c r="U456" s="37" t="s">
        <v>65</v>
      </c>
      <c r="V456" s="340">
        <f>IFERROR(SUM(V453:V454),"0")</f>
        <v>100</v>
      </c>
      <c r="W456" s="340">
        <f>IFERROR(SUM(W453:W454),"0")</f>
        <v>100.32000000000001</v>
      </c>
      <c r="X456" s="37"/>
      <c r="Y456" s="341"/>
      <c r="Z456" s="341"/>
    </row>
    <row r="457" spans="1:53" ht="14.25" customHeight="1" x14ac:dyDescent="0.25">
      <c r="A457" s="355" t="s">
        <v>60</v>
      </c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45">
        <v>4680115883116</v>
      </c>
      <c r="E458" s="344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43"/>
      <c r="P458" s="343"/>
      <c r="Q458" s="343"/>
      <c r="R458" s="344"/>
      <c r="S458" s="34"/>
      <c r="T458" s="34"/>
      <c r="U458" s="35" t="s">
        <v>65</v>
      </c>
      <c r="V458" s="338">
        <v>150</v>
      </c>
      <c r="W458" s="339">
        <f t="shared" ref="W458:W463" si="21">IFERROR(IF(V458="",0,CEILING((V458/$H458),1)*$H458),"")</f>
        <v>153.12</v>
      </c>
      <c r="X458" s="36">
        <f>IFERROR(IF(W458=0,"",ROUNDUP(W458/H458,0)*0.01196),"")</f>
        <v>0.34683999999999998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45">
        <v>4680115883093</v>
      </c>
      <c r="E459" s="344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43"/>
      <c r="P459" s="343"/>
      <c r="Q459" s="343"/>
      <c r="R459" s="344"/>
      <c r="S459" s="34"/>
      <c r="T459" s="34"/>
      <c r="U459" s="35" t="s">
        <v>65</v>
      </c>
      <c r="V459" s="338">
        <v>100</v>
      </c>
      <c r="W459" s="339">
        <f t="shared" si="21"/>
        <v>100.32000000000001</v>
      </c>
      <c r="X459" s="36">
        <f>IFERROR(IF(W459=0,"",ROUNDUP(W459/H459,0)*0.01196),"")</f>
        <v>0.22724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45">
        <v>4680115883109</v>
      </c>
      <c r="E460" s="344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43"/>
      <c r="P460" s="343"/>
      <c r="Q460" s="343"/>
      <c r="R460" s="344"/>
      <c r="S460" s="34"/>
      <c r="T460" s="34"/>
      <c r="U460" s="35" t="s">
        <v>65</v>
      </c>
      <c r="V460" s="338">
        <v>200</v>
      </c>
      <c r="W460" s="339">
        <f t="shared" si="21"/>
        <v>200.64000000000001</v>
      </c>
      <c r="X460" s="36">
        <f>IFERROR(IF(W460=0,"",ROUNDUP(W460/H460,0)*0.01196),"")</f>
        <v>0.45448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45">
        <v>4680115882072</v>
      </c>
      <c r="E461" s="344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76" t="s">
        <v>657</v>
      </c>
      <c r="O461" s="343"/>
      <c r="P461" s="343"/>
      <c r="Q461" s="343"/>
      <c r="R461" s="344"/>
      <c r="S461" s="34"/>
      <c r="T461" s="34"/>
      <c r="U461" s="35" t="s">
        <v>65</v>
      </c>
      <c r="V461" s="338">
        <v>6</v>
      </c>
      <c r="W461" s="339">
        <f t="shared" si="21"/>
        <v>7.2</v>
      </c>
      <c r="X461" s="36">
        <f>IFERROR(IF(W461=0,"",ROUNDUP(W461/H461,0)*0.00937),"")</f>
        <v>1.874E-2</v>
      </c>
      <c r="Y461" s="56"/>
      <c r="Z461" s="57"/>
      <c r="AD461" s="58"/>
      <c r="BA461" s="311" t="s">
        <v>1</v>
      </c>
    </row>
    <row r="462" spans="1:53" ht="27" customHeight="1" x14ac:dyDescent="0.25">
      <c r="A462" s="54" t="s">
        <v>658</v>
      </c>
      <c r="B462" s="54" t="s">
        <v>659</v>
      </c>
      <c r="C462" s="31">
        <v>4301031251</v>
      </c>
      <c r="D462" s="345">
        <v>4680115882102</v>
      </c>
      <c r="E462" s="344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5" t="s">
        <v>660</v>
      </c>
      <c r="O462" s="343"/>
      <c r="P462" s="343"/>
      <c r="Q462" s="343"/>
      <c r="R462" s="344"/>
      <c r="S462" s="34"/>
      <c r="T462" s="34"/>
      <c r="U462" s="35" t="s">
        <v>65</v>
      </c>
      <c r="V462" s="338">
        <v>12</v>
      </c>
      <c r="W462" s="339">
        <f t="shared" si="21"/>
        <v>14.4</v>
      </c>
      <c r="X462" s="36">
        <f>IFERROR(IF(W462=0,"",ROUNDUP(W462/H462,0)*0.00937),"")</f>
        <v>3.7479999999999999E-2</v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45">
        <v>4680115882096</v>
      </c>
      <c r="E463" s="344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397" t="s">
        <v>663</v>
      </c>
      <c r="O463" s="343"/>
      <c r="P463" s="343"/>
      <c r="Q463" s="343"/>
      <c r="R463" s="344"/>
      <c r="S463" s="34"/>
      <c r="T463" s="34"/>
      <c r="U463" s="35" t="s">
        <v>65</v>
      </c>
      <c r="V463" s="338">
        <v>24</v>
      </c>
      <c r="W463" s="339">
        <f t="shared" si="21"/>
        <v>25.2</v>
      </c>
      <c r="X463" s="36">
        <f>IFERROR(IF(W463=0,"",ROUNDUP(W463/H463,0)*0.00937),"")</f>
        <v>6.5589999999999996E-2</v>
      </c>
      <c r="Y463" s="56"/>
      <c r="Z463" s="57"/>
      <c r="AD463" s="58"/>
      <c r="BA463" s="313" t="s">
        <v>1</v>
      </c>
    </row>
    <row r="464" spans="1:53" x14ac:dyDescent="0.2">
      <c r="A464" s="349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67</v>
      </c>
      <c r="V464" s="340">
        <f>IFERROR(V458/H458,"0")+IFERROR(V459/H459,"0")+IFERROR(V460/H460,"0")+IFERROR(V461/H461,"0")+IFERROR(V462/H462,"0")+IFERROR(V463/H463,"0")</f>
        <v>96.893939393939391</v>
      </c>
      <c r="W464" s="340">
        <f>IFERROR(W458/H458,"0")+IFERROR(W459/H459,"0")+IFERROR(W460/H460,"0")+IFERROR(W461/H461,"0")+IFERROR(W462/H462,"0")+IFERROR(W463/H463,"0")</f>
        <v>99</v>
      </c>
      <c r="X464" s="340">
        <f>IFERROR(IF(X458="",0,X458),"0")+IFERROR(IF(X459="",0,X459),"0")+IFERROR(IF(X460="",0,X460),"0")+IFERROR(IF(X461="",0,X461),"0")+IFERROR(IF(X462="",0,X462),"0")+IFERROR(IF(X463="",0,X463),"0")</f>
        <v>1.1503699999999999</v>
      </c>
      <c r="Y464" s="341"/>
      <c r="Z464" s="341"/>
    </row>
    <row r="465" spans="1:53" x14ac:dyDescent="0.2">
      <c r="A465" s="350"/>
      <c r="B465" s="350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1"/>
      <c r="N465" s="346" t="s">
        <v>66</v>
      </c>
      <c r="O465" s="347"/>
      <c r="P465" s="347"/>
      <c r="Q465" s="347"/>
      <c r="R465" s="347"/>
      <c r="S465" s="347"/>
      <c r="T465" s="348"/>
      <c r="U465" s="37" t="s">
        <v>65</v>
      </c>
      <c r="V465" s="340">
        <f>IFERROR(SUM(V458:V463),"0")</f>
        <v>492</v>
      </c>
      <c r="W465" s="340">
        <f>IFERROR(SUM(W458:W463),"0")</f>
        <v>500.88</v>
      </c>
      <c r="X465" s="37"/>
      <c r="Y465" s="341"/>
      <c r="Z465" s="341"/>
    </row>
    <row r="466" spans="1:53" ht="14.25" customHeight="1" x14ac:dyDescent="0.25">
      <c r="A466" s="355" t="s">
        <v>68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33"/>
      <c r="Z466" s="333"/>
    </row>
    <row r="467" spans="1:53" ht="27" customHeight="1" x14ac:dyDescent="0.25">
      <c r="A467" s="54" t="s">
        <v>664</v>
      </c>
      <c r="B467" s="54" t="s">
        <v>665</v>
      </c>
      <c r="C467" s="31">
        <v>4301051058</v>
      </c>
      <c r="D467" s="345">
        <v>4680115883536</v>
      </c>
      <c r="E467" s="344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593" t="s">
        <v>666</v>
      </c>
      <c r="O467" s="343"/>
      <c r="P467" s="343"/>
      <c r="Q467" s="343"/>
      <c r="R467" s="344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customHeight="1" x14ac:dyDescent="0.25">
      <c r="A468" s="54" t="s">
        <v>667</v>
      </c>
      <c r="B468" s="54" t="s">
        <v>668</v>
      </c>
      <c r="C468" s="31">
        <v>4301051230</v>
      </c>
      <c r="D468" s="345">
        <v>4607091383409</v>
      </c>
      <c r="E468" s="344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43"/>
      <c r="P468" s="343"/>
      <c r="Q468" s="343"/>
      <c r="R468" s="344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customHeight="1" x14ac:dyDescent="0.25">
      <c r="A469" s="54" t="s">
        <v>669</v>
      </c>
      <c r="B469" s="54" t="s">
        <v>670</v>
      </c>
      <c r="C469" s="31">
        <v>4301051231</v>
      </c>
      <c r="D469" s="345">
        <v>4607091383416</v>
      </c>
      <c r="E469" s="344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6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43"/>
      <c r="P469" s="343"/>
      <c r="Q469" s="343"/>
      <c r="R469" s="344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x14ac:dyDescent="0.2">
      <c r="A470" s="349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1"/>
      <c r="N470" s="346" t="s">
        <v>66</v>
      </c>
      <c r="O470" s="347"/>
      <c r="P470" s="347"/>
      <c r="Q470" s="347"/>
      <c r="R470" s="347"/>
      <c r="S470" s="347"/>
      <c r="T470" s="348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customHeight="1" x14ac:dyDescent="0.2">
      <c r="A472" s="356" t="s">
        <v>671</v>
      </c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  <c r="V472" s="357"/>
      <c r="W472" s="357"/>
      <c r="X472" s="357"/>
      <c r="Y472" s="48"/>
      <c r="Z472" s="48"/>
    </row>
    <row r="473" spans="1:53" ht="16.5" customHeight="1" x14ac:dyDescent="0.25">
      <c r="A473" s="371" t="s">
        <v>672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34"/>
      <c r="Z473" s="334"/>
    </row>
    <row r="474" spans="1:53" ht="14.25" customHeight="1" x14ac:dyDescent="0.25">
      <c r="A474" s="355" t="s">
        <v>108</v>
      </c>
      <c r="B474" s="350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33"/>
      <c r="Z474" s="333"/>
    </row>
    <row r="475" spans="1:53" ht="27" customHeight="1" x14ac:dyDescent="0.25">
      <c r="A475" s="54" t="s">
        <v>673</v>
      </c>
      <c r="B475" s="54" t="s">
        <v>674</v>
      </c>
      <c r="C475" s="31">
        <v>4301011585</v>
      </c>
      <c r="D475" s="345">
        <v>4640242180441</v>
      </c>
      <c r="E475" s="344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386" t="s">
        <v>675</v>
      </c>
      <c r="O475" s="343"/>
      <c r="P475" s="343"/>
      <c r="Q475" s="343"/>
      <c r="R475" s="344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45">
        <v>4640242180564</v>
      </c>
      <c r="E476" s="344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426" t="s">
        <v>678</v>
      </c>
      <c r="O476" s="343"/>
      <c r="P476" s="343"/>
      <c r="Q476" s="343"/>
      <c r="R476" s="344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customHeight="1" x14ac:dyDescent="0.25">
      <c r="A477" s="54" t="s">
        <v>679</v>
      </c>
      <c r="B477" s="54" t="s">
        <v>680</v>
      </c>
      <c r="C477" s="31">
        <v>4301011551</v>
      </c>
      <c r="D477" s="345">
        <v>4640242180038</v>
      </c>
      <c r="E477" s="344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63" t="s">
        <v>681</v>
      </c>
      <c r="O477" s="343"/>
      <c r="P477" s="343"/>
      <c r="Q477" s="343"/>
      <c r="R477" s="344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49"/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1"/>
      <c r="N478" s="346" t="s">
        <v>66</v>
      </c>
      <c r="O478" s="347"/>
      <c r="P478" s="347"/>
      <c r="Q478" s="347"/>
      <c r="R478" s="347"/>
      <c r="S478" s="347"/>
      <c r="T478" s="348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x14ac:dyDescent="0.2">
      <c r="A479" s="350"/>
      <c r="B479" s="350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1"/>
      <c r="N479" s="346" t="s">
        <v>66</v>
      </c>
      <c r="O479" s="347"/>
      <c r="P479" s="347"/>
      <c r="Q479" s="347"/>
      <c r="R479" s="347"/>
      <c r="S479" s="347"/>
      <c r="T479" s="348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customHeight="1" x14ac:dyDescent="0.25">
      <c r="A480" s="355" t="s">
        <v>100</v>
      </c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33"/>
      <c r="Z480" s="333"/>
    </row>
    <row r="481" spans="1:53" ht="27" customHeight="1" x14ac:dyDescent="0.25">
      <c r="A481" s="54" t="s">
        <v>682</v>
      </c>
      <c r="B481" s="54" t="s">
        <v>683</v>
      </c>
      <c r="C481" s="31">
        <v>4301020260</v>
      </c>
      <c r="D481" s="345">
        <v>4640242180526</v>
      </c>
      <c r="E481" s="344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44" t="s">
        <v>684</v>
      </c>
      <c r="O481" s="343"/>
      <c r="P481" s="343"/>
      <c r="Q481" s="343"/>
      <c r="R481" s="344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customHeight="1" x14ac:dyDescent="0.25">
      <c r="A482" s="54" t="s">
        <v>685</v>
      </c>
      <c r="B482" s="54" t="s">
        <v>686</v>
      </c>
      <c r="C482" s="31">
        <v>4301020269</v>
      </c>
      <c r="D482" s="345">
        <v>4640242180519</v>
      </c>
      <c r="E482" s="344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433" t="s">
        <v>687</v>
      </c>
      <c r="O482" s="343"/>
      <c r="P482" s="343"/>
      <c r="Q482" s="343"/>
      <c r="R482" s="344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customHeight="1" x14ac:dyDescent="0.25">
      <c r="A485" s="355" t="s">
        <v>60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33"/>
      <c r="Z485" s="333"/>
    </row>
    <row r="486" spans="1:53" ht="27" customHeight="1" x14ac:dyDescent="0.25">
      <c r="A486" s="54" t="s">
        <v>688</v>
      </c>
      <c r="B486" s="54" t="s">
        <v>689</v>
      </c>
      <c r="C486" s="31">
        <v>4301031280</v>
      </c>
      <c r="D486" s="345">
        <v>4640242180816</v>
      </c>
      <c r="E486" s="344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373" t="s">
        <v>690</v>
      </c>
      <c r="O486" s="343"/>
      <c r="P486" s="343"/>
      <c r="Q486" s="343"/>
      <c r="R486" s="344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691</v>
      </c>
      <c r="B487" s="54" t="s">
        <v>692</v>
      </c>
      <c r="C487" s="31">
        <v>4301031244</v>
      </c>
      <c r="D487" s="345">
        <v>4640242180595</v>
      </c>
      <c r="E487" s="344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5" t="s">
        <v>693</v>
      </c>
      <c r="O487" s="343"/>
      <c r="P487" s="343"/>
      <c r="Q487" s="343"/>
      <c r="R487" s="344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694</v>
      </c>
      <c r="B488" s="54" t="s">
        <v>695</v>
      </c>
      <c r="C488" s="31">
        <v>4301031203</v>
      </c>
      <c r="D488" s="345">
        <v>4640242180908</v>
      </c>
      <c r="E488" s="344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605" t="s">
        <v>696</v>
      </c>
      <c r="O488" s="343"/>
      <c r="P488" s="343"/>
      <c r="Q488" s="343"/>
      <c r="R488" s="344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697</v>
      </c>
      <c r="B489" s="54" t="s">
        <v>698</v>
      </c>
      <c r="C489" s="31">
        <v>4301031200</v>
      </c>
      <c r="D489" s="345">
        <v>4640242180489</v>
      </c>
      <c r="E489" s="344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366" t="s">
        <v>699</v>
      </c>
      <c r="O489" s="343"/>
      <c r="P489" s="343"/>
      <c r="Q489" s="343"/>
      <c r="R489" s="344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x14ac:dyDescent="0.2">
      <c r="A490" s="349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1"/>
      <c r="N490" s="346" t="s">
        <v>66</v>
      </c>
      <c r="O490" s="347"/>
      <c r="P490" s="347"/>
      <c r="Q490" s="347"/>
      <c r="R490" s="347"/>
      <c r="S490" s="347"/>
      <c r="T490" s="348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customHeight="1" x14ac:dyDescent="0.25">
      <c r="A492" s="355" t="s">
        <v>68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45">
        <v>4680115880870</v>
      </c>
      <c r="E493" s="344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60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43"/>
      <c r="P493" s="343"/>
      <c r="Q493" s="343"/>
      <c r="R493" s="344"/>
      <c r="S493" s="34"/>
      <c r="T493" s="34"/>
      <c r="U493" s="35" t="s">
        <v>65</v>
      </c>
      <c r="V493" s="338">
        <v>600</v>
      </c>
      <c r="W493" s="339">
        <f>IFERROR(IF(V493="",0,CEILING((V493/$H493),1)*$H493),"")</f>
        <v>600.6</v>
      </c>
      <c r="X493" s="36">
        <f>IFERROR(IF(W493=0,"",ROUNDUP(W493/H493,0)*0.02175),"")</f>
        <v>1.67475</v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702</v>
      </c>
      <c r="B494" s="54" t="s">
        <v>703</v>
      </c>
      <c r="C494" s="31">
        <v>4301051510</v>
      </c>
      <c r="D494" s="345">
        <v>4640242180540</v>
      </c>
      <c r="E494" s="344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46" t="s">
        <v>704</v>
      </c>
      <c r="O494" s="343"/>
      <c r="P494" s="343"/>
      <c r="Q494" s="343"/>
      <c r="R494" s="344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705</v>
      </c>
      <c r="B495" s="54" t="s">
        <v>706</v>
      </c>
      <c r="C495" s="31">
        <v>4301051390</v>
      </c>
      <c r="D495" s="345">
        <v>4640242181233</v>
      </c>
      <c r="E495" s="344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73" t="s">
        <v>707</v>
      </c>
      <c r="O495" s="343"/>
      <c r="P495" s="343"/>
      <c r="Q495" s="343"/>
      <c r="R495" s="344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customHeight="1" x14ac:dyDescent="0.25">
      <c r="A496" s="54" t="s">
        <v>708</v>
      </c>
      <c r="B496" s="54" t="s">
        <v>709</v>
      </c>
      <c r="C496" s="31">
        <v>4301051508</v>
      </c>
      <c r="D496" s="345">
        <v>4640242180557</v>
      </c>
      <c r="E496" s="344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596" t="s">
        <v>710</v>
      </c>
      <c r="O496" s="343"/>
      <c r="P496" s="343"/>
      <c r="Q496" s="343"/>
      <c r="R496" s="344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customHeight="1" x14ac:dyDescent="0.25">
      <c r="A497" s="54" t="s">
        <v>711</v>
      </c>
      <c r="B497" s="54" t="s">
        <v>712</v>
      </c>
      <c r="C497" s="31">
        <v>4301051448</v>
      </c>
      <c r="D497" s="345">
        <v>4640242181226</v>
      </c>
      <c r="E497" s="344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452" t="s">
        <v>713</v>
      </c>
      <c r="O497" s="343"/>
      <c r="P497" s="343"/>
      <c r="Q497" s="343"/>
      <c r="R497" s="344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49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1"/>
      <c r="N498" s="346" t="s">
        <v>66</v>
      </c>
      <c r="O498" s="347"/>
      <c r="P498" s="347"/>
      <c r="Q498" s="347"/>
      <c r="R498" s="347"/>
      <c r="S498" s="347"/>
      <c r="T498" s="348"/>
      <c r="U498" s="37" t="s">
        <v>67</v>
      </c>
      <c r="V498" s="340">
        <f>IFERROR(V493/H493,"0")+IFERROR(V494/H494,"0")+IFERROR(V495/H495,"0")+IFERROR(V496/H496,"0")+IFERROR(V497/H497,"0")</f>
        <v>76.92307692307692</v>
      </c>
      <c r="W498" s="340">
        <f>IFERROR(W493/H493,"0")+IFERROR(W494/H494,"0")+IFERROR(W495/H495,"0")+IFERROR(W496/H496,"0")+IFERROR(W497/H497,"0")</f>
        <v>77</v>
      </c>
      <c r="X498" s="340">
        <f>IFERROR(IF(X493="",0,X493),"0")+IFERROR(IF(X494="",0,X494),"0")+IFERROR(IF(X495="",0,X495),"0")+IFERROR(IF(X496="",0,X496),"0")+IFERROR(IF(X497="",0,X497),"0")</f>
        <v>1.67475</v>
      </c>
      <c r="Y498" s="341"/>
      <c r="Z498" s="341"/>
    </row>
    <row r="499" spans="1:53" x14ac:dyDescent="0.2">
      <c r="A499" s="350"/>
      <c r="B499" s="350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1"/>
      <c r="N499" s="346" t="s">
        <v>66</v>
      </c>
      <c r="O499" s="347"/>
      <c r="P499" s="347"/>
      <c r="Q499" s="347"/>
      <c r="R499" s="347"/>
      <c r="S499" s="347"/>
      <c r="T499" s="348"/>
      <c r="U499" s="37" t="s">
        <v>65</v>
      </c>
      <c r="V499" s="340">
        <f>IFERROR(SUM(V493:V497),"0")</f>
        <v>600</v>
      </c>
      <c r="W499" s="340">
        <f>IFERROR(SUM(W493:W497),"0")</f>
        <v>600.6</v>
      </c>
      <c r="X499" s="37"/>
      <c r="Y499" s="341"/>
      <c r="Z499" s="341"/>
    </row>
    <row r="500" spans="1:53" ht="15" customHeight="1" x14ac:dyDescent="0.2">
      <c r="A500" s="659"/>
      <c r="B500" s="350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400"/>
      <c r="N500" s="352" t="s">
        <v>714</v>
      </c>
      <c r="O500" s="353"/>
      <c r="P500" s="353"/>
      <c r="Q500" s="353"/>
      <c r="R500" s="353"/>
      <c r="S500" s="353"/>
      <c r="T500" s="35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17349.099999999999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17523.009999999998</v>
      </c>
      <c r="X500" s="37"/>
      <c r="Y500" s="341"/>
      <c r="Z500" s="341"/>
    </row>
    <row r="501" spans="1:53" x14ac:dyDescent="0.2">
      <c r="A501" s="350"/>
      <c r="B501" s="350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400"/>
      <c r="N501" s="352" t="s">
        <v>715</v>
      </c>
      <c r="O501" s="353"/>
      <c r="P501" s="353"/>
      <c r="Q501" s="353"/>
      <c r="R501" s="353"/>
      <c r="S501" s="353"/>
      <c r="T501" s="35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18506.440426546636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18692.421999999995</v>
      </c>
      <c r="X501" s="37"/>
      <c r="Y501" s="341"/>
      <c r="Z501" s="341"/>
    </row>
    <row r="502" spans="1:53" x14ac:dyDescent="0.2">
      <c r="A502" s="350"/>
      <c r="B502" s="350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400"/>
      <c r="N502" s="352" t="s">
        <v>716</v>
      </c>
      <c r="O502" s="353"/>
      <c r="P502" s="353"/>
      <c r="Q502" s="353"/>
      <c r="R502" s="353"/>
      <c r="S502" s="353"/>
      <c r="T502" s="35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34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34</v>
      </c>
      <c r="X502" s="37"/>
      <c r="Y502" s="341"/>
      <c r="Z502" s="341"/>
    </row>
    <row r="503" spans="1:53" x14ac:dyDescent="0.2">
      <c r="A503" s="350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400"/>
      <c r="N503" s="352" t="s">
        <v>718</v>
      </c>
      <c r="O503" s="353"/>
      <c r="P503" s="353"/>
      <c r="Q503" s="353"/>
      <c r="R503" s="353"/>
      <c r="S503" s="353"/>
      <c r="T503" s="354"/>
      <c r="U503" s="37" t="s">
        <v>65</v>
      </c>
      <c r="V503" s="340">
        <f>GrossWeightTotal+PalletQtyTotal*25</f>
        <v>19356.440426546636</v>
      </c>
      <c r="W503" s="340">
        <f>GrossWeightTotalR+PalletQtyTotalR*25</f>
        <v>19542.421999999995</v>
      </c>
      <c r="X503" s="37"/>
      <c r="Y503" s="341"/>
      <c r="Z503" s="341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400"/>
      <c r="N504" s="352" t="s">
        <v>719</v>
      </c>
      <c r="O504" s="353"/>
      <c r="P504" s="353"/>
      <c r="Q504" s="353"/>
      <c r="R504" s="353"/>
      <c r="S504" s="353"/>
      <c r="T504" s="35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3889.7877856498549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3924</v>
      </c>
      <c r="X504" s="37"/>
      <c r="Y504" s="341"/>
      <c r="Z504" s="341"/>
    </row>
    <row r="505" spans="1:53" ht="14.25" customHeight="1" x14ac:dyDescent="0.2">
      <c r="A505" s="350"/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400"/>
      <c r="N505" s="352" t="s">
        <v>720</v>
      </c>
      <c r="O505" s="353"/>
      <c r="P505" s="353"/>
      <c r="Q505" s="353"/>
      <c r="R505" s="353"/>
      <c r="S505" s="353"/>
      <c r="T505" s="35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38.978329999999993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423" t="s">
        <v>98</v>
      </c>
      <c r="D507" s="595"/>
      <c r="E507" s="595"/>
      <c r="F507" s="437"/>
      <c r="G507" s="423" t="s">
        <v>254</v>
      </c>
      <c r="H507" s="595"/>
      <c r="I507" s="595"/>
      <c r="J507" s="595"/>
      <c r="K507" s="595"/>
      <c r="L507" s="595"/>
      <c r="M507" s="595"/>
      <c r="N507" s="595"/>
      <c r="O507" s="437"/>
      <c r="P507" s="423" t="s">
        <v>483</v>
      </c>
      <c r="Q507" s="437"/>
      <c r="R507" s="423" t="s">
        <v>539</v>
      </c>
      <c r="S507" s="437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608" t="s">
        <v>723</v>
      </c>
      <c r="B508" s="423" t="s">
        <v>59</v>
      </c>
      <c r="C508" s="423" t="s">
        <v>99</v>
      </c>
      <c r="D508" s="423" t="s">
        <v>107</v>
      </c>
      <c r="E508" s="423" t="s">
        <v>98</v>
      </c>
      <c r="F508" s="423" t="s">
        <v>245</v>
      </c>
      <c r="G508" s="423" t="s">
        <v>255</v>
      </c>
      <c r="H508" s="423" t="s">
        <v>262</v>
      </c>
      <c r="I508" s="423" t="s">
        <v>282</v>
      </c>
      <c r="J508" s="423" t="s">
        <v>348</v>
      </c>
      <c r="K508" s="332"/>
      <c r="L508" s="423" t="s">
        <v>351</v>
      </c>
      <c r="M508" s="423" t="s">
        <v>371</v>
      </c>
      <c r="N508" s="423" t="s">
        <v>455</v>
      </c>
      <c r="O508" s="423" t="s">
        <v>474</v>
      </c>
      <c r="P508" s="423" t="s">
        <v>484</v>
      </c>
      <c r="Q508" s="423" t="s">
        <v>513</v>
      </c>
      <c r="R508" s="423" t="s">
        <v>540</v>
      </c>
      <c r="S508" s="423" t="s">
        <v>596</v>
      </c>
      <c r="T508" s="423" t="s">
        <v>626</v>
      </c>
      <c r="U508" s="423" t="s">
        <v>672</v>
      </c>
      <c r="Z508" s="52"/>
      <c r="AC508" s="332"/>
    </row>
    <row r="509" spans="1:53" ht="13.5" customHeight="1" thickBot="1" x14ac:dyDescent="0.25">
      <c r="A509" s="609"/>
      <c r="B509" s="424"/>
      <c r="C509" s="424"/>
      <c r="D509" s="424"/>
      <c r="E509" s="424"/>
      <c r="F509" s="424"/>
      <c r="G509" s="424"/>
      <c r="H509" s="424"/>
      <c r="I509" s="424"/>
      <c r="J509" s="424"/>
      <c r="K509" s="332"/>
      <c r="L509" s="424"/>
      <c r="M509" s="424"/>
      <c r="N509" s="424"/>
      <c r="O509" s="424"/>
      <c r="P509" s="424"/>
      <c r="Q509" s="424"/>
      <c r="R509" s="424"/>
      <c r="S509" s="424"/>
      <c r="T509" s="424"/>
      <c r="U509" s="424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259.20000000000005</v>
      </c>
      <c r="D510" s="46">
        <f>IFERROR(W57*1,"0")+IFERROR(W58*1,"0")+IFERROR(W59*1,"0")+IFERROR(W60*1,"0")</f>
        <v>957.6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2262.98</v>
      </c>
      <c r="F510" s="46">
        <f>IFERROR(W134*1,"0")+IFERROR(W135*1,"0")+IFERROR(W136*1,"0")+IFERROR(W137*1,"0")</f>
        <v>226.8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924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2513.1</v>
      </c>
      <c r="J510" s="46">
        <f>IFERROR(W208*1,"0")</f>
        <v>210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1618.0099999999998</v>
      </c>
      <c r="N510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0" s="46">
        <f>IFERROR(W301*1,"0")+IFERROR(W305*1,"0")+IFERROR(W309*1,"0")+IFERROR(W313*1,"0")</f>
        <v>116.45999999999998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5741.5999999999995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131.4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774.36000000000013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182.98000000000002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971.5200000000001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600.6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0"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N397:T397"/>
    <mergeCell ref="D266:E266"/>
    <mergeCell ref="S17:T17"/>
    <mergeCell ref="N385:R385"/>
    <mergeCell ref="N310:T310"/>
    <mergeCell ref="N374:T374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N248:R248"/>
    <mergeCell ref="N441:R441"/>
    <mergeCell ref="A251:X25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D101:E101"/>
    <mergeCell ref="A240:X240"/>
    <mergeCell ref="D407:E407"/>
    <mergeCell ref="N242:T242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D346:E34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A397:M398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R507:S507"/>
    <mergeCell ref="N444:R444"/>
    <mergeCell ref="D145:E145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N486:R486"/>
    <mergeCell ref="D494:E494"/>
    <mergeCell ref="D493:E493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N400:R400"/>
    <mergeCell ref="D387:E38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2024-02-08T10:26:08Z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