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5FE3F6-A315-4452-819F-65877B9798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X499" i="1" s="1"/>
  <c r="N499" i="1"/>
  <c r="V497" i="1"/>
  <c r="V496" i="1"/>
  <c r="W495" i="1"/>
  <c r="X495" i="1" s="1"/>
  <c r="W494" i="1"/>
  <c r="X494" i="1" s="1"/>
  <c r="W493" i="1"/>
  <c r="X493" i="1" s="1"/>
  <c r="W492" i="1"/>
  <c r="W496" i="1" s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516" i="1" s="1"/>
  <c r="V477" i="1"/>
  <c r="V476" i="1"/>
  <c r="W475" i="1"/>
  <c r="X475" i="1" s="1"/>
  <c r="N475" i="1"/>
  <c r="W474" i="1"/>
  <c r="X474" i="1" s="1"/>
  <c r="N474" i="1"/>
  <c r="W473" i="1"/>
  <c r="X473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W470" i="1" s="1"/>
  <c r="N464" i="1"/>
  <c r="V462" i="1"/>
  <c r="V461" i="1"/>
  <c r="W460" i="1"/>
  <c r="W462" i="1" s="1"/>
  <c r="N460" i="1"/>
  <c r="X459" i="1"/>
  <c r="W459" i="1"/>
  <c r="N459" i="1"/>
  <c r="V457" i="1"/>
  <c r="V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X449" i="1"/>
  <c r="W449" i="1"/>
  <c r="N449" i="1"/>
  <c r="W448" i="1"/>
  <c r="X448" i="1" s="1"/>
  <c r="N448" i="1"/>
  <c r="W447" i="1"/>
  <c r="N447" i="1"/>
  <c r="V443" i="1"/>
  <c r="V442" i="1"/>
  <c r="W441" i="1"/>
  <c r="V439" i="1"/>
  <c r="V438" i="1"/>
  <c r="W437" i="1"/>
  <c r="V435" i="1"/>
  <c r="V434" i="1"/>
  <c r="W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X425" i="1"/>
  <c r="W425" i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W420" i="1" s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X383" i="1"/>
  <c r="W383" i="1"/>
  <c r="N383" i="1"/>
  <c r="V381" i="1"/>
  <c r="V380" i="1"/>
  <c r="W379" i="1"/>
  <c r="X379" i="1" s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X361" i="1"/>
  <c r="W361" i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X352" i="1"/>
  <c r="W352" i="1"/>
  <c r="N352" i="1"/>
  <c r="V349" i="1"/>
  <c r="W348" i="1"/>
  <c r="V348" i="1"/>
  <c r="X347" i="1"/>
  <c r="X348" i="1" s="1"/>
  <c r="W347" i="1"/>
  <c r="W349" i="1" s="1"/>
  <c r="N347" i="1"/>
  <c r="V345" i="1"/>
  <c r="W344" i="1"/>
  <c r="V344" i="1"/>
  <c r="X343" i="1"/>
  <c r="W343" i="1"/>
  <c r="N343" i="1"/>
  <c r="W342" i="1"/>
  <c r="V340" i="1"/>
  <c r="V339" i="1"/>
  <c r="X338" i="1"/>
  <c r="W338" i="1"/>
  <c r="N338" i="1"/>
  <c r="W337" i="1"/>
  <c r="X337" i="1" s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X326" i="1"/>
  <c r="W326" i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N296" i="1"/>
  <c r="W295" i="1"/>
  <c r="X295" i="1" s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X286" i="1" s="1"/>
  <c r="W285" i="1"/>
  <c r="N285" i="1"/>
  <c r="X284" i="1"/>
  <c r="W284" i="1"/>
  <c r="N284" i="1"/>
  <c r="V281" i="1"/>
  <c r="W280" i="1"/>
  <c r="V280" i="1"/>
  <c r="X279" i="1"/>
  <c r="W279" i="1"/>
  <c r="N279" i="1"/>
  <c r="W278" i="1"/>
  <c r="X278" i="1" s="1"/>
  <c r="N278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X265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W243" i="1" s="1"/>
  <c r="N241" i="1"/>
  <c r="V239" i="1"/>
  <c r="V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W209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X200" i="1" s="1"/>
  <c r="V198" i="1"/>
  <c r="V197" i="1"/>
  <c r="W196" i="1"/>
  <c r="X196" i="1" s="1"/>
  <c r="N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W177" i="1" s="1"/>
  <c r="N173" i="1"/>
  <c r="V171" i="1"/>
  <c r="V170" i="1"/>
  <c r="W169" i="1"/>
  <c r="N169" i="1"/>
  <c r="W168" i="1"/>
  <c r="V166" i="1"/>
  <c r="V165" i="1"/>
  <c r="W164" i="1"/>
  <c r="X164" i="1" s="1"/>
  <c r="N164" i="1"/>
  <c r="W163" i="1"/>
  <c r="N163" i="1"/>
  <c r="V160" i="1"/>
  <c r="V159" i="1"/>
  <c r="W158" i="1"/>
  <c r="X158" i="1" s="1"/>
  <c r="W157" i="1"/>
  <c r="X157" i="1" s="1"/>
  <c r="N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X143" i="1" s="1"/>
  <c r="N143" i="1"/>
  <c r="V139" i="1"/>
  <c r="V138" i="1"/>
  <c r="W137" i="1"/>
  <c r="X137" i="1" s="1"/>
  <c r="N137" i="1"/>
  <c r="W136" i="1"/>
  <c r="X136" i="1" s="1"/>
  <c r="N136" i="1"/>
  <c r="W135" i="1"/>
  <c r="N135" i="1"/>
  <c r="W134" i="1"/>
  <c r="X134" i="1" s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N126" i="1"/>
  <c r="W125" i="1"/>
  <c r="X125" i="1" s="1"/>
  <c r="X124" i="1"/>
  <c r="W124" i="1"/>
  <c r="W123" i="1"/>
  <c r="W131" i="1" s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X114" i="1"/>
  <c r="W114" i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X104" i="1"/>
  <c r="W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X78" i="1"/>
  <c r="W78" i="1"/>
  <c r="N78" i="1"/>
  <c r="W77" i="1"/>
  <c r="X77" i="1" s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X52" i="1"/>
  <c r="W52" i="1"/>
  <c r="N52" i="1"/>
  <c r="W51" i="1"/>
  <c r="N51" i="1"/>
  <c r="V47" i="1"/>
  <c r="V46" i="1"/>
  <c r="W45" i="1"/>
  <c r="W47" i="1" s="1"/>
  <c r="N45" i="1"/>
  <c r="V43" i="1"/>
  <c r="V42" i="1"/>
  <c r="W41" i="1"/>
  <c r="N41" i="1"/>
  <c r="V39" i="1"/>
  <c r="V38" i="1"/>
  <c r="X37" i="1"/>
  <c r="X38" i="1" s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X30" i="1"/>
  <c r="W30" i="1"/>
  <c r="W29" i="1"/>
  <c r="X29" i="1" s="1"/>
  <c r="N29" i="1"/>
  <c r="X28" i="1"/>
  <c r="W28" i="1"/>
  <c r="N28" i="1"/>
  <c r="W27" i="1"/>
  <c r="X27" i="1" s="1"/>
  <c r="W26" i="1"/>
  <c r="N26" i="1"/>
  <c r="V24" i="1"/>
  <c r="V23" i="1"/>
  <c r="W22" i="1"/>
  <c r="W24" i="1" s="1"/>
  <c r="N22" i="1"/>
  <c r="H10" i="1"/>
  <c r="A9" i="1"/>
  <c r="A10" i="1" s="1"/>
  <c r="D7" i="1"/>
  <c r="O6" i="1"/>
  <c r="N2" i="1"/>
  <c r="X396" i="1" l="1"/>
  <c r="X45" i="1"/>
  <c r="X46" i="1" s="1"/>
  <c r="I516" i="1"/>
  <c r="X204" i="1"/>
  <c r="W414" i="1"/>
  <c r="W23" i="1"/>
  <c r="W43" i="1"/>
  <c r="X41" i="1"/>
  <c r="X42" i="1" s="1"/>
  <c r="W121" i="1"/>
  <c r="X109" i="1"/>
  <c r="X120" i="1" s="1"/>
  <c r="X357" i="1"/>
  <c r="W408" i="1"/>
  <c r="W407" i="1"/>
  <c r="X406" i="1"/>
  <c r="X407" i="1" s="1"/>
  <c r="X437" i="1"/>
  <c r="X438" i="1" s="1"/>
  <c r="W439" i="1"/>
  <c r="W146" i="1"/>
  <c r="W198" i="1"/>
  <c r="X180" i="1"/>
  <c r="W239" i="1"/>
  <c r="X223" i="1"/>
  <c r="J9" i="1"/>
  <c r="W35" i="1"/>
  <c r="C516" i="1"/>
  <c r="W54" i="1"/>
  <c r="X51" i="1"/>
  <c r="X53" i="1" s="1"/>
  <c r="E516" i="1"/>
  <c r="W106" i="1"/>
  <c r="X146" i="1"/>
  <c r="W170" i="1"/>
  <c r="X168" i="1"/>
  <c r="L516" i="1"/>
  <c r="W219" i="1"/>
  <c r="X213" i="1"/>
  <c r="X219" i="1" s="1"/>
  <c r="W242" i="1"/>
  <c r="W281" i="1"/>
  <c r="X277" i="1"/>
  <c r="X280" i="1" s="1"/>
  <c r="X403" i="1"/>
  <c r="W430" i="1"/>
  <c r="X423" i="1"/>
  <c r="X430" i="1" s="1"/>
  <c r="W435" i="1"/>
  <c r="W434" i="1"/>
  <c r="X433" i="1"/>
  <c r="X434" i="1" s="1"/>
  <c r="W443" i="1"/>
  <c r="W442" i="1"/>
  <c r="X441" i="1"/>
  <c r="X442" i="1" s="1"/>
  <c r="W457" i="1"/>
  <c r="X447" i="1"/>
  <c r="W139" i="1"/>
  <c r="W159" i="1"/>
  <c r="W171" i="1"/>
  <c r="W238" i="1"/>
  <c r="X249" i="1"/>
  <c r="W262" i="1"/>
  <c r="X369" i="1"/>
  <c r="W461" i="1"/>
  <c r="W477" i="1"/>
  <c r="X95" i="1"/>
  <c r="X61" i="1"/>
  <c r="W61" i="1"/>
  <c r="F9" i="1"/>
  <c r="F10" i="1"/>
  <c r="X22" i="1"/>
  <c r="X23" i="1" s="1"/>
  <c r="V506" i="1"/>
  <c r="X26" i="1"/>
  <c r="X34" i="1" s="1"/>
  <c r="W34" i="1"/>
  <c r="W38" i="1"/>
  <c r="W42" i="1"/>
  <c r="W46" i="1"/>
  <c r="D516" i="1"/>
  <c r="W88" i="1"/>
  <c r="X98" i="1"/>
  <c r="X106" i="1" s="1"/>
  <c r="W107" i="1"/>
  <c r="X123" i="1"/>
  <c r="X130" i="1" s="1"/>
  <c r="W130" i="1"/>
  <c r="F516" i="1"/>
  <c r="X135" i="1"/>
  <c r="X138" i="1" s="1"/>
  <c r="W138" i="1"/>
  <c r="X150" i="1"/>
  <c r="X159" i="1" s="1"/>
  <c r="W160" i="1"/>
  <c r="W165" i="1"/>
  <c r="X169" i="1"/>
  <c r="X170" i="1" s="1"/>
  <c r="X173" i="1"/>
  <c r="X177" i="1" s="1"/>
  <c r="W210" i="1"/>
  <c r="W220" i="1"/>
  <c r="X225" i="1"/>
  <c r="X238" i="1" s="1"/>
  <c r="X241" i="1"/>
  <c r="X242" i="1" s="1"/>
  <c r="W250" i="1"/>
  <c r="X268" i="1"/>
  <c r="X285" i="1"/>
  <c r="W293" i="1"/>
  <c r="W292" i="1"/>
  <c r="X301" i="1"/>
  <c r="X302" i="1" s="1"/>
  <c r="W302" i="1"/>
  <c r="O516" i="1"/>
  <c r="W303" i="1"/>
  <c r="X309" i="1"/>
  <c r="X310" i="1" s="1"/>
  <c r="W310" i="1"/>
  <c r="W311" i="1"/>
  <c r="X319" i="1"/>
  <c r="X320" i="1" s="1"/>
  <c r="P516" i="1"/>
  <c r="W320" i="1"/>
  <c r="W321" i="1"/>
  <c r="X476" i="1"/>
  <c r="H9" i="1"/>
  <c r="V510" i="1"/>
  <c r="W62" i="1"/>
  <c r="W87" i="1"/>
  <c r="W96" i="1"/>
  <c r="G516" i="1"/>
  <c r="W147" i="1"/>
  <c r="X197" i="1"/>
  <c r="W205" i="1"/>
  <c r="W249" i="1"/>
  <c r="W275" i="1"/>
  <c r="X271" i="1"/>
  <c r="X274" i="1" s="1"/>
  <c r="N516" i="1"/>
  <c r="X336" i="1"/>
  <c r="X339" i="1" s="1"/>
  <c r="W340" i="1"/>
  <c r="W345" i="1"/>
  <c r="X342" i="1"/>
  <c r="X344" i="1" s="1"/>
  <c r="W358" i="1"/>
  <c r="W373" i="1"/>
  <c r="W374" i="1"/>
  <c r="X372" i="1"/>
  <c r="X373" i="1" s="1"/>
  <c r="X456" i="1"/>
  <c r="W95" i="1"/>
  <c r="W120" i="1"/>
  <c r="W178" i="1"/>
  <c r="W197" i="1"/>
  <c r="W204" i="1"/>
  <c r="X252" i="1"/>
  <c r="X262" i="1" s="1"/>
  <c r="W263" i="1"/>
  <c r="X292" i="1"/>
  <c r="X296" i="1"/>
  <c r="X297" i="1" s="1"/>
  <c r="W297" i="1"/>
  <c r="W298" i="1"/>
  <c r="X305" i="1"/>
  <c r="X306" i="1" s="1"/>
  <c r="W306" i="1"/>
  <c r="W307" i="1"/>
  <c r="X313" i="1"/>
  <c r="X314" i="1" s="1"/>
  <c r="W314" i="1"/>
  <c r="W315" i="1"/>
  <c r="X325" i="1"/>
  <c r="X333" i="1" s="1"/>
  <c r="Q516" i="1"/>
  <c r="W333" i="1"/>
  <c r="W380" i="1"/>
  <c r="W381" i="1"/>
  <c r="X378" i="1"/>
  <c r="X380" i="1" s="1"/>
  <c r="S516" i="1"/>
  <c r="W508" i="1"/>
  <c r="B516" i="1"/>
  <c r="W507" i="1"/>
  <c r="W53" i="1"/>
  <c r="X65" i="1"/>
  <c r="X87" i="1" s="1"/>
  <c r="H516" i="1"/>
  <c r="X163" i="1"/>
  <c r="X165" i="1" s="1"/>
  <c r="W166" i="1"/>
  <c r="X208" i="1"/>
  <c r="X209" i="1" s="1"/>
  <c r="J516" i="1"/>
  <c r="W269" i="1"/>
  <c r="W268" i="1"/>
  <c r="W274" i="1"/>
  <c r="W334" i="1"/>
  <c r="W339" i="1"/>
  <c r="R516" i="1"/>
  <c r="W363" i="1"/>
  <c r="X360" i="1"/>
  <c r="X362" i="1" s="1"/>
  <c r="W369" i="1"/>
  <c r="W370" i="1"/>
  <c r="X504" i="1"/>
  <c r="W397" i="1"/>
  <c r="W456" i="1"/>
  <c r="W476" i="1"/>
  <c r="W497" i="1"/>
  <c r="W505" i="1"/>
  <c r="W396" i="1"/>
  <c r="W404" i="1"/>
  <c r="X418" i="1"/>
  <c r="X420" i="1" s="1"/>
  <c r="W421" i="1"/>
  <c r="W438" i="1"/>
  <c r="X460" i="1"/>
  <c r="X461" i="1" s="1"/>
  <c r="X464" i="1"/>
  <c r="X470" i="1" s="1"/>
  <c r="X481" i="1"/>
  <c r="X484" i="1" s="1"/>
  <c r="X492" i="1"/>
  <c r="X496" i="1" s="1"/>
  <c r="W504" i="1"/>
  <c r="T516" i="1"/>
  <c r="W403" i="1"/>
  <c r="W415" i="1"/>
  <c r="W431" i="1"/>
  <c r="W471" i="1"/>
  <c r="W485" i="1"/>
  <c r="M516" i="1"/>
  <c r="U516" i="1"/>
  <c r="W357" i="1"/>
  <c r="X410" i="1"/>
  <c r="X414" i="1" s="1"/>
  <c r="W484" i="1"/>
  <c r="W506" i="1" l="1"/>
  <c r="W510" i="1"/>
  <c r="X511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<sst xmlns="http://schemas.openxmlformats.org/spreadsheetml/2006/main" count="2209" uniqueCount="765">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</sst>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50" t="s">
        <v>0</v>
      </c>
      <c r="E1" s="451"/>
      <c r="F1" s="451"/>
      <c r="G1" s="12" t="s">
        <v>1</v>
      </c>
      <c r="H1" s="450" t="s">
        <v>2</v>
      </c>
      <c r="I1" s="451"/>
      <c r="J1" s="451"/>
      <c r="K1" s="451"/>
      <c r="L1" s="451"/>
      <c r="M1" s="451"/>
      <c r="N1" s="451"/>
      <c r="O1" s="451"/>
      <c r="P1" s="697" t="s">
        <v>3</v>
      </c>
      <c r="Q1" s="451"/>
      <c r="R1" s="45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28" t="s">
        <v>8</v>
      </c>
      <c r="B5" s="429"/>
      <c r="C5" s="430"/>
      <c r="D5" s="374"/>
      <c r="E5" s="376"/>
      <c r="F5" s="652" t="s">
        <v>9</v>
      </c>
      <c r="G5" s="430"/>
      <c r="H5" s="374"/>
      <c r="I5" s="375"/>
      <c r="J5" s="375"/>
      <c r="K5" s="375"/>
      <c r="L5" s="376"/>
      <c r="N5" s="24" t="s">
        <v>10</v>
      </c>
      <c r="O5" s="597">
        <v>45330</v>
      </c>
      <c r="P5" s="426"/>
      <c r="R5" s="674" t="s">
        <v>11</v>
      </c>
      <c r="S5" s="396"/>
      <c r="T5" s="526" t="s">
        <v>12</v>
      </c>
      <c r="U5" s="426"/>
      <c r="Z5" s="51"/>
      <c r="AA5" s="51"/>
      <c r="AB5" s="51"/>
    </row>
    <row r="6" spans="1:29" s="332" customFormat="1" ht="24" customHeight="1" x14ac:dyDescent="0.2">
      <c r="A6" s="428" t="s">
        <v>13</v>
      </c>
      <c r="B6" s="429"/>
      <c r="C6" s="430"/>
      <c r="D6" s="619" t="s">
        <v>14</v>
      </c>
      <c r="E6" s="620"/>
      <c r="F6" s="620"/>
      <c r="G6" s="620"/>
      <c r="H6" s="620"/>
      <c r="I6" s="620"/>
      <c r="J6" s="620"/>
      <c r="K6" s="620"/>
      <c r="L6" s="426"/>
      <c r="N6" s="24" t="s">
        <v>15</v>
      </c>
      <c r="O6" s="462" t="str">
        <f>IF(O5=0," ",CHOOSE(WEEKDAY(O5,2),"Понедельник","Вторник","Среда","Четверг","Пятница","Суббота","Воскресенье"))</f>
        <v>Четверг</v>
      </c>
      <c r="P6" s="344"/>
      <c r="R6" s="395" t="s">
        <v>16</v>
      </c>
      <c r="S6" s="396"/>
      <c r="T6" s="532" t="s">
        <v>17</v>
      </c>
      <c r="U6" s="38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6"/>
      <c r="N7" s="24"/>
      <c r="O7" s="42"/>
      <c r="P7" s="42"/>
      <c r="R7" s="348"/>
      <c r="S7" s="396"/>
      <c r="T7" s="533"/>
      <c r="U7" s="534"/>
      <c r="Z7" s="51"/>
      <c r="AA7" s="51"/>
      <c r="AB7" s="51"/>
    </row>
    <row r="8" spans="1:29" s="332" customFormat="1" ht="25.5" customHeight="1" x14ac:dyDescent="0.2">
      <c r="A8" s="687" t="s">
        <v>18</v>
      </c>
      <c r="B8" s="350"/>
      <c r="C8" s="351"/>
      <c r="D8" s="421"/>
      <c r="E8" s="422"/>
      <c r="F8" s="422"/>
      <c r="G8" s="422"/>
      <c r="H8" s="422"/>
      <c r="I8" s="422"/>
      <c r="J8" s="422"/>
      <c r="K8" s="422"/>
      <c r="L8" s="423"/>
      <c r="N8" s="24" t="s">
        <v>19</v>
      </c>
      <c r="O8" s="425">
        <v>0.41666666666666669</v>
      </c>
      <c r="P8" s="426"/>
      <c r="R8" s="348"/>
      <c r="S8" s="396"/>
      <c r="T8" s="533"/>
      <c r="U8" s="534"/>
      <c r="Z8" s="51"/>
      <c r="AA8" s="51"/>
      <c r="AB8" s="51"/>
    </row>
    <row r="9" spans="1:29" s="332" customFormat="1" ht="39.950000000000003" customHeight="1" x14ac:dyDescent="0.2">
      <c r="A9" s="4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0"/>
      <c r="E9" s="356"/>
      <c r="F9" s="4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597"/>
      <c r="P9" s="426"/>
      <c r="R9" s="348"/>
      <c r="S9" s="396"/>
      <c r="T9" s="535"/>
      <c r="U9" s="536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0"/>
      <c r="E10" s="356"/>
      <c r="F10" s="4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2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5"/>
      <c r="P10" s="426"/>
      <c r="S10" s="24" t="s">
        <v>22</v>
      </c>
      <c r="T10" s="386" t="s">
        <v>23</v>
      </c>
      <c r="U10" s="38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426"/>
      <c r="S11" s="24" t="s">
        <v>26</v>
      </c>
      <c r="T11" s="621" t="s">
        <v>27</v>
      </c>
      <c r="U11" s="622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53" t="s">
        <v>28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30"/>
      <c r="N12" s="24" t="s">
        <v>29</v>
      </c>
      <c r="O12" s="615"/>
      <c r="P12" s="576"/>
      <c r="Q12" s="23"/>
      <c r="S12" s="24"/>
      <c r="T12" s="451"/>
      <c r="U12" s="348"/>
      <c r="Z12" s="51"/>
      <c r="AA12" s="51"/>
      <c r="AB12" s="51"/>
    </row>
    <row r="13" spans="1:29" s="332" customFormat="1" ht="23.25" customHeight="1" x14ac:dyDescent="0.2">
      <c r="A13" s="653" t="s">
        <v>30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30"/>
      <c r="M13" s="26"/>
      <c r="N13" s="26" t="s">
        <v>31</v>
      </c>
      <c r="O13" s="621"/>
      <c r="P13" s="622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53" t="s">
        <v>32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30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78" t="s">
        <v>33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30"/>
      <c r="N15" s="501" t="s">
        <v>34</v>
      </c>
      <c r="O15" s="451"/>
      <c r="P15" s="451"/>
      <c r="Q15" s="451"/>
      <c r="R15" s="45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2"/>
      <c r="O16" s="502"/>
      <c r="P16" s="502"/>
      <c r="Q16" s="502"/>
      <c r="R16" s="50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89" t="s">
        <v>37</v>
      </c>
      <c r="D17" s="380" t="s">
        <v>38</v>
      </c>
      <c r="E17" s="457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56"/>
      <c r="P17" s="456"/>
      <c r="Q17" s="456"/>
      <c r="R17" s="457"/>
      <c r="S17" s="676" t="s">
        <v>48</v>
      </c>
      <c r="T17" s="430"/>
      <c r="U17" s="380" t="s">
        <v>49</v>
      </c>
      <c r="V17" s="380" t="s">
        <v>50</v>
      </c>
      <c r="W17" s="388" t="s">
        <v>51</v>
      </c>
      <c r="X17" s="380" t="s">
        <v>52</v>
      </c>
      <c r="Y17" s="406" t="s">
        <v>53</v>
      </c>
      <c r="Z17" s="406" t="s">
        <v>54</v>
      </c>
      <c r="AA17" s="406" t="s">
        <v>55</v>
      </c>
      <c r="AB17" s="407"/>
      <c r="AC17" s="408"/>
      <c r="AD17" s="474"/>
      <c r="BA17" s="399" t="s">
        <v>56</v>
      </c>
    </row>
    <row r="18" spans="1:53" ht="14.25" customHeight="1" x14ac:dyDescent="0.2">
      <c r="A18" s="381"/>
      <c r="B18" s="381"/>
      <c r="C18" s="381"/>
      <c r="D18" s="458"/>
      <c r="E18" s="460"/>
      <c r="F18" s="381"/>
      <c r="G18" s="381"/>
      <c r="H18" s="381"/>
      <c r="I18" s="381"/>
      <c r="J18" s="381"/>
      <c r="K18" s="381"/>
      <c r="L18" s="381"/>
      <c r="M18" s="381"/>
      <c r="N18" s="458"/>
      <c r="O18" s="459"/>
      <c r="P18" s="459"/>
      <c r="Q18" s="459"/>
      <c r="R18" s="460"/>
      <c r="S18" s="333" t="s">
        <v>57</v>
      </c>
      <c r="T18" s="333" t="s">
        <v>58</v>
      </c>
      <c r="U18" s="381"/>
      <c r="V18" s="381"/>
      <c r="W18" s="389"/>
      <c r="X18" s="381"/>
      <c r="Y18" s="604"/>
      <c r="Z18" s="604"/>
      <c r="AA18" s="409"/>
      <c r="AB18" s="410"/>
      <c r="AC18" s="411"/>
      <c r="AD18" s="475"/>
      <c r="BA18" s="348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354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hidden="1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3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3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5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8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2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3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3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47" t="s">
        <v>86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2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3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3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47" t="s">
        <v>91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2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3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3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47" t="s">
        <v>95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2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3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3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48"/>
      <c r="Z48" s="48"/>
    </row>
    <row r="49" spans="1:53" ht="16.5" hidden="1" customHeight="1" x14ac:dyDescent="0.25">
      <c r="A49" s="354" t="s">
        <v>99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hidden="1" customHeight="1" x14ac:dyDescent="0.25">
      <c r="A50" s="347" t="s">
        <v>100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400</v>
      </c>
      <c r="W51" s="340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2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3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37.037037037037038</v>
      </c>
      <c r="W53" s="341">
        <f>IFERROR(W51/H51,"0")+IFERROR(W52/H52,"0")</f>
        <v>38</v>
      </c>
      <c r="X53" s="341">
        <f>IFERROR(IF(X51="",0,X51),"0")+IFERROR(IF(X52="",0,X52),"0")</f>
        <v>0.8264999999999999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3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400</v>
      </c>
      <c r="W54" s="341">
        <f>IFERROR(SUM(W51:W52),"0")</f>
        <v>410.40000000000003</v>
      </c>
      <c r="X54" s="37"/>
      <c r="Y54" s="342"/>
      <c r="Z54" s="342"/>
    </row>
    <row r="55" spans="1:53" ht="16.5" hidden="1" customHeight="1" x14ac:dyDescent="0.25">
      <c r="A55" s="354" t="s">
        <v>107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hidden="1" customHeight="1" x14ac:dyDescent="0.25">
      <c r="A56" s="347" t="s">
        <v>108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4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8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2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3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3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54" t="s">
        <v>98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hidden="1" customHeight="1" x14ac:dyDescent="0.25">
      <c r="A64" s="347" t="s">
        <v>108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250</v>
      </c>
      <c r="W65" s="340">
        <f t="shared" ref="W65:W86" si="2">IFERROR(IF(V65="",0,CEILING((V65/$H65),1)*$H65),"")</f>
        <v>257.59999999999997</v>
      </c>
      <c r="X65" s="36">
        <f t="shared" ref="X65:X71" si="3">IFERROR(IF(W65=0,"",ROUNDUP(W65/H65,0)*0.02175),"")</f>
        <v>0.50024999999999997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5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300</v>
      </c>
      <c r="W67" s="340">
        <f t="shared" si="2"/>
        <v>302.40000000000003</v>
      </c>
      <c r="X67" s="36">
        <f t="shared" si="3"/>
        <v>0.60899999999999999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07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3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120</v>
      </c>
      <c r="W74" s="340">
        <f t="shared" si="2"/>
        <v>120</v>
      </c>
      <c r="X74" s="36">
        <f t="shared" si="4"/>
        <v>0.28110000000000002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225</v>
      </c>
      <c r="W79" s="340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6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2"/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53"/>
      <c r="N87" s="349" t="s">
        <v>66</v>
      </c>
      <c r="O87" s="350"/>
      <c r="P87" s="350"/>
      <c r="Q87" s="350"/>
      <c r="R87" s="350"/>
      <c r="S87" s="350"/>
      <c r="T87" s="351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130.09920634920636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131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1.8588499999999997</v>
      </c>
      <c r="Y87" s="342"/>
      <c r="Z87" s="342"/>
    </row>
    <row r="88" spans="1:53" x14ac:dyDescent="0.2">
      <c r="A88" s="348"/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53"/>
      <c r="N88" s="349" t="s">
        <v>66</v>
      </c>
      <c r="O88" s="350"/>
      <c r="P88" s="350"/>
      <c r="Q88" s="350"/>
      <c r="R88" s="350"/>
      <c r="S88" s="350"/>
      <c r="T88" s="351"/>
      <c r="U88" s="37" t="s">
        <v>65</v>
      </c>
      <c r="V88" s="341">
        <f>IFERROR(SUM(V65:V86),"0")</f>
        <v>895</v>
      </c>
      <c r="W88" s="341">
        <f>IFERROR(SUM(W65:W86),"0")</f>
        <v>905</v>
      </c>
      <c r="X88" s="37"/>
      <c r="Y88" s="342"/>
      <c r="Z88" s="342"/>
    </row>
    <row r="89" spans="1:53" ht="14.25" hidden="1" customHeight="1" x14ac:dyDescent="0.25">
      <c r="A89" s="347" t="s">
        <v>100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35"/>
      <c r="Z89" s="335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702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8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3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52"/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53"/>
      <c r="N95" s="349" t="s">
        <v>66</v>
      </c>
      <c r="O95" s="350"/>
      <c r="P95" s="350"/>
      <c r="Q95" s="350"/>
      <c r="R95" s="350"/>
      <c r="S95" s="350"/>
      <c r="T95" s="351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8"/>
      <c r="B96" s="348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53"/>
      <c r="N96" s="349" t="s">
        <v>66</v>
      </c>
      <c r="O96" s="350"/>
      <c r="P96" s="350"/>
      <c r="Q96" s="350"/>
      <c r="R96" s="350"/>
      <c r="S96" s="350"/>
      <c r="T96" s="351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47" t="s">
        <v>60</v>
      </c>
      <c r="B97" s="348"/>
      <c r="C97" s="348"/>
      <c r="D97" s="348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35"/>
      <c r="Z97" s="335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100</v>
      </c>
      <c r="W98" s="340">
        <f t="shared" ref="W98:W105" si="5">IFERROR(IF(V98="",0,CEILING((V98/$H98),1)*$H98),"")</f>
        <v>108</v>
      </c>
      <c r="X98" s="36">
        <f>IFERROR(IF(W98=0,"",ROUNDUP(W98/H98,0)*0.02175),"")</f>
        <v>0.26100000000000001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42</v>
      </c>
      <c r="W99" s="340">
        <f t="shared" si="5"/>
        <v>42</v>
      </c>
      <c r="X99" s="36">
        <f>IFERROR(IF(W99=0,"",ROUNDUP(W99/H99,0)*0.00937),"")</f>
        <v>9.3700000000000006E-2</v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300</v>
      </c>
      <c r="W100" s="340">
        <f t="shared" si="5"/>
        <v>306</v>
      </c>
      <c r="X100" s="36">
        <f>IFERROR(IF(W100=0,"",ROUNDUP(W100/H100,0)*0.02175),"")</f>
        <v>0.73949999999999994</v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8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3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2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53"/>
      <c r="N106" s="349" t="s">
        <v>66</v>
      </c>
      <c r="O106" s="350"/>
      <c r="P106" s="350"/>
      <c r="Q106" s="350"/>
      <c r="R106" s="350"/>
      <c r="S106" s="350"/>
      <c r="T106" s="351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54.444444444444443</v>
      </c>
      <c r="W106" s="341">
        <f>IFERROR(W98/H98,"0")+IFERROR(W99/H99,"0")+IFERROR(W100/H100,"0")+IFERROR(W101/H101,"0")+IFERROR(W102/H102,"0")+IFERROR(W103/H103,"0")+IFERROR(W104/H104,"0")+IFERROR(W105/H105,"0")</f>
        <v>56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1.0941999999999998</v>
      </c>
      <c r="Y106" s="342"/>
      <c r="Z106" s="342"/>
    </row>
    <row r="107" spans="1:53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53"/>
      <c r="N107" s="349" t="s">
        <v>66</v>
      </c>
      <c r="O107" s="350"/>
      <c r="P107" s="350"/>
      <c r="Q107" s="350"/>
      <c r="R107" s="350"/>
      <c r="S107" s="350"/>
      <c r="T107" s="351"/>
      <c r="U107" s="37" t="s">
        <v>65</v>
      </c>
      <c r="V107" s="341">
        <f>IFERROR(SUM(V98:V105),"0")</f>
        <v>442</v>
      </c>
      <c r="W107" s="341">
        <f>IFERROR(SUM(W98:W105),"0")</f>
        <v>456</v>
      </c>
      <c r="X107" s="37"/>
      <c r="Y107" s="342"/>
      <c r="Z107" s="342"/>
    </row>
    <row r="108" spans="1:53" ht="14.25" hidden="1" customHeight="1" x14ac:dyDescent="0.25">
      <c r="A108" s="347" t="s">
        <v>68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35"/>
      <c r="Z108" s="335"/>
    </row>
    <row r="109" spans="1:53" ht="27" hidden="1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21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522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200</v>
      </c>
      <c r="W110" s="340">
        <f t="shared" si="6"/>
        <v>202.5</v>
      </c>
      <c r="X110" s="36">
        <f>IFERROR(IF(W110=0,"",ROUNDUP(W110/H110,0)*0.02175),"")</f>
        <v>0.54374999999999996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605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250</v>
      </c>
      <c r="W111" s="340">
        <f t="shared" si="6"/>
        <v>252</v>
      </c>
      <c r="X111" s="36">
        <f>IFERROR(IF(W111=0,"",ROUNDUP(W111/H111,0)*0.02175),"")</f>
        <v>0.65249999999999997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30</v>
      </c>
      <c r="W112" s="340">
        <f t="shared" si="6"/>
        <v>30</v>
      </c>
      <c r="X112" s="36">
        <f>IFERROR(IF(W112=0,"",ROUNDUP(W112/H112,0)*0.00753),"")</f>
        <v>7.5300000000000006E-2</v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02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8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77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0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0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7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2"/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53"/>
      <c r="N120" s="349" t="s">
        <v>66</v>
      </c>
      <c r="O120" s="350"/>
      <c r="P120" s="350"/>
      <c r="Q120" s="350"/>
      <c r="R120" s="350"/>
      <c r="S120" s="350"/>
      <c r="T120" s="351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64.453262786596113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65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1.27155</v>
      </c>
      <c r="Y120" s="342"/>
      <c r="Z120" s="342"/>
    </row>
    <row r="121" spans="1:53" x14ac:dyDescent="0.2">
      <c r="A121" s="348"/>
      <c r="B121" s="348"/>
      <c r="C121" s="348"/>
      <c r="D121" s="348"/>
      <c r="E121" s="348"/>
      <c r="F121" s="348"/>
      <c r="G121" s="348"/>
      <c r="H121" s="348"/>
      <c r="I121" s="348"/>
      <c r="J121" s="348"/>
      <c r="K121" s="348"/>
      <c r="L121" s="348"/>
      <c r="M121" s="353"/>
      <c r="N121" s="349" t="s">
        <v>66</v>
      </c>
      <c r="O121" s="350"/>
      <c r="P121" s="350"/>
      <c r="Q121" s="350"/>
      <c r="R121" s="350"/>
      <c r="S121" s="350"/>
      <c r="T121" s="351"/>
      <c r="U121" s="37" t="s">
        <v>65</v>
      </c>
      <c r="V121" s="341">
        <f>IFERROR(SUM(V109:V119),"0")</f>
        <v>480</v>
      </c>
      <c r="W121" s="341">
        <f>IFERROR(SUM(W109:W119),"0")</f>
        <v>484.5</v>
      </c>
      <c r="X121" s="37"/>
      <c r="Y121" s="342"/>
      <c r="Z121" s="342"/>
    </row>
    <row r="122" spans="1:53" ht="14.25" hidden="1" customHeight="1" x14ac:dyDescent="0.25">
      <c r="A122" s="347" t="s">
        <v>229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35"/>
      <c r="Z122" s="335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2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94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509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61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52"/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53"/>
      <c r="N130" s="349" t="s">
        <v>66</v>
      </c>
      <c r="O130" s="350"/>
      <c r="P130" s="350"/>
      <c r="Q130" s="350"/>
      <c r="R130" s="350"/>
      <c r="S130" s="350"/>
      <c r="T130" s="351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8"/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53"/>
      <c r="N131" s="349" t="s">
        <v>66</v>
      </c>
      <c r="O131" s="350"/>
      <c r="P131" s="350"/>
      <c r="Q131" s="350"/>
      <c r="R131" s="350"/>
      <c r="S131" s="350"/>
      <c r="T131" s="351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54" t="s">
        <v>245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34"/>
      <c r="Z132" s="334"/>
    </row>
    <row r="133" spans="1:53" ht="14.25" hidden="1" customHeight="1" x14ac:dyDescent="0.25">
      <c r="A133" s="347" t="s">
        <v>68</v>
      </c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35"/>
      <c r="Z133" s="335"/>
    </row>
    <row r="134" spans="1:53" ht="27" hidden="1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4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hidden="1" x14ac:dyDescent="0.2">
      <c r="A138" s="352"/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53"/>
      <c r="N138" s="349" t="s">
        <v>66</v>
      </c>
      <c r="O138" s="350"/>
      <c r="P138" s="350"/>
      <c r="Q138" s="350"/>
      <c r="R138" s="350"/>
      <c r="S138" s="350"/>
      <c r="T138" s="351"/>
      <c r="U138" s="37" t="s">
        <v>67</v>
      </c>
      <c r="V138" s="341">
        <f>IFERROR(V134/H134,"0")+IFERROR(V135/H135,"0")+IFERROR(V136/H136,"0")+IFERROR(V137/H137,"0")</f>
        <v>0</v>
      </c>
      <c r="W138" s="341">
        <f>IFERROR(W134/H134,"0")+IFERROR(W135/H135,"0")+IFERROR(W136/H136,"0")+IFERROR(W137/H137,"0")</f>
        <v>0</v>
      </c>
      <c r="X138" s="341">
        <f>IFERROR(IF(X134="",0,X134),"0")+IFERROR(IF(X135="",0,X135),"0")+IFERROR(IF(X136="",0,X136),"0")+IFERROR(IF(X137="",0,X137),"0")</f>
        <v>0</v>
      </c>
      <c r="Y138" s="342"/>
      <c r="Z138" s="342"/>
    </row>
    <row r="139" spans="1:53" hidden="1" x14ac:dyDescent="0.2">
      <c r="A139" s="34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53"/>
      <c r="N139" s="349" t="s">
        <v>66</v>
      </c>
      <c r="O139" s="350"/>
      <c r="P139" s="350"/>
      <c r="Q139" s="350"/>
      <c r="R139" s="350"/>
      <c r="S139" s="350"/>
      <c r="T139" s="351"/>
      <c r="U139" s="37" t="s">
        <v>65</v>
      </c>
      <c r="V139" s="341">
        <f>IFERROR(SUM(V134:V137),"0")</f>
        <v>0</v>
      </c>
      <c r="W139" s="341">
        <f>IFERROR(SUM(W134:W137),"0")</f>
        <v>0</v>
      </c>
      <c r="X139" s="37"/>
      <c r="Y139" s="342"/>
      <c r="Z139" s="342"/>
    </row>
    <row r="140" spans="1:53" ht="27.75" hidden="1" customHeight="1" x14ac:dyDescent="0.2">
      <c r="A140" s="392" t="s">
        <v>254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354" t="s">
        <v>255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34"/>
      <c r="Z141" s="334"/>
    </row>
    <row r="142" spans="1:53" ht="14.25" hidden="1" customHeight="1" x14ac:dyDescent="0.25">
      <c r="A142" s="347" t="s">
        <v>108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35"/>
      <c r="Z142" s="335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52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53"/>
      <c r="N146" s="349" t="s">
        <v>66</v>
      </c>
      <c r="O146" s="350"/>
      <c r="P146" s="350"/>
      <c r="Q146" s="350"/>
      <c r="R146" s="350"/>
      <c r="S146" s="350"/>
      <c r="T146" s="351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53"/>
      <c r="N147" s="349" t="s">
        <v>66</v>
      </c>
      <c r="O147" s="350"/>
      <c r="P147" s="350"/>
      <c r="Q147" s="350"/>
      <c r="R147" s="350"/>
      <c r="S147" s="350"/>
      <c r="T147" s="351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54" t="s">
        <v>262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34"/>
      <c r="Z148" s="334"/>
    </row>
    <row r="149" spans="1:53" ht="14.25" hidden="1" customHeight="1" x14ac:dyDescent="0.25">
      <c r="A149" s="347" t="s">
        <v>60</v>
      </c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35"/>
      <c r="Z149" s="335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4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50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52"/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53"/>
      <c r="N159" s="349" t="s">
        <v>66</v>
      </c>
      <c r="O159" s="350"/>
      <c r="P159" s="350"/>
      <c r="Q159" s="350"/>
      <c r="R159" s="350"/>
      <c r="S159" s="350"/>
      <c r="T159" s="351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48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53"/>
      <c r="N160" s="349" t="s">
        <v>66</v>
      </c>
      <c r="O160" s="350"/>
      <c r="P160" s="350"/>
      <c r="Q160" s="350"/>
      <c r="R160" s="350"/>
      <c r="S160" s="350"/>
      <c r="T160" s="351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54" t="s">
        <v>282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34"/>
      <c r="Z161" s="334"/>
    </row>
    <row r="162" spans="1:53" ht="14.25" hidden="1" customHeight="1" x14ac:dyDescent="0.25">
      <c r="A162" s="347" t="s">
        <v>108</v>
      </c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48"/>
      <c r="P162" s="348"/>
      <c r="Q162" s="348"/>
      <c r="R162" s="348"/>
      <c r="S162" s="348"/>
      <c r="T162" s="348"/>
      <c r="U162" s="348"/>
      <c r="V162" s="348"/>
      <c r="W162" s="348"/>
      <c r="X162" s="348"/>
      <c r="Y162" s="335"/>
      <c r="Z162" s="335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52"/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53"/>
      <c r="N165" s="349" t="s">
        <v>66</v>
      </c>
      <c r="O165" s="350"/>
      <c r="P165" s="350"/>
      <c r="Q165" s="350"/>
      <c r="R165" s="350"/>
      <c r="S165" s="350"/>
      <c r="T165" s="351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8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3"/>
      <c r="N166" s="349" t="s">
        <v>66</v>
      </c>
      <c r="O166" s="350"/>
      <c r="P166" s="350"/>
      <c r="Q166" s="350"/>
      <c r="R166" s="350"/>
      <c r="S166" s="350"/>
      <c r="T166" s="351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47" t="s">
        <v>100</v>
      </c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  <c r="Y167" s="335"/>
      <c r="Z167" s="335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52"/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53"/>
      <c r="N170" s="349" t="s">
        <v>66</v>
      </c>
      <c r="O170" s="350"/>
      <c r="P170" s="350"/>
      <c r="Q170" s="350"/>
      <c r="R170" s="350"/>
      <c r="S170" s="350"/>
      <c r="T170" s="351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8"/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53"/>
      <c r="N171" s="349" t="s">
        <v>66</v>
      </c>
      <c r="O171" s="350"/>
      <c r="P171" s="350"/>
      <c r="Q171" s="350"/>
      <c r="R171" s="350"/>
      <c r="S171" s="350"/>
      <c r="T171" s="351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47" t="s">
        <v>60</v>
      </c>
      <c r="B172" s="348"/>
      <c r="C172" s="348"/>
      <c r="D172" s="348"/>
      <c r="E172" s="348"/>
      <c r="F172" s="348"/>
      <c r="G172" s="348"/>
      <c r="H172" s="348"/>
      <c r="I172" s="348"/>
      <c r="J172" s="348"/>
      <c r="K172" s="348"/>
      <c r="L172" s="348"/>
      <c r="M172" s="348"/>
      <c r="N172" s="348"/>
      <c r="O172" s="348"/>
      <c r="P172" s="348"/>
      <c r="Q172" s="348"/>
      <c r="R172" s="348"/>
      <c r="S172" s="348"/>
      <c r="T172" s="348"/>
      <c r="U172" s="348"/>
      <c r="V172" s="348"/>
      <c r="W172" s="348"/>
      <c r="X172" s="348"/>
      <c r="Y172" s="335"/>
      <c r="Z172" s="335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52"/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53"/>
      <c r="N177" s="349" t="s">
        <v>66</v>
      </c>
      <c r="O177" s="350"/>
      <c r="P177" s="350"/>
      <c r="Q177" s="350"/>
      <c r="R177" s="350"/>
      <c r="S177" s="350"/>
      <c r="T177" s="351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8"/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53"/>
      <c r="N178" s="349" t="s">
        <v>66</v>
      </c>
      <c r="O178" s="350"/>
      <c r="P178" s="350"/>
      <c r="Q178" s="350"/>
      <c r="R178" s="350"/>
      <c r="S178" s="350"/>
      <c r="T178" s="351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47" t="s">
        <v>68</v>
      </c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8"/>
      <c r="P179" s="348"/>
      <c r="Q179" s="348"/>
      <c r="R179" s="348"/>
      <c r="S179" s="348"/>
      <c r="T179" s="348"/>
      <c r="U179" s="348"/>
      <c r="V179" s="348"/>
      <c r="W179" s="348"/>
      <c r="X179" s="348"/>
      <c r="Y179" s="335"/>
      <c r="Z179" s="335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8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0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5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52"/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53"/>
      <c r="N197" s="349" t="s">
        <v>66</v>
      </c>
      <c r="O197" s="350"/>
      <c r="P197" s="350"/>
      <c r="Q197" s="350"/>
      <c r="R197" s="350"/>
      <c r="S197" s="350"/>
      <c r="T197" s="351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hidden="1" x14ac:dyDescent="0.2">
      <c r="A198" s="348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53"/>
      <c r="N198" s="349" t="s">
        <v>66</v>
      </c>
      <c r="O198" s="350"/>
      <c r="P198" s="350"/>
      <c r="Q198" s="350"/>
      <c r="R198" s="350"/>
      <c r="S198" s="350"/>
      <c r="T198" s="351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hidden="1" customHeight="1" x14ac:dyDescent="0.25">
      <c r="A199" s="347" t="s">
        <v>229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35"/>
      <c r="Z199" s="335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4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52"/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53"/>
      <c r="N204" s="349" t="s">
        <v>66</v>
      </c>
      <c r="O204" s="350"/>
      <c r="P204" s="350"/>
      <c r="Q204" s="350"/>
      <c r="R204" s="350"/>
      <c r="S204" s="350"/>
      <c r="T204" s="351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8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3"/>
      <c r="N205" s="349" t="s">
        <v>66</v>
      </c>
      <c r="O205" s="350"/>
      <c r="P205" s="350"/>
      <c r="Q205" s="350"/>
      <c r="R205" s="350"/>
      <c r="S205" s="350"/>
      <c r="T205" s="351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54" t="s">
        <v>348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34"/>
      <c r="Z206" s="334"/>
    </row>
    <row r="207" spans="1:53" ht="14.25" hidden="1" customHeight="1" x14ac:dyDescent="0.25">
      <c r="A207" s="347" t="s">
        <v>60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5"/>
      <c r="Z207" s="335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52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53"/>
      <c r="N209" s="349" t="s">
        <v>66</v>
      </c>
      <c r="O209" s="350"/>
      <c r="P209" s="350"/>
      <c r="Q209" s="350"/>
      <c r="R209" s="350"/>
      <c r="S209" s="350"/>
      <c r="T209" s="351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48"/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53"/>
      <c r="N210" s="349" t="s">
        <v>66</v>
      </c>
      <c r="O210" s="350"/>
      <c r="P210" s="350"/>
      <c r="Q210" s="350"/>
      <c r="R210" s="350"/>
      <c r="S210" s="350"/>
      <c r="T210" s="351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54" t="s">
        <v>351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34"/>
      <c r="Z211" s="334"/>
    </row>
    <row r="212" spans="1:53" ht="14.25" hidden="1" customHeight="1" x14ac:dyDescent="0.25">
      <c r="A212" s="347" t="s">
        <v>108</v>
      </c>
      <c r="B212" s="348"/>
      <c r="C212" s="348"/>
      <c r="D212" s="348"/>
      <c r="E212" s="348"/>
      <c r="F212" s="348"/>
      <c r="G212" s="348"/>
      <c r="H212" s="348"/>
      <c r="I212" s="348"/>
      <c r="J212" s="348"/>
      <c r="K212" s="348"/>
      <c r="L212" s="348"/>
      <c r="M212" s="348"/>
      <c r="N212" s="348"/>
      <c r="O212" s="348"/>
      <c r="P212" s="348"/>
      <c r="Q212" s="348"/>
      <c r="R212" s="348"/>
      <c r="S212" s="348"/>
      <c r="T212" s="348"/>
      <c r="U212" s="348"/>
      <c r="V212" s="348"/>
      <c r="W212" s="348"/>
      <c r="X212" s="348"/>
      <c r="Y212" s="335"/>
      <c r="Z212" s="335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5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12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78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57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81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0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52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53"/>
      <c r="N219" s="349" t="s">
        <v>66</v>
      </c>
      <c r="O219" s="350"/>
      <c r="P219" s="350"/>
      <c r="Q219" s="350"/>
      <c r="R219" s="350"/>
      <c r="S219" s="350"/>
      <c r="T219" s="351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8"/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53"/>
      <c r="N220" s="349" t="s">
        <v>66</v>
      </c>
      <c r="O220" s="350"/>
      <c r="P220" s="350"/>
      <c r="Q220" s="350"/>
      <c r="R220" s="350"/>
      <c r="S220" s="350"/>
      <c r="T220" s="351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54" t="s">
        <v>371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34"/>
      <c r="Z221" s="334"/>
    </row>
    <row r="222" spans="1:53" ht="14.25" hidden="1" customHeight="1" x14ac:dyDescent="0.25">
      <c r="A222" s="347" t="s">
        <v>108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35"/>
      <c r="Z222" s="335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580</v>
      </c>
      <c r="W224" s="340">
        <f t="shared" si="12"/>
        <v>583.20000000000005</v>
      </c>
      <c r="X224" s="36">
        <f>IFERROR(IF(W224=0,"",ROUNDUP(W224/H224,0)*0.02039),"")</f>
        <v>1.1010599999999999</v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350</v>
      </c>
      <c r="W227" s="340">
        <f t="shared" si="12"/>
        <v>356.40000000000003</v>
      </c>
      <c r="X227" s="36">
        <f>IFERROR(IF(W227=0,"",ROUNDUP(W227/H227,0)*0.02039),"")</f>
        <v>0.67286999999999997</v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350</v>
      </c>
      <c r="W229" s="340">
        <f t="shared" si="12"/>
        <v>356.40000000000003</v>
      </c>
      <c r="X229" s="36">
        <f>IFERROR(IF(W229=0,"",ROUNDUP(W229/H229,0)*0.02175),"")</f>
        <v>0.71775</v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200</v>
      </c>
      <c r="W230" s="340">
        <f t="shared" si="12"/>
        <v>205.20000000000002</v>
      </c>
      <c r="X230" s="36">
        <f>IFERROR(IF(W230=0,"",ROUNDUP(W230/H230,0)*0.02175),"")</f>
        <v>0.41324999999999995</v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100</v>
      </c>
      <c r="W233" s="340">
        <f t="shared" si="12"/>
        <v>100</v>
      </c>
      <c r="X233" s="36">
        <f t="shared" si="13"/>
        <v>0.18740000000000001</v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2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3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157.03703703703704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159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3.0923300000000005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3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IFERROR(SUM(V223:V237),"0")</f>
        <v>1580</v>
      </c>
      <c r="W239" s="341">
        <f>IFERROR(SUM(W223:W237),"0")</f>
        <v>1601.2000000000003</v>
      </c>
      <c r="X239" s="37"/>
      <c r="Y239" s="342"/>
      <c r="Z239" s="342"/>
    </row>
    <row r="240" spans="1:53" ht="14.25" hidden="1" customHeight="1" x14ac:dyDescent="0.25">
      <c r="A240" s="347" t="s">
        <v>100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52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53"/>
      <c r="N242" s="349" t="s">
        <v>66</v>
      </c>
      <c r="O242" s="350"/>
      <c r="P242" s="350"/>
      <c r="Q242" s="350"/>
      <c r="R242" s="350"/>
      <c r="S242" s="350"/>
      <c r="T242" s="351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53"/>
      <c r="N243" s="349" t="s">
        <v>66</v>
      </c>
      <c r="O243" s="350"/>
      <c r="P243" s="350"/>
      <c r="Q243" s="350"/>
      <c r="R243" s="350"/>
      <c r="S243" s="350"/>
      <c r="T243" s="351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47" t="s">
        <v>60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35"/>
      <c r="Z244" s="335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770</v>
      </c>
      <c r="W245" s="340">
        <f>IFERROR(IF(V245="",0,CEILING((V245/$H245),1)*$H245),"")</f>
        <v>772.80000000000007</v>
      </c>
      <c r="X245" s="36">
        <f>IFERROR(IF(W245=0,"",ROUNDUP(W245/H245,0)*0.00753),"")</f>
        <v>1.3855200000000001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770</v>
      </c>
      <c r="W246" s="340">
        <f>IFERROR(IF(V246="",0,CEILING((V246/$H246),1)*$H246),"")</f>
        <v>772.80000000000007</v>
      </c>
      <c r="X246" s="36">
        <f>IFERROR(IF(W246=0,"",ROUNDUP(W246/H246,0)*0.00753),"")</f>
        <v>1.3855200000000001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105</v>
      </c>
      <c r="W247" s="340">
        <f>IFERROR(IF(V247="",0,CEILING((V247/$H247),1)*$H247),"")</f>
        <v>105</v>
      </c>
      <c r="X247" s="36">
        <f>IFERROR(IF(W247=0,"",ROUNDUP(W247/H247,0)*0.00502),"")</f>
        <v>0.251</v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2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53"/>
      <c r="N249" s="349" t="s">
        <v>66</v>
      </c>
      <c r="O249" s="350"/>
      <c r="P249" s="350"/>
      <c r="Q249" s="350"/>
      <c r="R249" s="350"/>
      <c r="S249" s="350"/>
      <c r="T249" s="351"/>
      <c r="U249" s="37" t="s">
        <v>67</v>
      </c>
      <c r="V249" s="341">
        <f>IFERROR(V245/H245,"0")+IFERROR(V246/H246,"0")+IFERROR(V247/H247,"0")+IFERROR(V248/H248,"0")</f>
        <v>416.66666666666663</v>
      </c>
      <c r="W249" s="341">
        <f>IFERROR(W245/H245,"0")+IFERROR(W246/H246,"0")+IFERROR(W247/H247,"0")+IFERROR(W248/H248,"0")</f>
        <v>418</v>
      </c>
      <c r="X249" s="341">
        <f>IFERROR(IF(X245="",0,X245),"0")+IFERROR(IF(X246="",0,X246),"0")+IFERROR(IF(X247="",0,X247),"0")+IFERROR(IF(X248="",0,X248),"0")</f>
        <v>3.0220400000000001</v>
      </c>
      <c r="Y249" s="342"/>
      <c r="Z249" s="342"/>
    </row>
    <row r="250" spans="1:53" x14ac:dyDescent="0.2">
      <c r="A250" s="348"/>
      <c r="B250" s="348"/>
      <c r="C250" s="348"/>
      <c r="D250" s="348"/>
      <c r="E250" s="348"/>
      <c r="F250" s="348"/>
      <c r="G250" s="348"/>
      <c r="H250" s="348"/>
      <c r="I250" s="348"/>
      <c r="J250" s="348"/>
      <c r="K250" s="348"/>
      <c r="L250" s="348"/>
      <c r="M250" s="353"/>
      <c r="N250" s="349" t="s">
        <v>66</v>
      </c>
      <c r="O250" s="350"/>
      <c r="P250" s="350"/>
      <c r="Q250" s="350"/>
      <c r="R250" s="350"/>
      <c r="S250" s="350"/>
      <c r="T250" s="351"/>
      <c r="U250" s="37" t="s">
        <v>65</v>
      </c>
      <c r="V250" s="341">
        <f>IFERROR(SUM(V245:V248),"0")</f>
        <v>1645</v>
      </c>
      <c r="W250" s="341">
        <f>IFERROR(SUM(W245:W248),"0")</f>
        <v>1650.6000000000001</v>
      </c>
      <c r="X250" s="37"/>
      <c r="Y250" s="342"/>
      <c r="Z250" s="342"/>
    </row>
    <row r="251" spans="1:53" ht="14.25" hidden="1" customHeight="1" x14ac:dyDescent="0.25">
      <c r="A251" s="347" t="s">
        <v>68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35"/>
      <c r="Z251" s="335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2980</v>
      </c>
      <c r="W252" s="340">
        <f t="shared" ref="W252:W261" si="14">IFERROR(IF(V252="",0,CEILING((V252/$H252),1)*$H252),"")</f>
        <v>2987.4</v>
      </c>
      <c r="X252" s="36">
        <f>IFERROR(IF(W252=0,"",ROUNDUP(W252/H252,0)*0.02175),"")</f>
        <v>8.3302499999999995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497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60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288</v>
      </c>
      <c r="W257" s="340">
        <f t="shared" si="14"/>
        <v>288</v>
      </c>
      <c r="X257" s="36">
        <f>IFERROR(IF(W257=0,"",ROUNDUP(W257/H257,0)*0.00937),"")</f>
        <v>0.74960000000000004</v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2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53"/>
      <c r="N262" s="349" t="s">
        <v>66</v>
      </c>
      <c r="O262" s="350"/>
      <c r="P262" s="350"/>
      <c r="Q262" s="350"/>
      <c r="R262" s="350"/>
      <c r="S262" s="350"/>
      <c r="T262" s="351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462.05128205128204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463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9.0798500000000004</v>
      </c>
      <c r="Y262" s="342"/>
      <c r="Z262" s="342"/>
    </row>
    <row r="263" spans="1:53" x14ac:dyDescent="0.2">
      <c r="A263" s="348"/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53"/>
      <c r="N263" s="349" t="s">
        <v>66</v>
      </c>
      <c r="O263" s="350"/>
      <c r="P263" s="350"/>
      <c r="Q263" s="350"/>
      <c r="R263" s="350"/>
      <c r="S263" s="350"/>
      <c r="T263" s="351"/>
      <c r="U263" s="37" t="s">
        <v>65</v>
      </c>
      <c r="V263" s="341">
        <f>IFERROR(SUM(V252:V261),"0")</f>
        <v>3268</v>
      </c>
      <c r="W263" s="341">
        <f>IFERROR(SUM(W252:W261),"0")</f>
        <v>3275.4</v>
      </c>
      <c r="X263" s="37"/>
      <c r="Y263" s="342"/>
      <c r="Z263" s="342"/>
    </row>
    <row r="264" spans="1:53" ht="14.25" hidden="1" customHeight="1" x14ac:dyDescent="0.25">
      <c r="A264" s="347" t="s">
        <v>229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35"/>
      <c r="Z264" s="335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80</v>
      </c>
      <c r="W265" s="340">
        <f>IFERROR(IF(V265="",0,CEILING((V265/$H265),1)*$H265),"")</f>
        <v>84</v>
      </c>
      <c r="X265" s="36">
        <f>IFERROR(IF(W265=0,"",ROUNDUP(W265/H265,0)*0.02175),"")</f>
        <v>0.21749999999999997</v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52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53"/>
      <c r="N268" s="349" t="s">
        <v>66</v>
      </c>
      <c r="O268" s="350"/>
      <c r="P268" s="350"/>
      <c r="Q268" s="350"/>
      <c r="R268" s="350"/>
      <c r="S268" s="350"/>
      <c r="T268" s="351"/>
      <c r="U268" s="37" t="s">
        <v>67</v>
      </c>
      <c r="V268" s="341">
        <f>IFERROR(V265/H265,"0")+IFERROR(V266/H266,"0")+IFERROR(V267/H267,"0")</f>
        <v>9.5238095238095237</v>
      </c>
      <c r="W268" s="341">
        <f>IFERROR(W265/H265,"0")+IFERROR(W266/H266,"0")+IFERROR(W267/H267,"0")</f>
        <v>10</v>
      </c>
      <c r="X268" s="341">
        <f>IFERROR(IF(X265="",0,X265),"0")+IFERROR(IF(X266="",0,X266),"0")+IFERROR(IF(X267="",0,X267),"0")</f>
        <v>0.21749999999999997</v>
      </c>
      <c r="Y268" s="342"/>
      <c r="Z268" s="342"/>
    </row>
    <row r="269" spans="1:53" x14ac:dyDescent="0.2">
      <c r="A269" s="348"/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53"/>
      <c r="N269" s="349" t="s">
        <v>66</v>
      </c>
      <c r="O269" s="350"/>
      <c r="P269" s="350"/>
      <c r="Q269" s="350"/>
      <c r="R269" s="350"/>
      <c r="S269" s="350"/>
      <c r="T269" s="351"/>
      <c r="U269" s="37" t="s">
        <v>65</v>
      </c>
      <c r="V269" s="341">
        <f>IFERROR(SUM(V265:V267),"0")</f>
        <v>80</v>
      </c>
      <c r="W269" s="341">
        <f>IFERROR(SUM(W265:W267),"0")</f>
        <v>84</v>
      </c>
      <c r="X269" s="37"/>
      <c r="Y269" s="342"/>
      <c r="Z269" s="342"/>
    </row>
    <row r="270" spans="1:53" ht="14.25" hidden="1" customHeight="1" x14ac:dyDescent="0.25">
      <c r="A270" s="347" t="s">
        <v>86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35"/>
      <c r="Z270" s="335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25</v>
      </c>
      <c r="W273" s="340">
        <f>IFERROR(IF(V273="",0,CEILING((V273/$H273),1)*$H273),"")</f>
        <v>25.5</v>
      </c>
      <c r="X273" s="36">
        <f>IFERROR(IF(W273=0,"",ROUNDUP(W273/H273,0)*0.00753),"")</f>
        <v>7.5300000000000006E-2</v>
      </c>
      <c r="Y273" s="56"/>
      <c r="Z273" s="57"/>
      <c r="AD273" s="58"/>
      <c r="BA273" s="217" t="s">
        <v>1</v>
      </c>
    </row>
    <row r="274" spans="1:53" x14ac:dyDescent="0.2">
      <c r="A274" s="352"/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53"/>
      <c r="N274" s="349" t="s">
        <v>66</v>
      </c>
      <c r="O274" s="350"/>
      <c r="P274" s="350"/>
      <c r="Q274" s="350"/>
      <c r="R274" s="350"/>
      <c r="S274" s="350"/>
      <c r="T274" s="351"/>
      <c r="U274" s="37" t="s">
        <v>67</v>
      </c>
      <c r="V274" s="341">
        <f>IFERROR(V271/H271,"0")+IFERROR(V272/H272,"0")+IFERROR(V273/H273,"0")</f>
        <v>9.8039215686274517</v>
      </c>
      <c r="W274" s="341">
        <f>IFERROR(W271/H271,"0")+IFERROR(W272/H272,"0")+IFERROR(W273/H273,"0")</f>
        <v>10</v>
      </c>
      <c r="X274" s="341">
        <f>IFERROR(IF(X271="",0,X271),"0")+IFERROR(IF(X272="",0,X272),"0")+IFERROR(IF(X273="",0,X273),"0")</f>
        <v>7.5300000000000006E-2</v>
      </c>
      <c r="Y274" s="342"/>
      <c r="Z274" s="342"/>
    </row>
    <row r="275" spans="1:53" x14ac:dyDescent="0.2">
      <c r="A275" s="34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53"/>
      <c r="N275" s="349" t="s">
        <v>66</v>
      </c>
      <c r="O275" s="350"/>
      <c r="P275" s="350"/>
      <c r="Q275" s="350"/>
      <c r="R275" s="350"/>
      <c r="S275" s="350"/>
      <c r="T275" s="351"/>
      <c r="U275" s="37" t="s">
        <v>65</v>
      </c>
      <c r="V275" s="341">
        <f>IFERROR(SUM(V271:V273),"0")</f>
        <v>25</v>
      </c>
      <c r="W275" s="341">
        <f>IFERROR(SUM(W271:W273),"0")</f>
        <v>25.5</v>
      </c>
      <c r="X275" s="37"/>
      <c r="Y275" s="342"/>
      <c r="Z275" s="342"/>
    </row>
    <row r="276" spans="1:53" ht="14.25" hidden="1" customHeight="1" x14ac:dyDescent="0.25">
      <c r="A276" s="347" t="s">
        <v>446</v>
      </c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48"/>
      <c r="P276" s="348"/>
      <c r="Q276" s="348"/>
      <c r="R276" s="348"/>
      <c r="S276" s="348"/>
      <c r="T276" s="348"/>
      <c r="U276" s="348"/>
      <c r="V276" s="348"/>
      <c r="W276" s="348"/>
      <c r="X276" s="348"/>
      <c r="Y276" s="335"/>
      <c r="Z276" s="335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52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53"/>
      <c r="N280" s="349" t="s">
        <v>66</v>
      </c>
      <c r="O280" s="350"/>
      <c r="P280" s="350"/>
      <c r="Q280" s="350"/>
      <c r="R280" s="350"/>
      <c r="S280" s="350"/>
      <c r="T280" s="351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8"/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53"/>
      <c r="N281" s="349" t="s">
        <v>66</v>
      </c>
      <c r="O281" s="350"/>
      <c r="P281" s="350"/>
      <c r="Q281" s="350"/>
      <c r="R281" s="350"/>
      <c r="S281" s="350"/>
      <c r="T281" s="351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54" t="s">
        <v>455</v>
      </c>
      <c r="B282" s="348"/>
      <c r="C282" s="348"/>
      <c r="D282" s="348"/>
      <c r="E282" s="348"/>
      <c r="F282" s="348"/>
      <c r="G282" s="348"/>
      <c r="H282" s="348"/>
      <c r="I282" s="348"/>
      <c r="J282" s="348"/>
      <c r="K282" s="348"/>
      <c r="L282" s="348"/>
      <c r="M282" s="348"/>
      <c r="N282" s="348"/>
      <c r="O282" s="348"/>
      <c r="P282" s="348"/>
      <c r="Q282" s="348"/>
      <c r="R282" s="348"/>
      <c r="S282" s="348"/>
      <c r="T282" s="348"/>
      <c r="U282" s="348"/>
      <c r="V282" s="348"/>
      <c r="W282" s="348"/>
      <c r="X282" s="348"/>
      <c r="Y282" s="334"/>
      <c r="Z282" s="334"/>
    </row>
    <row r="283" spans="1:53" ht="14.25" hidden="1" customHeight="1" x14ac:dyDescent="0.25">
      <c r="A283" s="347" t="s">
        <v>108</v>
      </c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48"/>
      <c r="P283" s="348"/>
      <c r="Q283" s="348"/>
      <c r="R283" s="348"/>
      <c r="S283" s="348"/>
      <c r="T283" s="348"/>
      <c r="U283" s="348"/>
      <c r="V283" s="348"/>
      <c r="W283" s="348"/>
      <c r="X283" s="348"/>
      <c r="Y283" s="335"/>
      <c r="Z283" s="335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6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5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hidden="1" x14ac:dyDescent="0.2">
      <c r="A292" s="352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53"/>
      <c r="N292" s="349" t="s">
        <v>66</v>
      </c>
      <c r="O292" s="350"/>
      <c r="P292" s="350"/>
      <c r="Q292" s="350"/>
      <c r="R292" s="350"/>
      <c r="S292" s="350"/>
      <c r="T292" s="351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0</v>
      </c>
      <c r="W292" s="341">
        <f>IFERROR(W284/H284,"0")+IFERROR(W285/H285,"0")+IFERROR(W286/H286,"0")+IFERROR(W287/H287,"0")+IFERROR(W288/H288,"0")+IFERROR(W289/H289,"0")+IFERROR(W290/H290,"0")+IFERROR(W291/H291,"0")</f>
        <v>0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2"/>
      <c r="Z292" s="342"/>
    </row>
    <row r="293" spans="1:53" hidden="1" x14ac:dyDescent="0.2">
      <c r="A293" s="348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3"/>
      <c r="N293" s="349" t="s">
        <v>66</v>
      </c>
      <c r="O293" s="350"/>
      <c r="P293" s="350"/>
      <c r="Q293" s="350"/>
      <c r="R293" s="350"/>
      <c r="S293" s="350"/>
      <c r="T293" s="351"/>
      <c r="U293" s="37" t="s">
        <v>65</v>
      </c>
      <c r="V293" s="341">
        <f>IFERROR(SUM(V284:V291),"0")</f>
        <v>0</v>
      </c>
      <c r="W293" s="341">
        <f>IFERROR(SUM(W284:W291),"0")</f>
        <v>0</v>
      </c>
      <c r="X293" s="37"/>
      <c r="Y293" s="342"/>
      <c r="Z293" s="342"/>
    </row>
    <row r="294" spans="1:53" ht="14.25" hidden="1" customHeight="1" x14ac:dyDescent="0.25">
      <c r="A294" s="347" t="s">
        <v>60</v>
      </c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48"/>
      <c r="P294" s="348"/>
      <c r="Q294" s="348"/>
      <c r="R294" s="348"/>
      <c r="S294" s="348"/>
      <c r="T294" s="348"/>
      <c r="U294" s="348"/>
      <c r="V294" s="348"/>
      <c r="W294" s="348"/>
      <c r="X294" s="348"/>
      <c r="Y294" s="335"/>
      <c r="Z294" s="335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52"/>
      <c r="B297" s="348"/>
      <c r="C297" s="348"/>
      <c r="D297" s="348"/>
      <c r="E297" s="348"/>
      <c r="F297" s="348"/>
      <c r="G297" s="348"/>
      <c r="H297" s="348"/>
      <c r="I297" s="348"/>
      <c r="J297" s="348"/>
      <c r="K297" s="348"/>
      <c r="L297" s="348"/>
      <c r="M297" s="353"/>
      <c r="N297" s="349" t="s">
        <v>66</v>
      </c>
      <c r="O297" s="350"/>
      <c r="P297" s="350"/>
      <c r="Q297" s="350"/>
      <c r="R297" s="350"/>
      <c r="S297" s="350"/>
      <c r="T297" s="351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3"/>
      <c r="N298" s="349" t="s">
        <v>66</v>
      </c>
      <c r="O298" s="350"/>
      <c r="P298" s="350"/>
      <c r="Q298" s="350"/>
      <c r="R298" s="350"/>
      <c r="S298" s="350"/>
      <c r="T298" s="351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54" t="s">
        <v>474</v>
      </c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48"/>
      <c r="P299" s="348"/>
      <c r="Q299" s="348"/>
      <c r="R299" s="348"/>
      <c r="S299" s="348"/>
      <c r="T299" s="348"/>
      <c r="U299" s="348"/>
      <c r="V299" s="348"/>
      <c r="W299" s="348"/>
      <c r="X299" s="348"/>
      <c r="Y299" s="334"/>
      <c r="Z299" s="334"/>
    </row>
    <row r="300" spans="1:53" ht="14.25" hidden="1" customHeight="1" x14ac:dyDescent="0.25">
      <c r="A300" s="347" t="s">
        <v>60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52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3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3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47" t="s">
        <v>68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600</v>
      </c>
      <c r="W305" s="340">
        <f>IFERROR(IF(V305="",0,CEILING((V305/$H305),1)*$H305),"")</f>
        <v>607.5</v>
      </c>
      <c r="X305" s="36">
        <f>IFERROR(IF(W305=0,"",ROUNDUP(W305/H305,0)*0.02175),"")</f>
        <v>1.6312499999999999</v>
      </c>
      <c r="Y305" s="56"/>
      <c r="Z305" s="57"/>
      <c r="AD305" s="58"/>
      <c r="BA305" s="232" t="s">
        <v>1</v>
      </c>
    </row>
    <row r="306" spans="1:53" x14ac:dyDescent="0.2">
      <c r="A306" s="352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3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74.074074074074076</v>
      </c>
      <c r="W306" s="341">
        <f>IFERROR(W305/H305,"0")</f>
        <v>75</v>
      </c>
      <c r="X306" s="341">
        <f>IFERROR(IF(X305="",0,X305),"0")</f>
        <v>1.6312499999999999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3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600</v>
      </c>
      <c r="W307" s="341">
        <f>IFERROR(SUM(W305:W305),"0")</f>
        <v>607.5</v>
      </c>
      <c r="X307" s="37"/>
      <c r="Y307" s="342"/>
      <c r="Z307" s="342"/>
    </row>
    <row r="308" spans="1:53" ht="14.25" hidden="1" customHeight="1" x14ac:dyDescent="0.25">
      <c r="A308" s="347" t="s">
        <v>229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52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3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3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47" t="s">
        <v>86</v>
      </c>
      <c r="B312" s="348"/>
      <c r="C312" s="348"/>
      <c r="D312" s="348"/>
      <c r="E312" s="348"/>
      <c r="F312" s="348"/>
      <c r="G312" s="348"/>
      <c r="H312" s="348"/>
      <c r="I312" s="348"/>
      <c r="J312" s="348"/>
      <c r="K312" s="348"/>
      <c r="L312" s="348"/>
      <c r="M312" s="348"/>
      <c r="N312" s="348"/>
      <c r="O312" s="348"/>
      <c r="P312" s="348"/>
      <c r="Q312" s="348"/>
      <c r="R312" s="348"/>
      <c r="S312" s="348"/>
      <c r="T312" s="348"/>
      <c r="U312" s="348"/>
      <c r="V312" s="348"/>
      <c r="W312" s="348"/>
      <c r="X312" s="348"/>
      <c r="Y312" s="335"/>
      <c r="Z312" s="335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52"/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53"/>
      <c r="N314" s="349" t="s">
        <v>66</v>
      </c>
      <c r="O314" s="350"/>
      <c r="P314" s="350"/>
      <c r="Q314" s="350"/>
      <c r="R314" s="350"/>
      <c r="S314" s="350"/>
      <c r="T314" s="351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8"/>
      <c r="B315" s="348"/>
      <c r="C315" s="348"/>
      <c r="D315" s="348"/>
      <c r="E315" s="348"/>
      <c r="F315" s="348"/>
      <c r="G315" s="348"/>
      <c r="H315" s="348"/>
      <c r="I315" s="348"/>
      <c r="J315" s="348"/>
      <c r="K315" s="348"/>
      <c r="L315" s="348"/>
      <c r="M315" s="353"/>
      <c r="N315" s="349" t="s">
        <v>66</v>
      </c>
      <c r="O315" s="350"/>
      <c r="P315" s="350"/>
      <c r="Q315" s="350"/>
      <c r="R315" s="350"/>
      <c r="S315" s="350"/>
      <c r="T315" s="351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2" t="s">
        <v>483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48"/>
      <c r="Z316" s="48"/>
    </row>
    <row r="317" spans="1:53" ht="16.5" hidden="1" customHeight="1" x14ac:dyDescent="0.25">
      <c r="A317" s="354" t="s">
        <v>484</v>
      </c>
      <c r="B317" s="348"/>
      <c r="C317" s="348"/>
      <c r="D317" s="348"/>
      <c r="E317" s="348"/>
      <c r="F317" s="348"/>
      <c r="G317" s="348"/>
      <c r="H317" s="348"/>
      <c r="I317" s="348"/>
      <c r="J317" s="348"/>
      <c r="K317" s="348"/>
      <c r="L317" s="348"/>
      <c r="M317" s="348"/>
      <c r="N317" s="348"/>
      <c r="O317" s="348"/>
      <c r="P317" s="348"/>
      <c r="Q317" s="348"/>
      <c r="R317" s="348"/>
      <c r="S317" s="348"/>
      <c r="T317" s="348"/>
      <c r="U317" s="348"/>
      <c r="V317" s="348"/>
      <c r="W317" s="348"/>
      <c r="X317" s="348"/>
      <c r="Y317" s="334"/>
      <c r="Z317" s="334"/>
    </row>
    <row r="318" spans="1:53" ht="14.25" hidden="1" customHeight="1" x14ac:dyDescent="0.25">
      <c r="A318" s="347" t="s">
        <v>68</v>
      </c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48"/>
      <c r="P318" s="348"/>
      <c r="Q318" s="348"/>
      <c r="R318" s="348"/>
      <c r="S318" s="348"/>
      <c r="T318" s="348"/>
      <c r="U318" s="348"/>
      <c r="V318" s="348"/>
      <c r="W318" s="348"/>
      <c r="X318" s="348"/>
      <c r="Y318" s="335"/>
      <c r="Z318" s="335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1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52"/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53"/>
      <c r="N320" s="349" t="s">
        <v>66</v>
      </c>
      <c r="O320" s="350"/>
      <c r="P320" s="350"/>
      <c r="Q320" s="350"/>
      <c r="R320" s="350"/>
      <c r="S320" s="350"/>
      <c r="T320" s="351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8"/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53"/>
      <c r="N321" s="349" t="s">
        <v>66</v>
      </c>
      <c r="O321" s="350"/>
      <c r="P321" s="350"/>
      <c r="Q321" s="350"/>
      <c r="R321" s="350"/>
      <c r="S321" s="350"/>
      <c r="T321" s="351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2" t="s">
        <v>487</v>
      </c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393"/>
      <c r="P322" s="393"/>
      <c r="Q322" s="393"/>
      <c r="R322" s="393"/>
      <c r="S322" s="393"/>
      <c r="T322" s="393"/>
      <c r="U322" s="393"/>
      <c r="V322" s="393"/>
      <c r="W322" s="393"/>
      <c r="X322" s="393"/>
      <c r="Y322" s="48"/>
      <c r="Z322" s="48"/>
    </row>
    <row r="323" spans="1:53" ht="16.5" hidden="1" customHeight="1" x14ac:dyDescent="0.25">
      <c r="A323" s="354" t="s">
        <v>488</v>
      </c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48"/>
      <c r="P323" s="348"/>
      <c r="Q323" s="348"/>
      <c r="R323" s="348"/>
      <c r="S323" s="348"/>
      <c r="T323" s="348"/>
      <c r="U323" s="348"/>
      <c r="V323" s="348"/>
      <c r="W323" s="348"/>
      <c r="X323" s="348"/>
      <c r="Y323" s="334"/>
      <c r="Z323" s="334"/>
    </row>
    <row r="324" spans="1:53" ht="14.25" hidden="1" customHeight="1" x14ac:dyDescent="0.25">
      <c r="A324" s="347" t="s">
        <v>108</v>
      </c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8"/>
      <c r="P324" s="348"/>
      <c r="Q324" s="348"/>
      <c r="R324" s="348"/>
      <c r="S324" s="348"/>
      <c r="T324" s="348"/>
      <c r="U324" s="348"/>
      <c r="V324" s="348"/>
      <c r="W324" s="348"/>
      <c r="X324" s="348"/>
      <c r="Y324" s="335"/>
      <c r="Z324" s="335"/>
    </row>
    <row r="325" spans="1:53" ht="27" hidden="1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0</v>
      </c>
      <c r="W325" s="340">
        <f t="shared" ref="W325:W332" si="16"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4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2230</v>
      </c>
      <c r="W327" s="340">
        <f t="shared" si="16"/>
        <v>2235</v>
      </c>
      <c r="X327" s="36">
        <f>IFERROR(IF(W327=0,"",ROUNDUP(W327/H327,0)*0.02039),"")</f>
        <v>3.0381099999999996</v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20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1930</v>
      </c>
      <c r="W330" s="340">
        <f t="shared" si="16"/>
        <v>1935</v>
      </c>
      <c r="X330" s="36">
        <f>IFERROR(IF(W330=0,"",ROUNDUP(W330/H330,0)*0.02175),"")</f>
        <v>2.8057499999999997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2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53"/>
      <c r="N333" s="349" t="s">
        <v>66</v>
      </c>
      <c r="O333" s="350"/>
      <c r="P333" s="350"/>
      <c r="Q333" s="350"/>
      <c r="R333" s="350"/>
      <c r="S333" s="350"/>
      <c r="T333" s="351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277.33333333333331</v>
      </c>
      <c r="W333" s="341">
        <f>IFERROR(W325/H325,"0")+IFERROR(W326/H326,"0")+IFERROR(W327/H327,"0")+IFERROR(W328/H328,"0")+IFERROR(W329/H329,"0")+IFERROR(W330/H330,"0")+IFERROR(W331/H331,"0")+IFERROR(W332/H332,"0")</f>
        <v>278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5.8438599999999994</v>
      </c>
      <c r="Y333" s="342"/>
      <c r="Z333" s="342"/>
    </row>
    <row r="334" spans="1:53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3"/>
      <c r="N334" s="349" t="s">
        <v>66</v>
      </c>
      <c r="O334" s="350"/>
      <c r="P334" s="350"/>
      <c r="Q334" s="350"/>
      <c r="R334" s="350"/>
      <c r="S334" s="350"/>
      <c r="T334" s="351"/>
      <c r="U334" s="37" t="s">
        <v>65</v>
      </c>
      <c r="V334" s="341">
        <f>IFERROR(SUM(V325:V332),"0")</f>
        <v>4160</v>
      </c>
      <c r="W334" s="341">
        <f>IFERROR(SUM(W325:W332),"0")</f>
        <v>4170</v>
      </c>
      <c r="X334" s="37"/>
      <c r="Y334" s="342"/>
      <c r="Z334" s="342"/>
    </row>
    <row r="335" spans="1:53" ht="14.25" hidden="1" customHeight="1" x14ac:dyDescent="0.25">
      <c r="A335" s="347" t="s">
        <v>100</v>
      </c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48"/>
      <c r="N335" s="348"/>
      <c r="O335" s="348"/>
      <c r="P335" s="348"/>
      <c r="Q335" s="348"/>
      <c r="R335" s="348"/>
      <c r="S335" s="348"/>
      <c r="T335" s="348"/>
      <c r="U335" s="348"/>
      <c r="V335" s="348"/>
      <c r="W335" s="348"/>
      <c r="X335" s="348"/>
      <c r="Y335" s="335"/>
      <c r="Z335" s="335"/>
    </row>
    <row r="336" spans="1:53" ht="27" hidden="1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0</v>
      </c>
      <c r="W336" s="340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8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40</v>
      </c>
      <c r="W338" s="340">
        <f>IFERROR(IF(V338="",0,CEILING((V338/$H338),1)*$H338),"")</f>
        <v>40</v>
      </c>
      <c r="X338" s="36">
        <f>IFERROR(IF(W338=0,"",ROUNDUP(W338/H338,0)*0.00937),"")</f>
        <v>9.3700000000000006E-2</v>
      </c>
      <c r="Y338" s="56"/>
      <c r="Z338" s="57"/>
      <c r="AD338" s="58"/>
      <c r="BA338" s="246" t="s">
        <v>1</v>
      </c>
    </row>
    <row r="339" spans="1:53" x14ac:dyDescent="0.2">
      <c r="A339" s="352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3"/>
      <c r="N339" s="349" t="s">
        <v>66</v>
      </c>
      <c r="O339" s="350"/>
      <c r="P339" s="350"/>
      <c r="Q339" s="350"/>
      <c r="R339" s="350"/>
      <c r="S339" s="350"/>
      <c r="T339" s="351"/>
      <c r="U339" s="37" t="s">
        <v>67</v>
      </c>
      <c r="V339" s="341">
        <f>IFERROR(V336/H336,"0")+IFERROR(V337/H337,"0")+IFERROR(V338/H338,"0")</f>
        <v>10</v>
      </c>
      <c r="W339" s="341">
        <f>IFERROR(W336/H336,"0")+IFERROR(W337/H337,"0")+IFERROR(W338/H338,"0")</f>
        <v>10</v>
      </c>
      <c r="X339" s="341">
        <f>IFERROR(IF(X336="",0,X336),"0")+IFERROR(IF(X337="",0,X337),"0")+IFERROR(IF(X338="",0,X338),"0")</f>
        <v>9.3700000000000006E-2</v>
      </c>
      <c r="Y339" s="342"/>
      <c r="Z339" s="342"/>
    </row>
    <row r="340" spans="1:53" x14ac:dyDescent="0.2">
      <c r="A340" s="348"/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53"/>
      <c r="N340" s="349" t="s">
        <v>66</v>
      </c>
      <c r="O340" s="350"/>
      <c r="P340" s="350"/>
      <c r="Q340" s="350"/>
      <c r="R340" s="350"/>
      <c r="S340" s="350"/>
      <c r="T340" s="351"/>
      <c r="U340" s="37" t="s">
        <v>65</v>
      </c>
      <c r="V340" s="341">
        <f>IFERROR(SUM(V336:V338),"0")</f>
        <v>40</v>
      </c>
      <c r="W340" s="341">
        <f>IFERROR(SUM(W336:W338),"0")</f>
        <v>40</v>
      </c>
      <c r="X340" s="37"/>
      <c r="Y340" s="342"/>
      <c r="Z340" s="342"/>
    </row>
    <row r="341" spans="1:53" ht="14.25" hidden="1" customHeight="1" x14ac:dyDescent="0.25">
      <c r="A341" s="347" t="s">
        <v>68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2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200</v>
      </c>
      <c r="W343" s="340">
        <f>IFERROR(IF(V343="",0,CEILING((V343/$H343),1)*$H343),"")</f>
        <v>202.79999999999998</v>
      </c>
      <c r="X343" s="36">
        <f>IFERROR(IF(W343=0,"",ROUNDUP(W343/H343,0)*0.02175),"")</f>
        <v>0.5655</v>
      </c>
      <c r="Y343" s="56"/>
      <c r="Z343" s="57"/>
      <c r="AD343" s="58"/>
      <c r="BA343" s="248" t="s">
        <v>1</v>
      </c>
    </row>
    <row r="344" spans="1:53" x14ac:dyDescent="0.2">
      <c r="A344" s="352"/>
      <c r="B344" s="348"/>
      <c r="C344" s="348"/>
      <c r="D344" s="348"/>
      <c r="E344" s="348"/>
      <c r="F344" s="348"/>
      <c r="G344" s="348"/>
      <c r="H344" s="348"/>
      <c r="I344" s="348"/>
      <c r="J344" s="348"/>
      <c r="K344" s="348"/>
      <c r="L344" s="348"/>
      <c r="M344" s="353"/>
      <c r="N344" s="349" t="s">
        <v>66</v>
      </c>
      <c r="O344" s="350"/>
      <c r="P344" s="350"/>
      <c r="Q344" s="350"/>
      <c r="R344" s="350"/>
      <c r="S344" s="350"/>
      <c r="T344" s="351"/>
      <c r="U344" s="37" t="s">
        <v>67</v>
      </c>
      <c r="V344" s="341">
        <f>IFERROR(V342/H342,"0")+IFERROR(V343/H343,"0")</f>
        <v>25.641025641025642</v>
      </c>
      <c r="W344" s="341">
        <f>IFERROR(W342/H342,"0")+IFERROR(W343/H343,"0")</f>
        <v>26</v>
      </c>
      <c r="X344" s="341">
        <f>IFERROR(IF(X342="",0,X342),"0")+IFERROR(IF(X343="",0,X343),"0")</f>
        <v>0.5655</v>
      </c>
      <c r="Y344" s="342"/>
      <c r="Z344" s="342"/>
    </row>
    <row r="345" spans="1:53" x14ac:dyDescent="0.2">
      <c r="A345" s="348"/>
      <c r="B345" s="348"/>
      <c r="C345" s="348"/>
      <c r="D345" s="348"/>
      <c r="E345" s="348"/>
      <c r="F345" s="348"/>
      <c r="G345" s="348"/>
      <c r="H345" s="348"/>
      <c r="I345" s="348"/>
      <c r="J345" s="348"/>
      <c r="K345" s="348"/>
      <c r="L345" s="348"/>
      <c r="M345" s="353"/>
      <c r="N345" s="349" t="s">
        <v>66</v>
      </c>
      <c r="O345" s="350"/>
      <c r="P345" s="350"/>
      <c r="Q345" s="350"/>
      <c r="R345" s="350"/>
      <c r="S345" s="350"/>
      <c r="T345" s="351"/>
      <c r="U345" s="37" t="s">
        <v>65</v>
      </c>
      <c r="V345" s="341">
        <f>IFERROR(SUM(V342:V343),"0")</f>
        <v>200</v>
      </c>
      <c r="W345" s="341">
        <f>IFERROR(SUM(W342:W343),"0")</f>
        <v>202.79999999999998</v>
      </c>
      <c r="X345" s="37"/>
      <c r="Y345" s="342"/>
      <c r="Z345" s="342"/>
    </row>
    <row r="346" spans="1:53" ht="14.25" hidden="1" customHeight="1" x14ac:dyDescent="0.25">
      <c r="A346" s="347" t="s">
        <v>229</v>
      </c>
      <c r="B346" s="348"/>
      <c r="C346" s="348"/>
      <c r="D346" s="348"/>
      <c r="E346" s="348"/>
      <c r="F346" s="348"/>
      <c r="G346" s="348"/>
      <c r="H346" s="348"/>
      <c r="I346" s="348"/>
      <c r="J346" s="348"/>
      <c r="K346" s="348"/>
      <c r="L346" s="348"/>
      <c r="M346" s="348"/>
      <c r="N346" s="348"/>
      <c r="O346" s="348"/>
      <c r="P346" s="348"/>
      <c r="Q346" s="348"/>
      <c r="R346" s="348"/>
      <c r="S346" s="348"/>
      <c r="T346" s="348"/>
      <c r="U346" s="348"/>
      <c r="V346" s="348"/>
      <c r="W346" s="348"/>
      <c r="X346" s="348"/>
      <c r="Y346" s="335"/>
      <c r="Z346" s="335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5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52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3"/>
      <c r="N348" s="349" t="s">
        <v>66</v>
      </c>
      <c r="O348" s="350"/>
      <c r="P348" s="350"/>
      <c r="Q348" s="350"/>
      <c r="R348" s="350"/>
      <c r="S348" s="350"/>
      <c r="T348" s="351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8"/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53"/>
      <c r="N349" s="349" t="s">
        <v>66</v>
      </c>
      <c r="O349" s="350"/>
      <c r="P349" s="350"/>
      <c r="Q349" s="350"/>
      <c r="R349" s="350"/>
      <c r="S349" s="350"/>
      <c r="T349" s="351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54" t="s">
        <v>517</v>
      </c>
      <c r="B350" s="348"/>
      <c r="C350" s="348"/>
      <c r="D350" s="348"/>
      <c r="E350" s="348"/>
      <c r="F350" s="348"/>
      <c r="G350" s="348"/>
      <c r="H350" s="348"/>
      <c r="I350" s="348"/>
      <c r="J350" s="348"/>
      <c r="K350" s="348"/>
      <c r="L350" s="348"/>
      <c r="M350" s="348"/>
      <c r="N350" s="348"/>
      <c r="O350" s="348"/>
      <c r="P350" s="348"/>
      <c r="Q350" s="348"/>
      <c r="R350" s="348"/>
      <c r="S350" s="348"/>
      <c r="T350" s="348"/>
      <c r="U350" s="348"/>
      <c r="V350" s="348"/>
      <c r="W350" s="348"/>
      <c r="X350" s="348"/>
      <c r="Y350" s="334"/>
      <c r="Z350" s="334"/>
    </row>
    <row r="351" spans="1:53" ht="14.25" hidden="1" customHeight="1" x14ac:dyDescent="0.25">
      <c r="A351" s="347" t="s">
        <v>108</v>
      </c>
      <c r="B351" s="348"/>
      <c r="C351" s="348"/>
      <c r="D351" s="348"/>
      <c r="E351" s="348"/>
      <c r="F351" s="348"/>
      <c r="G351" s="348"/>
      <c r="H351" s="348"/>
      <c r="I351" s="348"/>
      <c r="J351" s="348"/>
      <c r="K351" s="348"/>
      <c r="L351" s="348"/>
      <c r="M351" s="348"/>
      <c r="N351" s="348"/>
      <c r="O351" s="348"/>
      <c r="P351" s="348"/>
      <c r="Q351" s="348"/>
      <c r="R351" s="348"/>
      <c r="S351" s="348"/>
      <c r="T351" s="348"/>
      <c r="U351" s="348"/>
      <c r="V351" s="348"/>
      <c r="W351" s="348"/>
      <c r="X351" s="348"/>
      <c r="Y351" s="335"/>
      <c r="Z351" s="335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5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52"/>
      <c r="B357" s="348"/>
      <c r="C357" s="348"/>
      <c r="D357" s="348"/>
      <c r="E357" s="348"/>
      <c r="F357" s="348"/>
      <c r="G357" s="348"/>
      <c r="H357" s="348"/>
      <c r="I357" s="348"/>
      <c r="J357" s="348"/>
      <c r="K357" s="348"/>
      <c r="L357" s="348"/>
      <c r="M357" s="353"/>
      <c r="N357" s="349" t="s">
        <v>66</v>
      </c>
      <c r="O357" s="350"/>
      <c r="P357" s="350"/>
      <c r="Q357" s="350"/>
      <c r="R357" s="350"/>
      <c r="S357" s="350"/>
      <c r="T357" s="351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8"/>
      <c r="B358" s="348"/>
      <c r="C358" s="348"/>
      <c r="D358" s="348"/>
      <c r="E358" s="348"/>
      <c r="F358" s="348"/>
      <c r="G358" s="348"/>
      <c r="H358" s="348"/>
      <c r="I358" s="348"/>
      <c r="J358" s="348"/>
      <c r="K358" s="348"/>
      <c r="L358" s="348"/>
      <c r="M358" s="353"/>
      <c r="N358" s="349" t="s">
        <v>66</v>
      </c>
      <c r="O358" s="350"/>
      <c r="P358" s="350"/>
      <c r="Q358" s="350"/>
      <c r="R358" s="350"/>
      <c r="S358" s="350"/>
      <c r="T358" s="351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47" t="s">
        <v>60</v>
      </c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48"/>
      <c r="N359" s="348"/>
      <c r="O359" s="348"/>
      <c r="P359" s="348"/>
      <c r="Q359" s="348"/>
      <c r="R359" s="348"/>
      <c r="S359" s="348"/>
      <c r="T359" s="348"/>
      <c r="U359" s="348"/>
      <c r="V359" s="348"/>
      <c r="W359" s="348"/>
      <c r="X359" s="348"/>
      <c r="Y359" s="335"/>
      <c r="Z359" s="335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52"/>
      <c r="B362" s="348"/>
      <c r="C362" s="348"/>
      <c r="D362" s="348"/>
      <c r="E362" s="348"/>
      <c r="F362" s="348"/>
      <c r="G362" s="348"/>
      <c r="H362" s="348"/>
      <c r="I362" s="348"/>
      <c r="J362" s="348"/>
      <c r="K362" s="348"/>
      <c r="L362" s="348"/>
      <c r="M362" s="353"/>
      <c r="N362" s="349" t="s">
        <v>66</v>
      </c>
      <c r="O362" s="350"/>
      <c r="P362" s="350"/>
      <c r="Q362" s="350"/>
      <c r="R362" s="350"/>
      <c r="S362" s="350"/>
      <c r="T362" s="351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8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3"/>
      <c r="N363" s="349" t="s">
        <v>66</v>
      </c>
      <c r="O363" s="350"/>
      <c r="P363" s="350"/>
      <c r="Q363" s="350"/>
      <c r="R363" s="350"/>
      <c r="S363" s="350"/>
      <c r="T363" s="351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47" t="s">
        <v>68</v>
      </c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48"/>
      <c r="O364" s="348"/>
      <c r="P364" s="348"/>
      <c r="Q364" s="348"/>
      <c r="R364" s="348"/>
      <c r="S364" s="348"/>
      <c r="T364" s="348"/>
      <c r="U364" s="348"/>
      <c r="V364" s="348"/>
      <c r="W364" s="348"/>
      <c r="X364" s="348"/>
      <c r="Y364" s="335"/>
      <c r="Z364" s="335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78</v>
      </c>
      <c r="W365" s="340">
        <f>IFERROR(IF(V365="",0,CEILING((V365/$H365),1)*$H365),"")</f>
        <v>78</v>
      </c>
      <c r="X365" s="36">
        <f>IFERROR(IF(W365=0,"",ROUNDUP(W365/H365,0)*0.02175),"")</f>
        <v>0.21749999999999997</v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2"/>
      <c r="B369" s="348"/>
      <c r="C369" s="348"/>
      <c r="D369" s="348"/>
      <c r="E369" s="348"/>
      <c r="F369" s="348"/>
      <c r="G369" s="348"/>
      <c r="H369" s="348"/>
      <c r="I369" s="348"/>
      <c r="J369" s="348"/>
      <c r="K369" s="348"/>
      <c r="L369" s="348"/>
      <c r="M369" s="353"/>
      <c r="N369" s="349" t="s">
        <v>66</v>
      </c>
      <c r="O369" s="350"/>
      <c r="P369" s="350"/>
      <c r="Q369" s="350"/>
      <c r="R369" s="350"/>
      <c r="S369" s="350"/>
      <c r="T369" s="351"/>
      <c r="U369" s="37" t="s">
        <v>67</v>
      </c>
      <c r="V369" s="341">
        <f>IFERROR(V365/H365,"0")+IFERROR(V366/H366,"0")+IFERROR(V367/H367,"0")+IFERROR(V368/H368,"0")</f>
        <v>10</v>
      </c>
      <c r="W369" s="341">
        <f>IFERROR(W365/H365,"0")+IFERROR(W366/H366,"0")+IFERROR(W367/H367,"0")+IFERROR(W368/H368,"0")</f>
        <v>10</v>
      </c>
      <c r="X369" s="341">
        <f>IFERROR(IF(X365="",0,X365),"0")+IFERROR(IF(X366="",0,X366),"0")+IFERROR(IF(X367="",0,X367),"0")+IFERROR(IF(X368="",0,X368),"0")</f>
        <v>0.21749999999999997</v>
      </c>
      <c r="Y369" s="342"/>
      <c r="Z369" s="342"/>
    </row>
    <row r="370" spans="1:53" x14ac:dyDescent="0.2">
      <c r="A370" s="348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3"/>
      <c r="N370" s="349" t="s">
        <v>66</v>
      </c>
      <c r="O370" s="350"/>
      <c r="P370" s="350"/>
      <c r="Q370" s="350"/>
      <c r="R370" s="350"/>
      <c r="S370" s="350"/>
      <c r="T370" s="351"/>
      <c r="U370" s="37" t="s">
        <v>65</v>
      </c>
      <c r="V370" s="341">
        <f>IFERROR(SUM(V365:V368),"0")</f>
        <v>78</v>
      </c>
      <c r="W370" s="341">
        <f>IFERROR(SUM(W365:W368),"0")</f>
        <v>78</v>
      </c>
      <c r="X370" s="37"/>
      <c r="Y370" s="342"/>
      <c r="Z370" s="342"/>
    </row>
    <row r="371" spans="1:53" ht="14.25" hidden="1" customHeight="1" x14ac:dyDescent="0.25">
      <c r="A371" s="347" t="s">
        <v>229</v>
      </c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48"/>
      <c r="N371" s="348"/>
      <c r="O371" s="348"/>
      <c r="P371" s="348"/>
      <c r="Q371" s="348"/>
      <c r="R371" s="348"/>
      <c r="S371" s="348"/>
      <c r="T371" s="348"/>
      <c r="U371" s="348"/>
      <c r="V371" s="348"/>
      <c r="W371" s="348"/>
      <c r="X371" s="348"/>
      <c r="Y371" s="335"/>
      <c r="Z371" s="335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52"/>
      <c r="B373" s="348"/>
      <c r="C373" s="348"/>
      <c r="D373" s="348"/>
      <c r="E373" s="348"/>
      <c r="F373" s="348"/>
      <c r="G373" s="348"/>
      <c r="H373" s="348"/>
      <c r="I373" s="348"/>
      <c r="J373" s="348"/>
      <c r="K373" s="348"/>
      <c r="L373" s="348"/>
      <c r="M373" s="353"/>
      <c r="N373" s="349" t="s">
        <v>66</v>
      </c>
      <c r="O373" s="350"/>
      <c r="P373" s="350"/>
      <c r="Q373" s="350"/>
      <c r="R373" s="350"/>
      <c r="S373" s="350"/>
      <c r="T373" s="351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8"/>
      <c r="B374" s="348"/>
      <c r="C374" s="348"/>
      <c r="D374" s="348"/>
      <c r="E374" s="348"/>
      <c r="F374" s="348"/>
      <c r="G374" s="348"/>
      <c r="H374" s="348"/>
      <c r="I374" s="348"/>
      <c r="J374" s="348"/>
      <c r="K374" s="348"/>
      <c r="L374" s="348"/>
      <c r="M374" s="353"/>
      <c r="N374" s="349" t="s">
        <v>66</v>
      </c>
      <c r="O374" s="350"/>
      <c r="P374" s="350"/>
      <c r="Q374" s="350"/>
      <c r="R374" s="350"/>
      <c r="S374" s="350"/>
      <c r="T374" s="351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2" t="s">
        <v>543</v>
      </c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3"/>
      <c r="P375" s="393"/>
      <c r="Q375" s="393"/>
      <c r="R375" s="393"/>
      <c r="S375" s="393"/>
      <c r="T375" s="393"/>
      <c r="U375" s="393"/>
      <c r="V375" s="393"/>
      <c r="W375" s="393"/>
      <c r="X375" s="393"/>
      <c r="Y375" s="48"/>
      <c r="Z375" s="48"/>
    </row>
    <row r="376" spans="1:53" ht="16.5" hidden="1" customHeight="1" x14ac:dyDescent="0.25">
      <c r="A376" s="354" t="s">
        <v>544</v>
      </c>
      <c r="B376" s="348"/>
      <c r="C376" s="348"/>
      <c r="D376" s="348"/>
      <c r="E376" s="348"/>
      <c r="F376" s="348"/>
      <c r="G376" s="348"/>
      <c r="H376" s="348"/>
      <c r="I376" s="348"/>
      <c r="J376" s="348"/>
      <c r="K376" s="348"/>
      <c r="L376" s="348"/>
      <c r="M376" s="348"/>
      <c r="N376" s="348"/>
      <c r="O376" s="348"/>
      <c r="P376" s="348"/>
      <c r="Q376" s="348"/>
      <c r="R376" s="348"/>
      <c r="S376" s="348"/>
      <c r="T376" s="348"/>
      <c r="U376" s="348"/>
      <c r="V376" s="348"/>
      <c r="W376" s="348"/>
      <c r="X376" s="348"/>
      <c r="Y376" s="334"/>
      <c r="Z376" s="334"/>
    </row>
    <row r="377" spans="1:53" ht="14.25" hidden="1" customHeight="1" x14ac:dyDescent="0.25">
      <c r="A377" s="347" t="s">
        <v>108</v>
      </c>
      <c r="B377" s="348"/>
      <c r="C377" s="348"/>
      <c r="D377" s="348"/>
      <c r="E377" s="348"/>
      <c r="F377" s="348"/>
      <c r="G377" s="348"/>
      <c r="H377" s="348"/>
      <c r="I377" s="348"/>
      <c r="J377" s="348"/>
      <c r="K377" s="348"/>
      <c r="L377" s="348"/>
      <c r="M377" s="348"/>
      <c r="N377" s="348"/>
      <c r="O377" s="348"/>
      <c r="P377" s="348"/>
      <c r="Q377" s="348"/>
      <c r="R377" s="348"/>
      <c r="S377" s="348"/>
      <c r="T377" s="348"/>
      <c r="U377" s="348"/>
      <c r="V377" s="348"/>
      <c r="W377" s="348"/>
      <c r="X377" s="348"/>
      <c r="Y377" s="335"/>
      <c r="Z377" s="335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52"/>
      <c r="B380" s="348"/>
      <c r="C380" s="348"/>
      <c r="D380" s="348"/>
      <c r="E380" s="348"/>
      <c r="F380" s="348"/>
      <c r="G380" s="348"/>
      <c r="H380" s="348"/>
      <c r="I380" s="348"/>
      <c r="J380" s="348"/>
      <c r="K380" s="348"/>
      <c r="L380" s="348"/>
      <c r="M380" s="353"/>
      <c r="N380" s="349" t="s">
        <v>66</v>
      </c>
      <c r="O380" s="350"/>
      <c r="P380" s="350"/>
      <c r="Q380" s="350"/>
      <c r="R380" s="350"/>
      <c r="S380" s="350"/>
      <c r="T380" s="351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8"/>
      <c r="B381" s="348"/>
      <c r="C381" s="348"/>
      <c r="D381" s="348"/>
      <c r="E381" s="348"/>
      <c r="F381" s="348"/>
      <c r="G381" s="348"/>
      <c r="H381" s="348"/>
      <c r="I381" s="348"/>
      <c r="J381" s="348"/>
      <c r="K381" s="348"/>
      <c r="L381" s="348"/>
      <c r="M381" s="353"/>
      <c r="N381" s="349" t="s">
        <v>66</v>
      </c>
      <c r="O381" s="350"/>
      <c r="P381" s="350"/>
      <c r="Q381" s="350"/>
      <c r="R381" s="350"/>
      <c r="S381" s="350"/>
      <c r="T381" s="351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47" t="s">
        <v>60</v>
      </c>
      <c r="B382" s="348"/>
      <c r="C382" s="348"/>
      <c r="D382" s="348"/>
      <c r="E382" s="348"/>
      <c r="F382" s="348"/>
      <c r="G382" s="348"/>
      <c r="H382" s="348"/>
      <c r="I382" s="348"/>
      <c r="J382" s="348"/>
      <c r="K382" s="348"/>
      <c r="L382" s="348"/>
      <c r="M382" s="348"/>
      <c r="N382" s="348"/>
      <c r="O382" s="348"/>
      <c r="P382" s="348"/>
      <c r="Q382" s="348"/>
      <c r="R382" s="348"/>
      <c r="S382" s="348"/>
      <c r="T382" s="348"/>
      <c r="U382" s="348"/>
      <c r="V382" s="348"/>
      <c r="W382" s="348"/>
      <c r="X382" s="348"/>
      <c r="Y382" s="335"/>
      <c r="Z382" s="335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300</v>
      </c>
      <c r="W383" s="340">
        <f t="shared" ref="W383:W395" si="17">IFERROR(IF(V383="",0,CEILING((V383/$H383),1)*$H383),"")</f>
        <v>302.40000000000003</v>
      </c>
      <c r="X383" s="36">
        <f>IFERROR(IF(W383=0,"",ROUNDUP(W383/H383,0)*0.00753),"")</f>
        <v>0.54215999999999998</v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50</v>
      </c>
      <c r="W384" s="340">
        <f t="shared" si="17"/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100</v>
      </c>
      <c r="W385" s="340">
        <f t="shared" si="17"/>
        <v>100.80000000000001</v>
      </c>
      <c r="X385" s="36">
        <f>IFERROR(IF(W385=0,"",ROUNDUP(W385/H385,0)*0.00753),"")</f>
        <v>0.18071999999999999</v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16</v>
      </c>
      <c r="W386" s="340">
        <f t="shared" si="17"/>
        <v>16.8</v>
      </c>
      <c r="X386" s="36">
        <f>IFERROR(IF(W386=0,"",ROUNDUP(W386/H386,0)*0.00753),"")</f>
        <v>7.5300000000000006E-2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91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2"/>
      <c r="B396" s="348"/>
      <c r="C396" s="348"/>
      <c r="D396" s="348"/>
      <c r="E396" s="348"/>
      <c r="F396" s="348"/>
      <c r="G396" s="348"/>
      <c r="H396" s="348"/>
      <c r="I396" s="348"/>
      <c r="J396" s="348"/>
      <c r="K396" s="348"/>
      <c r="L396" s="348"/>
      <c r="M396" s="353"/>
      <c r="N396" s="349" t="s">
        <v>66</v>
      </c>
      <c r="O396" s="350"/>
      <c r="P396" s="350"/>
      <c r="Q396" s="350"/>
      <c r="R396" s="350"/>
      <c r="S396" s="350"/>
      <c r="T396" s="351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116.66666666666667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118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0.88854</v>
      </c>
      <c r="Y396" s="342"/>
      <c r="Z396" s="342"/>
    </row>
    <row r="397" spans="1:53" x14ac:dyDescent="0.2">
      <c r="A397" s="348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3"/>
      <c r="N397" s="349" t="s">
        <v>66</v>
      </c>
      <c r="O397" s="350"/>
      <c r="P397" s="350"/>
      <c r="Q397" s="350"/>
      <c r="R397" s="350"/>
      <c r="S397" s="350"/>
      <c r="T397" s="351"/>
      <c r="U397" s="37" t="s">
        <v>65</v>
      </c>
      <c r="V397" s="341">
        <f>IFERROR(SUM(V383:V395),"0")</f>
        <v>466</v>
      </c>
      <c r="W397" s="341">
        <f>IFERROR(SUM(W383:W395),"0")</f>
        <v>470.40000000000009</v>
      </c>
      <c r="X397" s="37"/>
      <c r="Y397" s="342"/>
      <c r="Z397" s="342"/>
    </row>
    <row r="398" spans="1:53" ht="14.25" hidden="1" customHeight="1" x14ac:dyDescent="0.25">
      <c r="A398" s="347" t="s">
        <v>68</v>
      </c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48"/>
      <c r="N398" s="348"/>
      <c r="O398" s="348"/>
      <c r="P398" s="348"/>
      <c r="Q398" s="348"/>
      <c r="R398" s="348"/>
      <c r="S398" s="348"/>
      <c r="T398" s="348"/>
      <c r="U398" s="348"/>
      <c r="V398" s="348"/>
      <c r="W398" s="348"/>
      <c r="X398" s="348"/>
      <c r="Y398" s="335"/>
      <c r="Z398" s="335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6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52"/>
      <c r="B403" s="348"/>
      <c r="C403" s="348"/>
      <c r="D403" s="348"/>
      <c r="E403" s="348"/>
      <c r="F403" s="348"/>
      <c r="G403" s="348"/>
      <c r="H403" s="348"/>
      <c r="I403" s="348"/>
      <c r="J403" s="348"/>
      <c r="K403" s="348"/>
      <c r="L403" s="348"/>
      <c r="M403" s="353"/>
      <c r="N403" s="349" t="s">
        <v>66</v>
      </c>
      <c r="O403" s="350"/>
      <c r="P403" s="350"/>
      <c r="Q403" s="350"/>
      <c r="R403" s="350"/>
      <c r="S403" s="350"/>
      <c r="T403" s="351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8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3"/>
      <c r="N404" s="349" t="s">
        <v>66</v>
      </c>
      <c r="O404" s="350"/>
      <c r="P404" s="350"/>
      <c r="Q404" s="350"/>
      <c r="R404" s="350"/>
      <c r="S404" s="350"/>
      <c r="T404" s="351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47" t="s">
        <v>229</v>
      </c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48"/>
      <c r="N405" s="348"/>
      <c r="O405" s="348"/>
      <c r="P405" s="348"/>
      <c r="Q405" s="348"/>
      <c r="R405" s="348"/>
      <c r="S405" s="348"/>
      <c r="T405" s="348"/>
      <c r="U405" s="348"/>
      <c r="V405" s="348"/>
      <c r="W405" s="348"/>
      <c r="X405" s="348"/>
      <c r="Y405" s="335"/>
      <c r="Z405" s="335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52"/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53"/>
      <c r="N407" s="349" t="s">
        <v>66</v>
      </c>
      <c r="O407" s="350"/>
      <c r="P407" s="350"/>
      <c r="Q407" s="350"/>
      <c r="R407" s="350"/>
      <c r="S407" s="350"/>
      <c r="T407" s="351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8"/>
      <c r="B408" s="348"/>
      <c r="C408" s="348"/>
      <c r="D408" s="348"/>
      <c r="E408" s="348"/>
      <c r="F408" s="348"/>
      <c r="G408" s="348"/>
      <c r="H408" s="348"/>
      <c r="I408" s="348"/>
      <c r="J408" s="348"/>
      <c r="K408" s="348"/>
      <c r="L408" s="348"/>
      <c r="M408" s="353"/>
      <c r="N408" s="349" t="s">
        <v>66</v>
      </c>
      <c r="O408" s="350"/>
      <c r="P408" s="350"/>
      <c r="Q408" s="350"/>
      <c r="R408" s="350"/>
      <c r="S408" s="350"/>
      <c r="T408" s="351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47" t="s">
        <v>86</v>
      </c>
      <c r="B409" s="348"/>
      <c r="C409" s="348"/>
      <c r="D409" s="348"/>
      <c r="E409" s="348"/>
      <c r="F409" s="348"/>
      <c r="G409" s="348"/>
      <c r="H409" s="348"/>
      <c r="I409" s="348"/>
      <c r="J409" s="348"/>
      <c r="K409" s="348"/>
      <c r="L409" s="348"/>
      <c r="M409" s="348"/>
      <c r="N409" s="348"/>
      <c r="O409" s="348"/>
      <c r="P409" s="348"/>
      <c r="Q409" s="348"/>
      <c r="R409" s="348"/>
      <c r="S409" s="348"/>
      <c r="T409" s="348"/>
      <c r="U409" s="348"/>
      <c r="V409" s="348"/>
      <c r="W409" s="348"/>
      <c r="X409" s="348"/>
      <c r="Y409" s="335"/>
      <c r="Z409" s="335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1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14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52"/>
      <c r="B414" s="348"/>
      <c r="C414" s="348"/>
      <c r="D414" s="348"/>
      <c r="E414" s="348"/>
      <c r="F414" s="348"/>
      <c r="G414" s="348"/>
      <c r="H414" s="348"/>
      <c r="I414" s="348"/>
      <c r="J414" s="348"/>
      <c r="K414" s="348"/>
      <c r="L414" s="348"/>
      <c r="M414" s="353"/>
      <c r="N414" s="349" t="s">
        <v>66</v>
      </c>
      <c r="O414" s="350"/>
      <c r="P414" s="350"/>
      <c r="Q414" s="350"/>
      <c r="R414" s="350"/>
      <c r="S414" s="350"/>
      <c r="T414" s="351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8"/>
      <c r="B415" s="348"/>
      <c r="C415" s="348"/>
      <c r="D415" s="348"/>
      <c r="E415" s="348"/>
      <c r="F415" s="348"/>
      <c r="G415" s="348"/>
      <c r="H415" s="348"/>
      <c r="I415" s="348"/>
      <c r="J415" s="348"/>
      <c r="K415" s="348"/>
      <c r="L415" s="348"/>
      <c r="M415" s="353"/>
      <c r="N415" s="349" t="s">
        <v>66</v>
      </c>
      <c r="O415" s="350"/>
      <c r="P415" s="350"/>
      <c r="Q415" s="350"/>
      <c r="R415" s="350"/>
      <c r="S415" s="350"/>
      <c r="T415" s="351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54" t="s">
        <v>600</v>
      </c>
      <c r="B416" s="348"/>
      <c r="C416" s="348"/>
      <c r="D416" s="348"/>
      <c r="E416" s="348"/>
      <c r="F416" s="348"/>
      <c r="G416" s="348"/>
      <c r="H416" s="348"/>
      <c r="I416" s="348"/>
      <c r="J416" s="348"/>
      <c r="K416" s="348"/>
      <c r="L416" s="348"/>
      <c r="M416" s="348"/>
      <c r="N416" s="348"/>
      <c r="O416" s="348"/>
      <c r="P416" s="348"/>
      <c r="Q416" s="348"/>
      <c r="R416" s="348"/>
      <c r="S416" s="348"/>
      <c r="T416" s="348"/>
      <c r="U416" s="348"/>
      <c r="V416" s="348"/>
      <c r="W416" s="348"/>
      <c r="X416" s="348"/>
      <c r="Y416" s="334"/>
      <c r="Z416" s="334"/>
    </row>
    <row r="417" spans="1:53" ht="14.25" hidden="1" customHeight="1" x14ac:dyDescent="0.25">
      <c r="A417" s="347" t="s">
        <v>100</v>
      </c>
      <c r="B417" s="348"/>
      <c r="C417" s="348"/>
      <c r="D417" s="348"/>
      <c r="E417" s="348"/>
      <c r="F417" s="348"/>
      <c r="G417" s="348"/>
      <c r="H417" s="348"/>
      <c r="I417" s="348"/>
      <c r="J417" s="348"/>
      <c r="K417" s="348"/>
      <c r="L417" s="348"/>
      <c r="M417" s="348"/>
      <c r="N417" s="348"/>
      <c r="O417" s="348"/>
      <c r="P417" s="348"/>
      <c r="Q417" s="348"/>
      <c r="R417" s="348"/>
      <c r="S417" s="348"/>
      <c r="T417" s="348"/>
      <c r="U417" s="348"/>
      <c r="V417" s="348"/>
      <c r="W417" s="348"/>
      <c r="X417" s="348"/>
      <c r="Y417" s="335"/>
      <c r="Z417" s="335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52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3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3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47" t="s">
        <v>60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200</v>
      </c>
      <c r="W423" s="340">
        <f t="shared" ref="W423:W429" si="19">IFERROR(IF(V423="",0,CEILING((V423/$H423),1)*$H423),"")</f>
        <v>201.60000000000002</v>
      </c>
      <c r="X423" s="36">
        <f>IFERROR(IF(W423=0,"",ROUNDUP(W423/H423,0)*0.00753),"")</f>
        <v>0.36143999999999998</v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3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6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2"/>
      <c r="B430" s="348"/>
      <c r="C430" s="348"/>
      <c r="D430" s="348"/>
      <c r="E430" s="348"/>
      <c r="F430" s="348"/>
      <c r="G430" s="348"/>
      <c r="H430" s="348"/>
      <c r="I430" s="348"/>
      <c r="J430" s="348"/>
      <c r="K430" s="348"/>
      <c r="L430" s="348"/>
      <c r="M430" s="353"/>
      <c r="N430" s="349" t="s">
        <v>66</v>
      </c>
      <c r="O430" s="350"/>
      <c r="P430" s="350"/>
      <c r="Q430" s="350"/>
      <c r="R430" s="350"/>
      <c r="S430" s="350"/>
      <c r="T430" s="351"/>
      <c r="U430" s="37" t="s">
        <v>67</v>
      </c>
      <c r="V430" s="341">
        <f>IFERROR(V423/H423,"0")+IFERROR(V424/H424,"0")+IFERROR(V425/H425,"0")+IFERROR(V426/H426,"0")+IFERROR(V427/H427,"0")+IFERROR(V428/H428,"0")+IFERROR(V429/H429,"0")</f>
        <v>47.61904761904762</v>
      </c>
      <c r="W430" s="341">
        <f>IFERROR(W423/H423,"0")+IFERROR(W424/H424,"0")+IFERROR(W425/H425,"0")+IFERROR(W426/H426,"0")+IFERROR(W427/H427,"0")+IFERROR(W428/H428,"0")+IFERROR(W429/H429,"0")</f>
        <v>48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0.36143999999999998</v>
      </c>
      <c r="Y430" s="342"/>
      <c r="Z430" s="342"/>
    </row>
    <row r="431" spans="1:53" x14ac:dyDescent="0.2">
      <c r="A431" s="348"/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53"/>
      <c r="N431" s="349" t="s">
        <v>66</v>
      </c>
      <c r="O431" s="350"/>
      <c r="P431" s="350"/>
      <c r="Q431" s="350"/>
      <c r="R431" s="350"/>
      <c r="S431" s="350"/>
      <c r="T431" s="351"/>
      <c r="U431" s="37" t="s">
        <v>65</v>
      </c>
      <c r="V431" s="341">
        <f>IFERROR(SUM(V423:V429),"0")</f>
        <v>200</v>
      </c>
      <c r="W431" s="341">
        <f>IFERROR(SUM(W423:W429),"0")</f>
        <v>201.60000000000002</v>
      </c>
      <c r="X431" s="37"/>
      <c r="Y431" s="342"/>
      <c r="Z431" s="342"/>
    </row>
    <row r="432" spans="1:53" ht="14.25" hidden="1" customHeight="1" x14ac:dyDescent="0.25">
      <c r="A432" s="347" t="s">
        <v>86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34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52"/>
      <c r="B434" s="348"/>
      <c r="C434" s="348"/>
      <c r="D434" s="348"/>
      <c r="E434" s="348"/>
      <c r="F434" s="348"/>
      <c r="G434" s="348"/>
      <c r="H434" s="348"/>
      <c r="I434" s="348"/>
      <c r="J434" s="348"/>
      <c r="K434" s="348"/>
      <c r="L434" s="348"/>
      <c r="M434" s="353"/>
      <c r="N434" s="349" t="s">
        <v>66</v>
      </c>
      <c r="O434" s="350"/>
      <c r="P434" s="350"/>
      <c r="Q434" s="350"/>
      <c r="R434" s="350"/>
      <c r="S434" s="350"/>
      <c r="T434" s="351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8"/>
      <c r="B435" s="348"/>
      <c r="C435" s="348"/>
      <c r="D435" s="348"/>
      <c r="E435" s="348"/>
      <c r="F435" s="348"/>
      <c r="G435" s="348"/>
      <c r="H435" s="348"/>
      <c r="I435" s="348"/>
      <c r="J435" s="348"/>
      <c r="K435" s="348"/>
      <c r="L435" s="348"/>
      <c r="M435" s="353"/>
      <c r="N435" s="349" t="s">
        <v>66</v>
      </c>
      <c r="O435" s="350"/>
      <c r="P435" s="350"/>
      <c r="Q435" s="350"/>
      <c r="R435" s="350"/>
      <c r="S435" s="350"/>
      <c r="T435" s="351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47" t="s">
        <v>95</v>
      </c>
      <c r="B436" s="348"/>
      <c r="C436" s="348"/>
      <c r="D436" s="348"/>
      <c r="E436" s="348"/>
      <c r="F436" s="348"/>
      <c r="G436" s="348"/>
      <c r="H436" s="348"/>
      <c r="I436" s="348"/>
      <c r="J436" s="348"/>
      <c r="K436" s="348"/>
      <c r="L436" s="348"/>
      <c r="M436" s="348"/>
      <c r="N436" s="348"/>
      <c r="O436" s="348"/>
      <c r="P436" s="348"/>
      <c r="Q436" s="348"/>
      <c r="R436" s="348"/>
      <c r="S436" s="348"/>
      <c r="T436" s="348"/>
      <c r="U436" s="348"/>
      <c r="V436" s="348"/>
      <c r="W436" s="348"/>
      <c r="X436" s="348"/>
      <c r="Y436" s="335"/>
      <c r="Z436" s="335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87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2"/>
      <c r="B438" s="348"/>
      <c r="C438" s="348"/>
      <c r="D438" s="348"/>
      <c r="E438" s="348"/>
      <c r="F438" s="348"/>
      <c r="G438" s="348"/>
      <c r="H438" s="348"/>
      <c r="I438" s="348"/>
      <c r="J438" s="348"/>
      <c r="K438" s="348"/>
      <c r="L438" s="348"/>
      <c r="M438" s="353"/>
      <c r="N438" s="349" t="s">
        <v>66</v>
      </c>
      <c r="O438" s="350"/>
      <c r="P438" s="350"/>
      <c r="Q438" s="350"/>
      <c r="R438" s="350"/>
      <c r="S438" s="350"/>
      <c r="T438" s="351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8"/>
      <c r="B439" s="348"/>
      <c r="C439" s="348"/>
      <c r="D439" s="348"/>
      <c r="E439" s="348"/>
      <c r="F439" s="348"/>
      <c r="G439" s="348"/>
      <c r="H439" s="348"/>
      <c r="I439" s="348"/>
      <c r="J439" s="348"/>
      <c r="K439" s="348"/>
      <c r="L439" s="348"/>
      <c r="M439" s="353"/>
      <c r="N439" s="349" t="s">
        <v>66</v>
      </c>
      <c r="O439" s="350"/>
      <c r="P439" s="350"/>
      <c r="Q439" s="350"/>
      <c r="R439" s="350"/>
      <c r="S439" s="350"/>
      <c r="T439" s="351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47" t="s">
        <v>626</v>
      </c>
      <c r="B440" s="348"/>
      <c r="C440" s="348"/>
      <c r="D440" s="348"/>
      <c r="E440" s="348"/>
      <c r="F440" s="348"/>
      <c r="G440" s="348"/>
      <c r="H440" s="348"/>
      <c r="I440" s="348"/>
      <c r="J440" s="348"/>
      <c r="K440" s="348"/>
      <c r="L440" s="348"/>
      <c r="M440" s="348"/>
      <c r="N440" s="348"/>
      <c r="O440" s="348"/>
      <c r="P440" s="348"/>
      <c r="Q440" s="348"/>
      <c r="R440" s="348"/>
      <c r="S440" s="348"/>
      <c r="T440" s="348"/>
      <c r="U440" s="348"/>
      <c r="V440" s="348"/>
      <c r="W440" s="348"/>
      <c r="X440" s="348"/>
      <c r="Y440" s="335"/>
      <c r="Z440" s="335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2"/>
      <c r="B442" s="348"/>
      <c r="C442" s="348"/>
      <c r="D442" s="348"/>
      <c r="E442" s="348"/>
      <c r="F442" s="348"/>
      <c r="G442" s="348"/>
      <c r="H442" s="348"/>
      <c r="I442" s="348"/>
      <c r="J442" s="348"/>
      <c r="K442" s="348"/>
      <c r="L442" s="348"/>
      <c r="M442" s="353"/>
      <c r="N442" s="349" t="s">
        <v>66</v>
      </c>
      <c r="O442" s="350"/>
      <c r="P442" s="350"/>
      <c r="Q442" s="350"/>
      <c r="R442" s="350"/>
      <c r="S442" s="350"/>
      <c r="T442" s="351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8"/>
      <c r="B443" s="348"/>
      <c r="C443" s="348"/>
      <c r="D443" s="348"/>
      <c r="E443" s="348"/>
      <c r="F443" s="348"/>
      <c r="G443" s="348"/>
      <c r="H443" s="348"/>
      <c r="I443" s="348"/>
      <c r="J443" s="348"/>
      <c r="K443" s="348"/>
      <c r="L443" s="348"/>
      <c r="M443" s="353"/>
      <c r="N443" s="349" t="s">
        <v>66</v>
      </c>
      <c r="O443" s="350"/>
      <c r="P443" s="350"/>
      <c r="Q443" s="350"/>
      <c r="R443" s="350"/>
      <c r="S443" s="350"/>
      <c r="T443" s="351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2" t="s">
        <v>630</v>
      </c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  <c r="X444" s="393"/>
      <c r="Y444" s="48"/>
      <c r="Z444" s="48"/>
    </row>
    <row r="445" spans="1:53" ht="16.5" hidden="1" customHeight="1" x14ac:dyDescent="0.25">
      <c r="A445" s="354" t="s">
        <v>630</v>
      </c>
      <c r="B445" s="348"/>
      <c r="C445" s="348"/>
      <c r="D445" s="348"/>
      <c r="E445" s="348"/>
      <c r="F445" s="348"/>
      <c r="G445" s="348"/>
      <c r="H445" s="348"/>
      <c r="I445" s="348"/>
      <c r="J445" s="348"/>
      <c r="K445" s="348"/>
      <c r="L445" s="348"/>
      <c r="M445" s="348"/>
      <c r="N445" s="348"/>
      <c r="O445" s="348"/>
      <c r="P445" s="348"/>
      <c r="Q445" s="348"/>
      <c r="R445" s="348"/>
      <c r="S445" s="348"/>
      <c r="T445" s="348"/>
      <c r="U445" s="348"/>
      <c r="V445" s="348"/>
      <c r="W445" s="348"/>
      <c r="X445" s="348"/>
      <c r="Y445" s="334"/>
      <c r="Z445" s="334"/>
    </row>
    <row r="446" spans="1:53" ht="14.25" hidden="1" customHeight="1" x14ac:dyDescent="0.25">
      <c r="A446" s="347" t="s">
        <v>108</v>
      </c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48"/>
      <c r="N446" s="348"/>
      <c r="O446" s="348"/>
      <c r="P446" s="348"/>
      <c r="Q446" s="348"/>
      <c r="R446" s="348"/>
      <c r="S446" s="348"/>
      <c r="T446" s="348"/>
      <c r="U446" s="348"/>
      <c r="V446" s="348"/>
      <c r="W446" s="348"/>
      <c r="X446" s="348"/>
      <c r="Y446" s="335"/>
      <c r="Z446" s="335"/>
    </row>
    <row r="447" spans="1:53" ht="27" hidden="1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0</v>
      </c>
      <c r="W448" s="340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540</v>
      </c>
      <c r="W450" s="340">
        <f t="shared" si="20"/>
        <v>543.84</v>
      </c>
      <c r="X450" s="36">
        <f>IFERROR(IF(W450=0,"",ROUNDUP(W450/H450,0)*0.01196),"")</f>
        <v>1.2318800000000001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1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2"/>
      <c r="B456" s="348"/>
      <c r="C456" s="348"/>
      <c r="D456" s="348"/>
      <c r="E456" s="348"/>
      <c r="F456" s="348"/>
      <c r="G456" s="348"/>
      <c r="H456" s="348"/>
      <c r="I456" s="348"/>
      <c r="J456" s="348"/>
      <c r="K456" s="348"/>
      <c r="L456" s="348"/>
      <c r="M456" s="353"/>
      <c r="N456" s="349" t="s">
        <v>66</v>
      </c>
      <c r="O456" s="350"/>
      <c r="P456" s="350"/>
      <c r="Q456" s="350"/>
      <c r="R456" s="350"/>
      <c r="S456" s="350"/>
      <c r="T456" s="351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102.27272727272727</v>
      </c>
      <c r="W456" s="341">
        <f>IFERROR(W447/H447,"0")+IFERROR(W448/H448,"0")+IFERROR(W449/H449,"0")+IFERROR(W450/H450,"0")+IFERROR(W451/H451,"0")+IFERROR(W452/H452,"0")+IFERROR(W453/H453,"0")+IFERROR(W454/H454,"0")+IFERROR(W455/H455,"0")</f>
        <v>103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1.2318800000000001</v>
      </c>
      <c r="Y456" s="342"/>
      <c r="Z456" s="342"/>
    </row>
    <row r="457" spans="1:53" x14ac:dyDescent="0.2">
      <c r="A457" s="348"/>
      <c r="B457" s="348"/>
      <c r="C457" s="348"/>
      <c r="D457" s="348"/>
      <c r="E457" s="348"/>
      <c r="F457" s="348"/>
      <c r="G457" s="348"/>
      <c r="H457" s="348"/>
      <c r="I457" s="348"/>
      <c r="J457" s="348"/>
      <c r="K457" s="348"/>
      <c r="L457" s="348"/>
      <c r="M457" s="353"/>
      <c r="N457" s="349" t="s">
        <v>66</v>
      </c>
      <c r="O457" s="350"/>
      <c r="P457" s="350"/>
      <c r="Q457" s="350"/>
      <c r="R457" s="350"/>
      <c r="S457" s="350"/>
      <c r="T457" s="351"/>
      <c r="U457" s="37" t="s">
        <v>65</v>
      </c>
      <c r="V457" s="341">
        <f>IFERROR(SUM(V447:V455),"0")</f>
        <v>540</v>
      </c>
      <c r="W457" s="341">
        <f>IFERROR(SUM(W447:W455),"0")</f>
        <v>543.84</v>
      </c>
      <c r="X457" s="37"/>
      <c r="Y457" s="342"/>
      <c r="Z457" s="342"/>
    </row>
    <row r="458" spans="1:53" ht="14.25" hidden="1" customHeight="1" x14ac:dyDescent="0.25">
      <c r="A458" s="347" t="s">
        <v>100</v>
      </c>
      <c r="B458" s="348"/>
      <c r="C458" s="348"/>
      <c r="D458" s="348"/>
      <c r="E458" s="348"/>
      <c r="F458" s="348"/>
      <c r="G458" s="348"/>
      <c r="H458" s="348"/>
      <c r="I458" s="348"/>
      <c r="J458" s="348"/>
      <c r="K458" s="348"/>
      <c r="L458" s="348"/>
      <c r="M458" s="348"/>
      <c r="N458" s="348"/>
      <c r="O458" s="348"/>
      <c r="P458" s="348"/>
      <c r="Q458" s="348"/>
      <c r="R458" s="348"/>
      <c r="S458" s="348"/>
      <c r="T458" s="348"/>
      <c r="U458" s="348"/>
      <c r="V458" s="348"/>
      <c r="W458" s="348"/>
      <c r="X458" s="348"/>
      <c r="Y458" s="335"/>
      <c r="Z458" s="335"/>
    </row>
    <row r="459" spans="1:53" ht="16.5" hidden="1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hidden="1" x14ac:dyDescent="0.2">
      <c r="A461" s="352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3"/>
      <c r="N461" s="349" t="s">
        <v>66</v>
      </c>
      <c r="O461" s="350"/>
      <c r="P461" s="350"/>
      <c r="Q461" s="350"/>
      <c r="R461" s="350"/>
      <c r="S461" s="350"/>
      <c r="T461" s="351"/>
      <c r="U461" s="37" t="s">
        <v>67</v>
      </c>
      <c r="V461" s="341">
        <f>IFERROR(V459/H459,"0")+IFERROR(V460/H460,"0")</f>
        <v>0</v>
      </c>
      <c r="W461" s="341">
        <f>IFERROR(W459/H459,"0")+IFERROR(W460/H460,"0")</f>
        <v>0</v>
      </c>
      <c r="X461" s="341">
        <f>IFERROR(IF(X459="",0,X459),"0")+IFERROR(IF(X460="",0,X460),"0")</f>
        <v>0</v>
      </c>
      <c r="Y461" s="342"/>
      <c r="Z461" s="342"/>
    </row>
    <row r="462" spans="1:53" hidden="1" x14ac:dyDescent="0.2">
      <c r="A462" s="348"/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53"/>
      <c r="N462" s="349" t="s">
        <v>66</v>
      </c>
      <c r="O462" s="350"/>
      <c r="P462" s="350"/>
      <c r="Q462" s="350"/>
      <c r="R462" s="350"/>
      <c r="S462" s="350"/>
      <c r="T462" s="351"/>
      <c r="U462" s="37" t="s">
        <v>65</v>
      </c>
      <c r="V462" s="341">
        <f>IFERROR(SUM(V459:V460),"0")</f>
        <v>0</v>
      </c>
      <c r="W462" s="341">
        <f>IFERROR(SUM(W459:W460),"0")</f>
        <v>0</v>
      </c>
      <c r="X462" s="37"/>
      <c r="Y462" s="342"/>
      <c r="Z462" s="342"/>
    </row>
    <row r="463" spans="1:53" ht="14.25" hidden="1" customHeight="1" x14ac:dyDescent="0.25">
      <c r="A463" s="347" t="s">
        <v>60</v>
      </c>
      <c r="B463" s="348"/>
      <c r="C463" s="348"/>
      <c r="D463" s="348"/>
      <c r="E463" s="348"/>
      <c r="F463" s="348"/>
      <c r="G463" s="348"/>
      <c r="H463" s="348"/>
      <c r="I463" s="348"/>
      <c r="J463" s="348"/>
      <c r="K463" s="348"/>
      <c r="L463" s="348"/>
      <c r="M463" s="348"/>
      <c r="N463" s="348"/>
      <c r="O463" s="348"/>
      <c r="P463" s="348"/>
      <c r="Q463" s="348"/>
      <c r="R463" s="348"/>
      <c r="S463" s="348"/>
      <c r="T463" s="348"/>
      <c r="U463" s="348"/>
      <c r="V463" s="348"/>
      <c r="W463" s="348"/>
      <c r="X463" s="348"/>
      <c r="Y463" s="335"/>
      <c r="Z463" s="335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300</v>
      </c>
      <c r="W464" s="340">
        <f t="shared" ref="W464:W469" si="21">IFERROR(IF(V464="",0,CEILING((V464/$H464),1)*$H464),"")</f>
        <v>300.96000000000004</v>
      </c>
      <c r="X464" s="36">
        <f>IFERROR(IF(W464=0,"",ROUNDUP(W464/H464,0)*0.01196),"")</f>
        <v>0.68171999999999999</v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hidden="1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0</v>
      </c>
      <c r="W466" s="340">
        <f t="shared" si="21"/>
        <v>0</v>
      </c>
      <c r="X466" s="36" t="str">
        <f>IFERROR(IF(W466=0,"",ROUNDUP(W466/H466,0)*0.01196),"")</f>
        <v/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6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4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2"/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53"/>
      <c r="N470" s="349" t="s">
        <v>66</v>
      </c>
      <c r="O470" s="350"/>
      <c r="P470" s="350"/>
      <c r="Q470" s="350"/>
      <c r="R470" s="350"/>
      <c r="S470" s="350"/>
      <c r="T470" s="351"/>
      <c r="U470" s="37" t="s">
        <v>67</v>
      </c>
      <c r="V470" s="341">
        <f>IFERROR(V464/H464,"0")+IFERROR(V465/H465,"0")+IFERROR(V466/H466,"0")+IFERROR(V467/H467,"0")+IFERROR(V468/H468,"0")+IFERROR(V469/H469,"0")</f>
        <v>56.818181818181813</v>
      </c>
      <c r="W470" s="341">
        <f>IFERROR(W464/H464,"0")+IFERROR(W465/H465,"0")+IFERROR(W466/H466,"0")+IFERROR(W467/H467,"0")+IFERROR(W468/H468,"0")+IFERROR(W469/H469,"0")</f>
        <v>57.000000000000007</v>
      </c>
      <c r="X470" s="341">
        <f>IFERROR(IF(X464="",0,X464),"0")+IFERROR(IF(X465="",0,X465),"0")+IFERROR(IF(X466="",0,X466),"0")+IFERROR(IF(X467="",0,X467),"0")+IFERROR(IF(X468="",0,X468),"0")+IFERROR(IF(X469="",0,X469),"0")</f>
        <v>0.68171999999999999</v>
      </c>
      <c r="Y470" s="342"/>
      <c r="Z470" s="342"/>
    </row>
    <row r="471" spans="1:53" x14ac:dyDescent="0.2">
      <c r="A471" s="348"/>
      <c r="B471" s="348"/>
      <c r="C471" s="348"/>
      <c r="D471" s="348"/>
      <c r="E471" s="348"/>
      <c r="F471" s="348"/>
      <c r="G471" s="348"/>
      <c r="H471" s="348"/>
      <c r="I471" s="348"/>
      <c r="J471" s="348"/>
      <c r="K471" s="348"/>
      <c r="L471" s="348"/>
      <c r="M471" s="353"/>
      <c r="N471" s="349" t="s">
        <v>66</v>
      </c>
      <c r="O471" s="350"/>
      <c r="P471" s="350"/>
      <c r="Q471" s="350"/>
      <c r="R471" s="350"/>
      <c r="S471" s="350"/>
      <c r="T471" s="351"/>
      <c r="U471" s="37" t="s">
        <v>65</v>
      </c>
      <c r="V471" s="341">
        <f>IFERROR(SUM(V464:V469),"0")</f>
        <v>300</v>
      </c>
      <c r="W471" s="341">
        <f>IFERROR(SUM(W464:W469),"0")</f>
        <v>300.96000000000004</v>
      </c>
      <c r="X471" s="37"/>
      <c r="Y471" s="342"/>
      <c r="Z471" s="342"/>
    </row>
    <row r="472" spans="1:53" ht="14.25" hidden="1" customHeight="1" x14ac:dyDescent="0.25">
      <c r="A472" s="347" t="s">
        <v>68</v>
      </c>
      <c r="B472" s="348"/>
      <c r="C472" s="348"/>
      <c r="D472" s="348"/>
      <c r="E472" s="348"/>
      <c r="F472" s="348"/>
      <c r="G472" s="348"/>
      <c r="H472" s="348"/>
      <c r="I472" s="348"/>
      <c r="J472" s="348"/>
      <c r="K472" s="348"/>
      <c r="L472" s="348"/>
      <c r="M472" s="348"/>
      <c r="N472" s="348"/>
      <c r="O472" s="348"/>
      <c r="P472" s="348"/>
      <c r="Q472" s="348"/>
      <c r="R472" s="348"/>
      <c r="S472" s="348"/>
      <c r="T472" s="348"/>
      <c r="U472" s="348"/>
      <c r="V472" s="348"/>
      <c r="W472" s="348"/>
      <c r="X472" s="348"/>
      <c r="Y472" s="335"/>
      <c r="Z472" s="335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8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52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3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3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2" t="s">
        <v>675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48"/>
      <c r="Z478" s="48"/>
    </row>
    <row r="479" spans="1:53" ht="16.5" hidden="1" customHeight="1" x14ac:dyDescent="0.25">
      <c r="A479" s="354" t="s">
        <v>676</v>
      </c>
      <c r="B479" s="348"/>
      <c r="C479" s="348"/>
      <c r="D479" s="348"/>
      <c r="E479" s="348"/>
      <c r="F479" s="348"/>
      <c r="G479" s="348"/>
      <c r="H479" s="348"/>
      <c r="I479" s="348"/>
      <c r="J479" s="348"/>
      <c r="K479" s="348"/>
      <c r="L479" s="348"/>
      <c r="M479" s="348"/>
      <c r="N479" s="348"/>
      <c r="O479" s="348"/>
      <c r="P479" s="348"/>
      <c r="Q479" s="348"/>
      <c r="R479" s="348"/>
      <c r="S479" s="348"/>
      <c r="T479" s="348"/>
      <c r="U479" s="348"/>
      <c r="V479" s="348"/>
      <c r="W479" s="348"/>
      <c r="X479" s="348"/>
      <c r="Y479" s="334"/>
      <c r="Z479" s="334"/>
    </row>
    <row r="480" spans="1:53" ht="14.25" hidden="1" customHeight="1" x14ac:dyDescent="0.25">
      <c r="A480" s="347" t="s">
        <v>108</v>
      </c>
      <c r="B480" s="348"/>
      <c r="C480" s="348"/>
      <c r="D480" s="348"/>
      <c r="E480" s="348"/>
      <c r="F480" s="348"/>
      <c r="G480" s="348"/>
      <c r="H480" s="348"/>
      <c r="I480" s="348"/>
      <c r="J480" s="348"/>
      <c r="K480" s="348"/>
      <c r="L480" s="348"/>
      <c r="M480" s="348"/>
      <c r="N480" s="348"/>
      <c r="O480" s="348"/>
      <c r="P480" s="348"/>
      <c r="Q480" s="348"/>
      <c r="R480" s="348"/>
      <c r="S480" s="348"/>
      <c r="T480" s="348"/>
      <c r="U480" s="348"/>
      <c r="V480" s="348"/>
      <c r="W480" s="348"/>
      <c r="X480" s="348"/>
      <c r="Y480" s="335"/>
      <c r="Z480" s="335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4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0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0</v>
      </c>
      <c r="W482" s="34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8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hidden="1" x14ac:dyDescent="0.2">
      <c r="A484" s="352"/>
      <c r="B484" s="348"/>
      <c r="C484" s="348"/>
      <c r="D484" s="348"/>
      <c r="E484" s="348"/>
      <c r="F484" s="348"/>
      <c r="G484" s="348"/>
      <c r="H484" s="348"/>
      <c r="I484" s="348"/>
      <c r="J484" s="348"/>
      <c r="K484" s="348"/>
      <c r="L484" s="348"/>
      <c r="M484" s="353"/>
      <c r="N484" s="349" t="s">
        <v>66</v>
      </c>
      <c r="O484" s="350"/>
      <c r="P484" s="350"/>
      <c r="Q484" s="350"/>
      <c r="R484" s="350"/>
      <c r="S484" s="350"/>
      <c r="T484" s="351"/>
      <c r="U484" s="37" t="s">
        <v>67</v>
      </c>
      <c r="V484" s="341">
        <f>IFERROR(V481/H481,"0")+IFERROR(V482/H482,"0")+IFERROR(V483/H483,"0")</f>
        <v>0</v>
      </c>
      <c r="W484" s="341">
        <f>IFERROR(W481/H481,"0")+IFERROR(W482/H482,"0")+IFERROR(W483/H483,"0")</f>
        <v>0</v>
      </c>
      <c r="X484" s="341">
        <f>IFERROR(IF(X481="",0,X481),"0")+IFERROR(IF(X482="",0,X482),"0")+IFERROR(IF(X483="",0,X483),"0")</f>
        <v>0</v>
      </c>
      <c r="Y484" s="342"/>
      <c r="Z484" s="342"/>
    </row>
    <row r="485" spans="1:53" hidden="1" x14ac:dyDescent="0.2">
      <c r="A485" s="348"/>
      <c r="B485" s="348"/>
      <c r="C485" s="348"/>
      <c r="D485" s="348"/>
      <c r="E485" s="348"/>
      <c r="F485" s="348"/>
      <c r="G485" s="348"/>
      <c r="H485" s="348"/>
      <c r="I485" s="348"/>
      <c r="J485" s="348"/>
      <c r="K485" s="348"/>
      <c r="L485" s="348"/>
      <c r="M485" s="353"/>
      <c r="N485" s="349" t="s">
        <v>66</v>
      </c>
      <c r="O485" s="350"/>
      <c r="P485" s="350"/>
      <c r="Q485" s="350"/>
      <c r="R485" s="350"/>
      <c r="S485" s="350"/>
      <c r="T485" s="351"/>
      <c r="U485" s="37" t="s">
        <v>65</v>
      </c>
      <c r="V485" s="341">
        <f>IFERROR(SUM(V481:V483),"0")</f>
        <v>0</v>
      </c>
      <c r="W485" s="341">
        <f>IFERROR(SUM(W481:W483),"0")</f>
        <v>0</v>
      </c>
      <c r="X485" s="37"/>
      <c r="Y485" s="342"/>
      <c r="Z485" s="342"/>
    </row>
    <row r="486" spans="1:53" ht="14.25" hidden="1" customHeight="1" x14ac:dyDescent="0.25">
      <c r="A486" s="347" t="s">
        <v>100</v>
      </c>
      <c r="B486" s="348"/>
      <c r="C486" s="348"/>
      <c r="D486" s="348"/>
      <c r="E486" s="348"/>
      <c r="F486" s="348"/>
      <c r="G486" s="348"/>
      <c r="H486" s="348"/>
      <c r="I486" s="348"/>
      <c r="J486" s="348"/>
      <c r="K486" s="348"/>
      <c r="L486" s="348"/>
      <c r="M486" s="348"/>
      <c r="N486" s="348"/>
      <c r="O486" s="348"/>
      <c r="P486" s="348"/>
      <c r="Q486" s="348"/>
      <c r="R486" s="348"/>
      <c r="S486" s="348"/>
      <c r="T486" s="348"/>
      <c r="U486" s="348"/>
      <c r="V486" s="348"/>
      <c r="W486" s="348"/>
      <c r="X486" s="348"/>
      <c r="Y486" s="335"/>
      <c r="Z486" s="335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58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09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52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3"/>
      <c r="N489" s="349" t="s">
        <v>66</v>
      </c>
      <c r="O489" s="350"/>
      <c r="P489" s="350"/>
      <c r="Q489" s="350"/>
      <c r="R489" s="350"/>
      <c r="S489" s="350"/>
      <c r="T489" s="351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8"/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53"/>
      <c r="N490" s="349" t="s">
        <v>66</v>
      </c>
      <c r="O490" s="350"/>
      <c r="P490" s="350"/>
      <c r="Q490" s="350"/>
      <c r="R490" s="350"/>
      <c r="S490" s="350"/>
      <c r="T490" s="351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47" t="s">
        <v>60</v>
      </c>
      <c r="B491" s="348"/>
      <c r="C491" s="348"/>
      <c r="D491" s="348"/>
      <c r="E491" s="348"/>
      <c r="F491" s="348"/>
      <c r="G491" s="348"/>
      <c r="H491" s="348"/>
      <c r="I491" s="348"/>
      <c r="J491" s="348"/>
      <c r="K491" s="348"/>
      <c r="L491" s="348"/>
      <c r="M491" s="348"/>
      <c r="N491" s="348"/>
      <c r="O491" s="348"/>
      <c r="P491" s="348"/>
      <c r="Q491" s="348"/>
      <c r="R491" s="348"/>
      <c r="S491" s="348"/>
      <c r="T491" s="348"/>
      <c r="U491" s="348"/>
      <c r="V491" s="348"/>
      <c r="W491" s="348"/>
      <c r="X491" s="348"/>
      <c r="Y491" s="335"/>
      <c r="Z491" s="335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7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1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490</v>
      </c>
      <c r="W493" s="340">
        <f>IFERROR(IF(V493="",0,CEILING((V493/$H493),1)*$H493),"")</f>
        <v>491.40000000000003</v>
      </c>
      <c r="X493" s="36">
        <f>IFERROR(IF(W493=0,"",ROUNDUP(W493/H493,0)*0.00753),"")</f>
        <v>0.88101000000000007</v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52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95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2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3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IFERROR(V492/H492,"0")+IFERROR(V493/H493,"0")+IFERROR(V494/H494,"0")+IFERROR(V495/H495,"0")</f>
        <v>116.66666666666666</v>
      </c>
      <c r="W496" s="341">
        <f>IFERROR(W492/H492,"0")+IFERROR(W493/H493,"0")+IFERROR(W494/H494,"0")+IFERROR(W495/H495,"0")</f>
        <v>117</v>
      </c>
      <c r="X496" s="341">
        <f>IFERROR(IF(X492="",0,X492),"0")+IFERROR(IF(X493="",0,X493),"0")+IFERROR(IF(X494="",0,X494),"0")+IFERROR(IF(X495="",0,X495),"0")</f>
        <v>0.88101000000000007</v>
      </c>
      <c r="Y496" s="342"/>
      <c r="Z496" s="342"/>
    </row>
    <row r="497" spans="1:53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3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IFERROR(SUM(V492:V495),"0")</f>
        <v>490</v>
      </c>
      <c r="W497" s="341">
        <f>IFERROR(SUM(W492:W495),"0")</f>
        <v>491.40000000000003</v>
      </c>
      <c r="X497" s="37"/>
      <c r="Y497" s="342"/>
      <c r="Z497" s="342"/>
    </row>
    <row r="498" spans="1:53" ht="14.25" hidden="1" customHeight="1" x14ac:dyDescent="0.25">
      <c r="A498" s="347" t="s">
        <v>68</v>
      </c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48"/>
      <c r="N498" s="348"/>
      <c r="O498" s="348"/>
      <c r="P498" s="348"/>
      <c r="Q498" s="348"/>
      <c r="R498" s="348"/>
      <c r="S498" s="348"/>
      <c r="T498" s="348"/>
      <c r="U498" s="348"/>
      <c r="V498" s="348"/>
      <c r="W498" s="348"/>
      <c r="X498" s="348"/>
      <c r="Y498" s="335"/>
      <c r="Z498" s="335"/>
    </row>
    <row r="499" spans="1:53" ht="27" hidden="1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51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89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63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92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hidden="1" x14ac:dyDescent="0.2">
      <c r="A504" s="352"/>
      <c r="B504" s="348"/>
      <c r="C504" s="348"/>
      <c r="D504" s="348"/>
      <c r="E504" s="348"/>
      <c r="F504" s="348"/>
      <c r="G504" s="348"/>
      <c r="H504" s="348"/>
      <c r="I504" s="348"/>
      <c r="J504" s="348"/>
      <c r="K504" s="348"/>
      <c r="L504" s="348"/>
      <c r="M504" s="353"/>
      <c r="N504" s="349" t="s">
        <v>66</v>
      </c>
      <c r="O504" s="350"/>
      <c r="P504" s="350"/>
      <c r="Q504" s="350"/>
      <c r="R504" s="350"/>
      <c r="S504" s="350"/>
      <c r="T504" s="351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hidden="1" x14ac:dyDescent="0.2">
      <c r="A505" s="348"/>
      <c r="B505" s="348"/>
      <c r="C505" s="348"/>
      <c r="D505" s="348"/>
      <c r="E505" s="348"/>
      <c r="F505" s="348"/>
      <c r="G505" s="348"/>
      <c r="H505" s="348"/>
      <c r="I505" s="348"/>
      <c r="J505" s="348"/>
      <c r="K505" s="348"/>
      <c r="L505" s="348"/>
      <c r="M505" s="353"/>
      <c r="N505" s="349" t="s">
        <v>66</v>
      </c>
      <c r="O505" s="350"/>
      <c r="P505" s="350"/>
      <c r="Q505" s="350"/>
      <c r="R505" s="350"/>
      <c r="S505" s="350"/>
      <c r="T505" s="351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23"/>
      <c r="B506" s="348"/>
      <c r="C506" s="348"/>
      <c r="D506" s="348"/>
      <c r="E506" s="348"/>
      <c r="F506" s="348"/>
      <c r="G506" s="348"/>
      <c r="H506" s="348"/>
      <c r="I506" s="348"/>
      <c r="J506" s="348"/>
      <c r="K506" s="348"/>
      <c r="L506" s="348"/>
      <c r="M506" s="396"/>
      <c r="N506" s="431" t="s">
        <v>718</v>
      </c>
      <c r="O506" s="429"/>
      <c r="P506" s="429"/>
      <c r="Q506" s="429"/>
      <c r="R506" s="429"/>
      <c r="S506" s="429"/>
      <c r="T506" s="430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15889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15999.1</v>
      </c>
      <c r="X506" s="37"/>
      <c r="Y506" s="342"/>
      <c r="Z506" s="342"/>
    </row>
    <row r="507" spans="1:53" x14ac:dyDescent="0.2">
      <c r="A507" s="348"/>
      <c r="B507" s="348"/>
      <c r="C507" s="348"/>
      <c r="D507" s="348"/>
      <c r="E507" s="348"/>
      <c r="F507" s="348"/>
      <c r="G507" s="348"/>
      <c r="H507" s="348"/>
      <c r="I507" s="348"/>
      <c r="J507" s="348"/>
      <c r="K507" s="348"/>
      <c r="L507" s="348"/>
      <c r="M507" s="396"/>
      <c r="N507" s="431" t="s">
        <v>719</v>
      </c>
      <c r="O507" s="429"/>
      <c r="P507" s="429"/>
      <c r="Q507" s="429"/>
      <c r="R507" s="429"/>
      <c r="S507" s="429"/>
      <c r="T507" s="430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16758.858084355732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16875.477999999996</v>
      </c>
      <c r="X507" s="37"/>
      <c r="Y507" s="342"/>
      <c r="Z507" s="342"/>
    </row>
    <row r="508" spans="1:53" x14ac:dyDescent="0.2">
      <c r="A508" s="348"/>
      <c r="B508" s="348"/>
      <c r="C508" s="348"/>
      <c r="D508" s="348"/>
      <c r="E508" s="348"/>
      <c r="F508" s="348"/>
      <c r="G508" s="348"/>
      <c r="H508" s="348"/>
      <c r="I508" s="348"/>
      <c r="J508" s="348"/>
      <c r="K508" s="348"/>
      <c r="L508" s="348"/>
      <c r="M508" s="396"/>
      <c r="N508" s="431" t="s">
        <v>720</v>
      </c>
      <c r="O508" s="429"/>
      <c r="P508" s="429"/>
      <c r="Q508" s="429"/>
      <c r="R508" s="429"/>
      <c r="S508" s="429"/>
      <c r="T508" s="430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29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29</v>
      </c>
      <c r="X508" s="37"/>
      <c r="Y508" s="342"/>
      <c r="Z508" s="342"/>
    </row>
    <row r="509" spans="1:53" x14ac:dyDescent="0.2">
      <c r="A509" s="348"/>
      <c r="B509" s="348"/>
      <c r="C509" s="348"/>
      <c r="D509" s="348"/>
      <c r="E509" s="348"/>
      <c r="F509" s="348"/>
      <c r="G509" s="348"/>
      <c r="H509" s="348"/>
      <c r="I509" s="348"/>
      <c r="J509" s="348"/>
      <c r="K509" s="348"/>
      <c r="L509" s="348"/>
      <c r="M509" s="396"/>
      <c r="N509" s="431" t="s">
        <v>722</v>
      </c>
      <c r="O509" s="429"/>
      <c r="P509" s="429"/>
      <c r="Q509" s="429"/>
      <c r="R509" s="429"/>
      <c r="S509" s="429"/>
      <c r="T509" s="430"/>
      <c r="U509" s="37" t="s">
        <v>65</v>
      </c>
      <c r="V509" s="341">
        <f>GrossWeightTotal+PalletQtyTotal*25</f>
        <v>17483.858084355732</v>
      </c>
      <c r="W509" s="341">
        <f>GrossWeightTotalR+PalletQtyTotalR*25</f>
        <v>17600.477999999996</v>
      </c>
      <c r="X509" s="37"/>
      <c r="Y509" s="342"/>
      <c r="Z509" s="342"/>
    </row>
    <row r="510" spans="1:53" x14ac:dyDescent="0.2">
      <c r="A510" s="348"/>
      <c r="B510" s="348"/>
      <c r="C510" s="348"/>
      <c r="D510" s="348"/>
      <c r="E510" s="348"/>
      <c r="F510" s="348"/>
      <c r="G510" s="348"/>
      <c r="H510" s="348"/>
      <c r="I510" s="348"/>
      <c r="J510" s="348"/>
      <c r="K510" s="348"/>
      <c r="L510" s="348"/>
      <c r="M510" s="396"/>
      <c r="N510" s="431" t="s">
        <v>723</v>
      </c>
      <c r="O510" s="429"/>
      <c r="P510" s="429"/>
      <c r="Q510" s="429"/>
      <c r="R510" s="429"/>
      <c r="S510" s="429"/>
      <c r="T510" s="430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2178.20839055643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2192</v>
      </c>
      <c r="X510" s="37"/>
      <c r="Y510" s="342"/>
      <c r="Z510" s="342"/>
    </row>
    <row r="511" spans="1:53" ht="14.25" hidden="1" customHeight="1" x14ac:dyDescent="0.2">
      <c r="A511" s="348"/>
      <c r="B511" s="348"/>
      <c r="C511" s="348"/>
      <c r="D511" s="348"/>
      <c r="E511" s="348"/>
      <c r="F511" s="348"/>
      <c r="G511" s="348"/>
      <c r="H511" s="348"/>
      <c r="I511" s="348"/>
      <c r="J511" s="348"/>
      <c r="K511" s="348"/>
      <c r="L511" s="348"/>
      <c r="M511" s="396"/>
      <c r="N511" s="431" t="s">
        <v>724</v>
      </c>
      <c r="O511" s="429"/>
      <c r="P511" s="429"/>
      <c r="Q511" s="429"/>
      <c r="R511" s="429"/>
      <c r="S511" s="429"/>
      <c r="T511" s="430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32.934520000000006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6" t="s">
        <v>59</v>
      </c>
      <c r="C513" s="358" t="s">
        <v>98</v>
      </c>
      <c r="D513" s="581"/>
      <c r="E513" s="581"/>
      <c r="F513" s="582"/>
      <c r="G513" s="358" t="s">
        <v>254</v>
      </c>
      <c r="H513" s="581"/>
      <c r="I513" s="581"/>
      <c r="J513" s="581"/>
      <c r="K513" s="581"/>
      <c r="L513" s="581"/>
      <c r="M513" s="581"/>
      <c r="N513" s="581"/>
      <c r="O513" s="582"/>
      <c r="P513" s="336" t="s">
        <v>483</v>
      </c>
      <c r="Q513" s="358" t="s">
        <v>487</v>
      </c>
      <c r="R513" s="582"/>
      <c r="S513" s="358" t="s">
        <v>543</v>
      </c>
      <c r="T513" s="582"/>
      <c r="U513" s="336" t="s">
        <v>630</v>
      </c>
      <c r="V513" s="336" t="s">
        <v>675</v>
      </c>
      <c r="Z513" s="52"/>
      <c r="AC513" s="337"/>
    </row>
    <row r="514" spans="1:29" ht="14.25" customHeight="1" thickTop="1" x14ac:dyDescent="0.2">
      <c r="A514" s="540" t="s">
        <v>727</v>
      </c>
      <c r="B514" s="358" t="s">
        <v>59</v>
      </c>
      <c r="C514" s="358" t="s">
        <v>99</v>
      </c>
      <c r="D514" s="358" t="s">
        <v>107</v>
      </c>
      <c r="E514" s="358" t="s">
        <v>98</v>
      </c>
      <c r="F514" s="358" t="s">
        <v>245</v>
      </c>
      <c r="G514" s="358" t="s">
        <v>255</v>
      </c>
      <c r="H514" s="358" t="s">
        <v>262</v>
      </c>
      <c r="I514" s="358" t="s">
        <v>282</v>
      </c>
      <c r="J514" s="358" t="s">
        <v>348</v>
      </c>
      <c r="K514" s="337"/>
      <c r="L514" s="358" t="s">
        <v>351</v>
      </c>
      <c r="M514" s="358" t="s">
        <v>371</v>
      </c>
      <c r="N514" s="358" t="s">
        <v>455</v>
      </c>
      <c r="O514" s="358" t="s">
        <v>474</v>
      </c>
      <c r="P514" s="358" t="s">
        <v>484</v>
      </c>
      <c r="Q514" s="358" t="s">
        <v>488</v>
      </c>
      <c r="R514" s="358" t="s">
        <v>517</v>
      </c>
      <c r="S514" s="358" t="s">
        <v>544</v>
      </c>
      <c r="T514" s="358" t="s">
        <v>600</v>
      </c>
      <c r="U514" s="358" t="s">
        <v>630</v>
      </c>
      <c r="V514" s="358" t="s">
        <v>676</v>
      </c>
      <c r="Z514" s="52"/>
      <c r="AC514" s="337"/>
    </row>
    <row r="515" spans="1:29" ht="13.5" customHeight="1" thickBot="1" x14ac:dyDescent="0.25">
      <c r="A515" s="541"/>
      <c r="B515" s="359"/>
      <c r="C515" s="359"/>
      <c r="D515" s="359"/>
      <c r="E515" s="359"/>
      <c r="F515" s="359"/>
      <c r="G515" s="359"/>
      <c r="H515" s="359"/>
      <c r="I515" s="359"/>
      <c r="J515" s="359"/>
      <c r="K515" s="337"/>
      <c r="L515" s="359"/>
      <c r="M515" s="359"/>
      <c r="N515" s="359"/>
      <c r="O515" s="359"/>
      <c r="P515" s="359"/>
      <c r="Q515" s="359"/>
      <c r="R515" s="359"/>
      <c r="S515" s="359"/>
      <c r="T515" s="359"/>
      <c r="U515" s="359"/>
      <c r="V515" s="359"/>
      <c r="Z515" s="52"/>
      <c r="AC515" s="337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410.40000000000003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1845.5</v>
      </c>
      <c r="F516" s="46">
        <f>IFERROR(W134*1,"0")+IFERROR(W135*1,"0")+IFERROR(W136*1,"0")+IFERROR(W137*1,"0")</f>
        <v>0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7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6636.7000000000007</v>
      </c>
      <c r="N516" s="46">
        <f>IFERROR(W284*1,"0")+IFERROR(W285*1,"0")+IFERROR(W286*1,"0")+IFERROR(W287*1,"0")+IFERROR(W288*1,"0")+IFERROR(W289*1,"0")+IFERROR(W290*1,"0")+IFERROR(W291*1,"0")+IFERROR(W295*1,"0")+IFERROR(W296*1,"0")</f>
        <v>0</v>
      </c>
      <c r="O516" s="46">
        <f>IFERROR(W301*1,"0")+IFERROR(W305*1,"0")+IFERROR(W309*1,"0")+IFERROR(W313*1,"0")</f>
        <v>607.5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4412.8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78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470.40000000000009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201.60000000000002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844.80000000000007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491.40000000000003</v>
      </c>
      <c r="Z516" s="52"/>
      <c r="AC516" s="337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80,00"/>
        <filter val="1 645,00"/>
        <filter val="1 930,00"/>
        <filter val="10,00"/>
        <filter val="100,00"/>
        <filter val="102,27"/>
        <filter val="105,00"/>
        <filter val="116,67"/>
        <filter val="120,00"/>
        <filter val="130,10"/>
        <filter val="15 889,00"/>
        <filter val="157,04"/>
        <filter val="16 758,86"/>
        <filter val="16,00"/>
        <filter val="17 483,86"/>
        <filter val="2 178,21"/>
        <filter val="2 230,00"/>
        <filter val="2 980,00"/>
        <filter val="200,00"/>
        <filter val="225,00"/>
        <filter val="25,00"/>
        <filter val="25,64"/>
        <filter val="250,00"/>
        <filter val="277,33"/>
        <filter val="288,00"/>
        <filter val="29"/>
        <filter val="3 268,00"/>
        <filter val="30,00"/>
        <filter val="300,00"/>
        <filter val="350,00"/>
        <filter val="37,04"/>
        <filter val="4 160,00"/>
        <filter val="40,00"/>
        <filter val="400,00"/>
        <filter val="416,67"/>
        <filter val="42,00"/>
        <filter val="442,00"/>
        <filter val="462,05"/>
        <filter val="466,00"/>
        <filter val="47,62"/>
        <filter val="480,00"/>
        <filter val="490,00"/>
        <filter val="50,00"/>
        <filter val="54,44"/>
        <filter val="540,00"/>
        <filter val="56,82"/>
        <filter val="580,00"/>
        <filter val="600,00"/>
        <filter val="64,45"/>
        <filter val="74,07"/>
        <filter val="770,00"/>
        <filter val="78,00"/>
        <filter val="80,00"/>
        <filter val="895,00"/>
        <filter val="9,52"/>
        <filter val="9,80"/>
      </filters>
    </filterColumn>
  </autoFilter>
  <mergeCells count="919">
    <mergeCell ref="A504:M505"/>
    <mergeCell ref="N84:R84"/>
    <mergeCell ref="D192:E192"/>
    <mergeCell ref="P1:R1"/>
    <mergeCell ref="N338:R338"/>
    <mergeCell ref="N263:T263"/>
    <mergeCell ref="D173:E173"/>
    <mergeCell ref="D17:E18"/>
    <mergeCell ref="N313:R313"/>
    <mergeCell ref="D123:E123"/>
    <mergeCell ref="A132:X132"/>
    <mergeCell ref="D110:E110"/>
    <mergeCell ref="D286:E286"/>
    <mergeCell ref="N79:R79"/>
    <mergeCell ref="A417:X417"/>
    <mergeCell ref="D483:E483"/>
    <mergeCell ref="N390:R390"/>
    <mergeCell ref="D191:E191"/>
    <mergeCell ref="D433:E433"/>
    <mergeCell ref="N456:T456"/>
    <mergeCell ref="D237:E237"/>
    <mergeCell ref="N91:R91"/>
    <mergeCell ref="N389:R389"/>
    <mergeCell ref="N85:R85"/>
    <mergeCell ref="A8:C8"/>
    <mergeCell ref="D355:E355"/>
    <mergeCell ref="D32:E32"/>
    <mergeCell ref="N138:T138"/>
    <mergeCell ref="N151:R151"/>
    <mergeCell ref="N374:T374"/>
    <mergeCell ref="D395:E395"/>
    <mergeCell ref="N180:R180"/>
    <mergeCell ref="A204:M205"/>
    <mergeCell ref="A10:C10"/>
    <mergeCell ref="N272:R272"/>
    <mergeCell ref="N311:T311"/>
    <mergeCell ref="N247:R247"/>
    <mergeCell ref="N182:R182"/>
    <mergeCell ref="D184:E184"/>
    <mergeCell ref="A63:X63"/>
    <mergeCell ref="V17:V18"/>
    <mergeCell ref="X17:X18"/>
    <mergeCell ref="N325:R325"/>
    <mergeCell ref="N154:R154"/>
    <mergeCell ref="D271:E271"/>
    <mergeCell ref="N83:R83"/>
    <mergeCell ref="N454:R454"/>
    <mergeCell ref="D291:E291"/>
    <mergeCell ref="N397:T397"/>
    <mergeCell ref="D266:E266"/>
    <mergeCell ref="N385:R385"/>
    <mergeCell ref="N310:T310"/>
    <mergeCell ref="D331:E331"/>
    <mergeCell ref="D452:E452"/>
    <mergeCell ref="Y17:Y18"/>
    <mergeCell ref="D57:E57"/>
    <mergeCell ref="M514:M515"/>
    <mergeCell ref="A240:X240"/>
    <mergeCell ref="N242:T242"/>
    <mergeCell ref="A416:X416"/>
    <mergeCell ref="N484:T484"/>
    <mergeCell ref="A13:L13"/>
    <mergeCell ref="N165:T165"/>
    <mergeCell ref="A19:X19"/>
    <mergeCell ref="D102:E102"/>
    <mergeCell ref="A489:M490"/>
    <mergeCell ref="N259:R259"/>
    <mergeCell ref="A480:X480"/>
    <mergeCell ref="A280:M281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217:R217"/>
    <mergeCell ref="A142:X142"/>
    <mergeCell ref="N90:R90"/>
    <mergeCell ref="O5:P5"/>
    <mergeCell ref="N441:R441"/>
    <mergeCell ref="F17:F18"/>
    <mergeCell ref="A369:M370"/>
    <mergeCell ref="A251:X251"/>
    <mergeCell ref="A322:X322"/>
    <mergeCell ref="N235:R235"/>
    <mergeCell ref="D278:E278"/>
    <mergeCell ref="D163:E163"/>
    <mergeCell ref="D234:E234"/>
    <mergeCell ref="N185:R185"/>
    <mergeCell ref="N136:R136"/>
    <mergeCell ref="N321:T321"/>
    <mergeCell ref="D342:E342"/>
    <mergeCell ref="A324:X324"/>
    <mergeCell ref="D336:E336"/>
    <mergeCell ref="A34:M35"/>
    <mergeCell ref="J9:L9"/>
    <mergeCell ref="R5:S5"/>
    <mergeCell ref="N27:R27"/>
    <mergeCell ref="A362:M363"/>
    <mergeCell ref="S17:T17"/>
    <mergeCell ref="A12:L12"/>
    <mergeCell ref="D33:E33"/>
    <mergeCell ref="N464:R464"/>
    <mergeCell ref="A335:X335"/>
    <mergeCell ref="N246:R246"/>
    <mergeCell ref="N233:R233"/>
    <mergeCell ref="A438:M439"/>
    <mergeCell ref="N37:R37"/>
    <mergeCell ref="D105:E105"/>
    <mergeCell ref="N469:R469"/>
    <mergeCell ref="A146:M147"/>
    <mergeCell ref="D468:E468"/>
    <mergeCell ref="N72:R72"/>
    <mergeCell ref="N143:R143"/>
    <mergeCell ref="N248:R248"/>
    <mergeCell ref="N427:R427"/>
    <mergeCell ref="A308:X308"/>
    <mergeCell ref="D93:E93"/>
    <mergeCell ref="A42:M43"/>
    <mergeCell ref="N370:T370"/>
    <mergeCell ref="D391:E391"/>
    <mergeCell ref="N297:T297"/>
    <mergeCell ref="N435:T435"/>
    <mergeCell ref="N285:R285"/>
    <mergeCell ref="D328:E328"/>
    <mergeCell ref="D157:E157"/>
    <mergeCell ref="D503:E503"/>
    <mergeCell ref="N291:R291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253:R253"/>
    <mergeCell ref="N82:R82"/>
    <mergeCell ref="T11:U11"/>
    <mergeCell ref="D392:E392"/>
    <mergeCell ref="N57:R57"/>
    <mergeCell ref="A262:M263"/>
    <mergeCell ref="A420:M421"/>
    <mergeCell ref="A249:M250"/>
    <mergeCell ref="D475:E475"/>
    <mergeCell ref="A44:X44"/>
    <mergeCell ref="A314:M315"/>
    <mergeCell ref="O8:P8"/>
    <mergeCell ref="A470:M471"/>
    <mergeCell ref="A274:M275"/>
    <mergeCell ref="N69:R69"/>
    <mergeCell ref="N367:R367"/>
    <mergeCell ref="N196:R196"/>
    <mergeCell ref="A130:M131"/>
    <mergeCell ref="N354:R354"/>
    <mergeCell ref="N288:R288"/>
    <mergeCell ref="N425:R425"/>
    <mergeCell ref="D226:E226"/>
    <mergeCell ref="D164:E164"/>
    <mergeCell ref="D437:E437"/>
    <mergeCell ref="D241:E241"/>
    <mergeCell ref="N418:R418"/>
    <mergeCell ref="N296:R296"/>
    <mergeCell ref="N356:R356"/>
    <mergeCell ref="N225:R225"/>
    <mergeCell ref="D228:E228"/>
    <mergeCell ref="N135:R135"/>
    <mergeCell ref="N164:R164"/>
    <mergeCell ref="A167:X167"/>
    <mergeCell ref="D152:E152"/>
    <mergeCell ref="N470:T470"/>
    <mergeCell ref="N99:R99"/>
    <mergeCell ref="D10:E10"/>
    <mergeCell ref="N433:R433"/>
    <mergeCell ref="F10:G10"/>
    <mergeCell ref="V514:V515"/>
    <mergeCell ref="D213:E213"/>
    <mergeCell ref="D151:E151"/>
    <mergeCell ref="D449:E449"/>
    <mergeCell ref="N415:T415"/>
    <mergeCell ref="N278:R278"/>
    <mergeCell ref="D150:E150"/>
    <mergeCell ref="N243:T243"/>
    <mergeCell ref="D386:E386"/>
    <mergeCell ref="D215:E215"/>
    <mergeCell ref="N292:T292"/>
    <mergeCell ref="N357:T357"/>
    <mergeCell ref="A297:M298"/>
    <mergeCell ref="A161:X161"/>
    <mergeCell ref="N230:R230"/>
    <mergeCell ref="D305:E305"/>
    <mergeCell ref="N227:R227"/>
    <mergeCell ref="N320:T320"/>
    <mergeCell ref="N205:T205"/>
    <mergeCell ref="A472:X472"/>
    <mergeCell ref="N314:T314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483:R483"/>
    <mergeCell ref="N210:T210"/>
    <mergeCell ref="D84:E84"/>
    <mergeCell ref="N277:R277"/>
    <mergeCell ref="N203:R203"/>
    <mergeCell ref="D155:E155"/>
    <mergeCell ref="D22:E22"/>
    <mergeCell ref="N301:R301"/>
    <mergeCell ref="D447:E447"/>
    <mergeCell ref="N497:T497"/>
    <mergeCell ref="D385:E385"/>
    <mergeCell ref="A351:X351"/>
    <mergeCell ref="N51:R51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A382:X382"/>
    <mergeCell ref="D500:E500"/>
    <mergeCell ref="D58:E58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379:R379"/>
    <mergeCell ref="N208:R208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384:E384"/>
    <mergeCell ref="N434:T434"/>
    <mergeCell ref="N131:T131"/>
    <mergeCell ref="N373:T373"/>
    <mergeCell ref="D394:E394"/>
    <mergeCell ref="D450:E450"/>
    <mergeCell ref="D279:E279"/>
    <mergeCell ref="D223:E223"/>
    <mergeCell ref="A304:X304"/>
    <mergeCell ref="N319:R319"/>
    <mergeCell ref="D265:E265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441:E441"/>
    <mergeCell ref="D319:E319"/>
    <mergeCell ref="D368:E368"/>
    <mergeCell ref="A350:X350"/>
    <mergeCell ref="D481:E481"/>
    <mergeCell ref="A300:X300"/>
    <mergeCell ref="D256:E256"/>
    <mergeCell ref="N120:T120"/>
    <mergeCell ref="N362:T362"/>
    <mergeCell ref="D383:E383"/>
    <mergeCell ref="A458:X458"/>
    <mergeCell ref="D85:E85"/>
    <mergeCell ref="N114:R114"/>
    <mergeCell ref="H1:O1"/>
    <mergeCell ref="D186:E186"/>
    <mergeCell ref="D413:E413"/>
    <mergeCell ref="D217:E217"/>
    <mergeCell ref="O9:P9"/>
    <mergeCell ref="N193:R193"/>
    <mergeCell ref="N506:T506"/>
    <mergeCell ref="N22:R22"/>
    <mergeCell ref="D65:E65"/>
    <mergeCell ref="D428:E428"/>
    <mergeCell ref="N505:T505"/>
    <mergeCell ref="N334:T334"/>
    <mergeCell ref="N401:R401"/>
    <mergeCell ref="D194:E194"/>
    <mergeCell ref="N349:T349"/>
    <mergeCell ref="N476:T476"/>
    <mergeCell ref="G17:G18"/>
    <mergeCell ref="N293:T293"/>
    <mergeCell ref="N493:R493"/>
    <mergeCell ref="N220:T220"/>
    <mergeCell ref="A316:X316"/>
    <mergeCell ref="H10:L10"/>
    <mergeCell ref="N287:R287"/>
    <mergeCell ref="N407:T407"/>
    <mergeCell ref="O514:O515"/>
    <mergeCell ref="N393:R393"/>
    <mergeCell ref="N331:R331"/>
    <mergeCell ref="Q514:Q515"/>
    <mergeCell ref="D203:E203"/>
    <mergeCell ref="N70:R70"/>
    <mergeCell ref="N32:R32"/>
    <mergeCell ref="N501:R501"/>
    <mergeCell ref="N330:R330"/>
    <mergeCell ref="N395:R395"/>
    <mergeCell ref="A149:X149"/>
    <mergeCell ref="D267:E267"/>
    <mergeCell ref="D425:E425"/>
    <mergeCell ref="A50:X50"/>
    <mergeCell ref="N503:R503"/>
    <mergeCell ref="N332:R332"/>
    <mergeCell ref="N459:R459"/>
    <mergeCell ref="D465:E465"/>
    <mergeCell ref="N495:R495"/>
    <mergeCell ref="D296:E296"/>
    <mergeCell ref="N275:T275"/>
    <mergeCell ref="A306:M307"/>
    <mergeCell ref="D427:E427"/>
    <mergeCell ref="N98:R98"/>
    <mergeCell ref="G513:O513"/>
    <mergeCell ref="D127:E127"/>
    <mergeCell ref="D347:E347"/>
    <mergeCell ref="D176:E176"/>
    <mergeCell ref="D285:E285"/>
    <mergeCell ref="D114:E114"/>
    <mergeCell ref="D412:E412"/>
    <mergeCell ref="N462:T462"/>
    <mergeCell ref="N489:T489"/>
    <mergeCell ref="N170:T170"/>
    <mergeCell ref="N262:T262"/>
    <mergeCell ref="N504:T504"/>
    <mergeCell ref="A407:M408"/>
    <mergeCell ref="A496:M497"/>
    <mergeCell ref="A422:X422"/>
    <mergeCell ref="N266:R266"/>
    <mergeCell ref="N457:T457"/>
    <mergeCell ref="A120:M121"/>
    <mergeCell ref="D181:E181"/>
    <mergeCell ref="N404:T404"/>
    <mergeCell ref="D273:E273"/>
    <mergeCell ref="N123:R123"/>
    <mergeCell ref="A380:M381"/>
    <mergeCell ref="A209:M210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51:E51"/>
    <mergeCell ref="H17:H18"/>
    <mergeCell ref="N54:T54"/>
    <mergeCell ref="D75:E75"/>
    <mergeCell ref="N106:T106"/>
    <mergeCell ref="N43:T43"/>
    <mergeCell ref="A159:M160"/>
    <mergeCell ref="N187:R187"/>
    <mergeCell ref="N107:T107"/>
    <mergeCell ref="N502:R502"/>
    <mergeCell ref="D399:E399"/>
    <mergeCell ref="A36:X36"/>
    <mergeCell ref="N38:T38"/>
    <mergeCell ref="D59:E59"/>
    <mergeCell ref="N274:T274"/>
    <mergeCell ref="D295:E295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N473:R473"/>
    <mergeCell ref="N448:R448"/>
    <mergeCell ref="N423:R423"/>
    <mergeCell ref="N279:R279"/>
    <mergeCell ref="D418:E418"/>
    <mergeCell ref="N410:R410"/>
    <mergeCell ref="D393:E393"/>
    <mergeCell ref="N254:R254"/>
    <mergeCell ref="N147:T147"/>
    <mergeCell ref="N494:R494"/>
    <mergeCell ref="D372:E372"/>
    <mergeCell ref="A276:X276"/>
    <mergeCell ref="N245:R245"/>
    <mergeCell ref="A270:X270"/>
    <mergeCell ref="D201:E201"/>
    <mergeCell ref="N481:R481"/>
    <mergeCell ref="D188:E188"/>
    <mergeCell ref="N168:R168"/>
    <mergeCell ref="D424:E424"/>
    <mergeCell ref="N260:R260"/>
    <mergeCell ref="N216:R216"/>
    <mergeCell ref="N487:R487"/>
    <mergeCell ref="N343:R343"/>
    <mergeCell ref="N430:T430"/>
    <mergeCell ref="N256:R256"/>
    <mergeCell ref="A461:M462"/>
    <mergeCell ref="N178:T178"/>
    <mergeCell ref="N188:R188"/>
    <mergeCell ref="A282:X282"/>
    <mergeCell ref="A376:X376"/>
    <mergeCell ref="D459:E459"/>
    <mergeCell ref="D288:E288"/>
    <mergeCell ref="N295:R295"/>
    <mergeCell ref="P514:P515"/>
    <mergeCell ref="N77:R77"/>
    <mergeCell ref="T6:U9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00:R200"/>
    <mergeCell ref="N29:R29"/>
    <mergeCell ref="N387:R387"/>
    <mergeCell ref="N265:R265"/>
    <mergeCell ref="D137:E137"/>
    <mergeCell ref="N202:R202"/>
    <mergeCell ref="N258:R258"/>
    <mergeCell ref="N31:R31"/>
    <mergeCell ref="N158:R158"/>
    <mergeCell ref="D74:E74"/>
    <mergeCell ref="N500:R500"/>
    <mergeCell ref="A506:M511"/>
    <mergeCell ref="N101:R101"/>
    <mergeCell ref="D467:E467"/>
    <mergeCell ref="N76:R76"/>
    <mergeCell ref="T5:U5"/>
    <mergeCell ref="D119:E119"/>
    <mergeCell ref="N174:R174"/>
    <mergeCell ref="D190:E190"/>
    <mergeCell ref="D246:E246"/>
    <mergeCell ref="A268:M269"/>
    <mergeCell ref="D488:E488"/>
    <mergeCell ref="N361:R361"/>
    <mergeCell ref="A364:X364"/>
    <mergeCell ref="U17:U18"/>
    <mergeCell ref="D233:E233"/>
    <mergeCell ref="D338:E338"/>
    <mergeCell ref="D111:E111"/>
    <mergeCell ref="D469:E469"/>
    <mergeCell ref="D183:E183"/>
    <mergeCell ref="A21:X21"/>
    <mergeCell ref="N232:R232"/>
    <mergeCell ref="D419:E419"/>
    <mergeCell ref="N474:R474"/>
    <mergeCell ref="D248:E248"/>
    <mergeCell ref="D487:E487"/>
    <mergeCell ref="N468:R468"/>
    <mergeCell ref="D343:E343"/>
    <mergeCell ref="N74:R74"/>
    <mergeCell ref="N145:R145"/>
    <mergeCell ref="N372:R372"/>
    <mergeCell ref="D182:E182"/>
    <mergeCell ref="N163:R163"/>
    <mergeCell ref="N88:T88"/>
    <mergeCell ref="D109:E109"/>
    <mergeCell ref="D104:E104"/>
    <mergeCell ref="N451:R451"/>
    <mergeCell ref="N329:R329"/>
    <mergeCell ref="D153:E153"/>
    <mergeCell ref="D128:E128"/>
    <mergeCell ref="N109:R109"/>
    <mergeCell ref="D80:E80"/>
    <mergeCell ref="A89:X89"/>
    <mergeCell ref="D136:E136"/>
    <mergeCell ref="D86:E86"/>
    <mergeCell ref="A97:X97"/>
    <mergeCell ref="N110:R110"/>
    <mergeCell ref="D454:E454"/>
    <mergeCell ref="D156:E156"/>
    <mergeCell ref="A49:X49"/>
    <mergeCell ref="N45:R45"/>
    <mergeCell ref="N66:R66"/>
    <mergeCell ref="N68:R68"/>
    <mergeCell ref="N67:R67"/>
    <mergeCell ref="D99:E99"/>
    <mergeCell ref="A108:X108"/>
    <mergeCell ref="D216:E216"/>
    <mergeCell ref="N431:T431"/>
    <mergeCell ref="D252:E252"/>
    <mergeCell ref="N280:T280"/>
    <mergeCell ref="N127:R127"/>
    <mergeCell ref="N47:T47"/>
    <mergeCell ref="N347:R347"/>
    <mergeCell ref="N345:T345"/>
    <mergeCell ref="N176:R176"/>
    <mergeCell ref="N412:R412"/>
    <mergeCell ref="D214:E214"/>
    <mergeCell ref="D284:E284"/>
    <mergeCell ref="N191:R191"/>
    <mergeCell ref="D259:E259"/>
    <mergeCell ref="N327:R327"/>
    <mergeCell ref="N156:R156"/>
    <mergeCell ref="D27:E27"/>
    <mergeCell ref="N15:R16"/>
    <mergeCell ref="N450:R450"/>
    <mergeCell ref="D325:E325"/>
    <mergeCell ref="D116:E116"/>
    <mergeCell ref="N160:T160"/>
    <mergeCell ref="D352:E352"/>
    <mergeCell ref="N194:R194"/>
    <mergeCell ref="A244:X244"/>
    <mergeCell ref="D91:E91"/>
    <mergeCell ref="N439:T439"/>
    <mergeCell ref="D327:E327"/>
    <mergeCell ref="N34:T34"/>
    <mergeCell ref="M17:M18"/>
    <mergeCell ref="D29:E29"/>
    <mergeCell ref="A38:M39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D9:E9"/>
    <mergeCell ref="D118:E118"/>
    <mergeCell ref="F9:G9"/>
    <mergeCell ref="N289:R289"/>
    <mergeCell ref="F514:F515"/>
    <mergeCell ref="H514:H515"/>
    <mergeCell ref="D232:E232"/>
    <mergeCell ref="N238:T238"/>
    <mergeCell ref="A396:M397"/>
    <mergeCell ref="A64:X64"/>
    <mergeCell ref="D169:E169"/>
    <mergeCell ref="N146:T146"/>
    <mergeCell ref="N86:R86"/>
    <mergeCell ref="N384:R384"/>
    <mergeCell ref="N213:R213"/>
    <mergeCell ref="D330:E330"/>
    <mergeCell ref="A478:X478"/>
    <mergeCell ref="N449:R449"/>
    <mergeCell ref="D492:E492"/>
    <mergeCell ref="N344:T344"/>
    <mergeCell ref="N255:R255"/>
    <mergeCell ref="N150:R150"/>
    <mergeCell ref="N326:R326"/>
    <mergeCell ref="N386:R386"/>
    <mergeCell ref="A5:C5"/>
    <mergeCell ref="N306:T306"/>
    <mergeCell ref="N71:R71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A20:X20"/>
    <mergeCell ref="K17:K18"/>
    <mergeCell ref="N231:R231"/>
    <mergeCell ref="A318:X318"/>
    <mergeCell ref="C17:C18"/>
    <mergeCell ref="D103:E103"/>
    <mergeCell ref="D37:E37"/>
    <mergeCell ref="N380:T380"/>
    <mergeCell ref="D401:E401"/>
    <mergeCell ref="D230:E230"/>
    <mergeCell ref="AD17:AD18"/>
    <mergeCell ref="A310:M311"/>
    <mergeCell ref="N80:R80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261:E261"/>
    <mergeCell ref="D90:E90"/>
    <mergeCell ref="A221:X221"/>
    <mergeCell ref="D388:E388"/>
    <mergeCell ref="A25:X25"/>
    <mergeCell ref="N369:T369"/>
    <mergeCell ref="D390:E390"/>
    <mergeCell ref="A294:X294"/>
    <mergeCell ref="N198:T198"/>
    <mergeCell ref="N209:T209"/>
    <mergeCell ref="D168:E168"/>
    <mergeCell ref="N137:R137"/>
    <mergeCell ref="N510:T510"/>
    <mergeCell ref="A484:M485"/>
    <mergeCell ref="T12:U12"/>
    <mergeCell ref="N239:T239"/>
    <mergeCell ref="D72:E72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A357:M358"/>
    <mergeCell ref="N78:R78"/>
    <mergeCell ref="N447:R447"/>
    <mergeCell ref="A344:M345"/>
    <mergeCell ref="D260:E260"/>
    <mergeCell ref="D453:E453"/>
    <mergeCell ref="N241:R241"/>
    <mergeCell ref="D309:E309"/>
    <mergeCell ref="N124:R124"/>
    <mergeCell ref="N118:R118"/>
    <mergeCell ref="D113:E113"/>
    <mergeCell ref="D1:F1"/>
    <mergeCell ref="N61:T61"/>
    <mergeCell ref="D82:E82"/>
    <mergeCell ref="J17:J18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D100:E100"/>
    <mergeCell ref="N17:R18"/>
    <mergeCell ref="N129:R129"/>
    <mergeCell ref="O6:P6"/>
    <mergeCell ref="N305:R305"/>
    <mergeCell ref="N134:R134"/>
    <mergeCell ref="A317:X317"/>
    <mergeCell ref="N286:R286"/>
    <mergeCell ref="D31:E31"/>
    <mergeCell ref="D329:E329"/>
    <mergeCell ref="D158:E158"/>
    <mergeCell ref="D229:E229"/>
    <mergeCell ref="S514:S515"/>
    <mergeCell ref="D245:E245"/>
    <mergeCell ref="D301:E301"/>
    <mergeCell ref="N116:R116"/>
    <mergeCell ref="N53:T53"/>
    <mergeCell ref="N352:R352"/>
    <mergeCell ref="N103:R103"/>
    <mergeCell ref="D224:E224"/>
    <mergeCell ref="A299:X299"/>
    <mergeCell ref="N130:T130"/>
    <mergeCell ref="N466:R466"/>
    <mergeCell ref="N428:R428"/>
    <mergeCell ref="N348:T348"/>
    <mergeCell ref="I514:I515"/>
    <mergeCell ref="N355:R355"/>
    <mergeCell ref="N442:T442"/>
    <mergeCell ref="N365:R365"/>
    <mergeCell ref="N492:R492"/>
    <mergeCell ref="D400:E400"/>
    <mergeCell ref="A339:M340"/>
    <mergeCell ref="A409:X409"/>
    <mergeCell ref="N236:R236"/>
    <mergeCell ref="D77:E77"/>
    <mergeCell ref="N429:R429"/>
    <mergeCell ref="N509:T509"/>
    <mergeCell ref="O10:P10"/>
    <mergeCell ref="N496:T496"/>
    <mergeCell ref="N177:T177"/>
    <mergeCell ref="A444:X444"/>
    <mergeCell ref="A476:M477"/>
    <mergeCell ref="D356:E356"/>
    <mergeCell ref="N511:T511"/>
    <mergeCell ref="N342:R342"/>
    <mergeCell ref="N75:R75"/>
    <mergeCell ref="A242:M243"/>
    <mergeCell ref="A179:X179"/>
    <mergeCell ref="N35:T35"/>
    <mergeCell ref="N273:R273"/>
    <mergeCell ref="N102:R102"/>
    <mergeCell ref="N400:R400"/>
    <mergeCell ref="D145:E145"/>
    <mergeCell ref="D387:E387"/>
    <mergeCell ref="D272:E272"/>
    <mergeCell ref="N52:R52"/>
    <mergeCell ref="N337:R337"/>
    <mergeCell ref="N402:R402"/>
    <mergeCell ref="A219:M220"/>
    <mergeCell ref="N46:T46"/>
    <mergeCell ref="D5:E5"/>
    <mergeCell ref="N453:R453"/>
    <mergeCell ref="A207:X207"/>
    <mergeCell ref="N284:R284"/>
    <mergeCell ref="D290:E290"/>
    <mergeCell ref="D94:E94"/>
    <mergeCell ref="D361:E361"/>
    <mergeCell ref="D69:E69"/>
    <mergeCell ref="N482:R482"/>
    <mergeCell ref="D354:E354"/>
    <mergeCell ref="D8:L8"/>
    <mergeCell ref="D68:E68"/>
    <mergeCell ref="N223:R223"/>
    <mergeCell ref="N250:T250"/>
    <mergeCell ref="N443:T443"/>
    <mergeCell ref="N139:T139"/>
    <mergeCell ref="I17:I18"/>
    <mergeCell ref="D135:E135"/>
    <mergeCell ref="A312:X312"/>
    <mergeCell ref="O11:P11"/>
    <mergeCell ref="N360:R360"/>
    <mergeCell ref="A6:C6"/>
    <mergeCell ref="A463:X463"/>
    <mergeCell ref="D448:E448"/>
    <mergeCell ref="D501:E501"/>
    <mergeCell ref="D495:E495"/>
    <mergeCell ref="D28:E28"/>
    <mergeCell ref="D326:E326"/>
    <mergeCell ref="A165:M166"/>
    <mergeCell ref="N128:R128"/>
    <mergeCell ref="D313:E313"/>
    <mergeCell ref="N426:R426"/>
    <mergeCell ref="D236:E236"/>
    <mergeCell ref="N413:R413"/>
    <mergeCell ref="D117:E117"/>
    <mergeCell ref="D92:E92"/>
    <mergeCell ref="D30:E30"/>
    <mergeCell ref="D353:E353"/>
    <mergeCell ref="N307:T307"/>
    <mergeCell ref="N195:R195"/>
    <mergeCell ref="D67:E67"/>
    <mergeCell ref="N438:T438"/>
    <mergeCell ref="D466:E466"/>
    <mergeCell ref="D180:E180"/>
    <mergeCell ref="D52:E52"/>
    <mergeCell ref="N152:R152"/>
    <mergeCell ref="D460:E460"/>
    <mergeCell ref="N452:R452"/>
    <mergeCell ref="R6:S9"/>
    <mergeCell ref="D365:E365"/>
    <mergeCell ref="A170:M171"/>
    <mergeCell ref="N2:U3"/>
    <mergeCell ref="D79:E79"/>
    <mergeCell ref="N394:R394"/>
    <mergeCell ref="A359:X359"/>
    <mergeCell ref="BA17:BA18"/>
    <mergeCell ref="D144:E144"/>
    <mergeCell ref="A346:X346"/>
    <mergeCell ref="N173:R173"/>
    <mergeCell ref="N271:R271"/>
    <mergeCell ref="A197:M198"/>
    <mergeCell ref="N113:R113"/>
    <mergeCell ref="N100:R100"/>
    <mergeCell ref="N336:R336"/>
    <mergeCell ref="N94:R94"/>
    <mergeCell ref="A212:X212"/>
    <mergeCell ref="D379:E379"/>
    <mergeCell ref="A283:X283"/>
    <mergeCell ref="D208:E208"/>
    <mergeCell ref="D81:E81"/>
    <mergeCell ref="AA17:AC18"/>
    <mergeCell ref="D366:E366"/>
    <mergeCell ref="W17:W18"/>
    <mergeCell ref="N399:R399"/>
    <mergeCell ref="N59:R59"/>
    <mergeCell ref="A106:M107"/>
    <mergeCell ref="A373:M374"/>
    <mergeCell ref="N396:T396"/>
    <mergeCell ref="A348:M349"/>
    <mergeCell ref="N461:T461"/>
    <mergeCell ref="T514:T515"/>
    <mergeCell ref="D378:E378"/>
    <mergeCell ref="D129:E129"/>
    <mergeCell ref="N421:T421"/>
    <mergeCell ref="D502:E502"/>
    <mergeCell ref="C514:C515"/>
    <mergeCell ref="N408:T408"/>
    <mergeCell ref="E514:E515"/>
    <mergeCell ref="D429:E429"/>
    <mergeCell ref="N485:T485"/>
    <mergeCell ref="A375:X375"/>
    <mergeCell ref="A56:X56"/>
    <mergeCell ref="D406:E406"/>
    <mergeCell ref="N125:R125"/>
    <mergeCell ref="A341:X341"/>
    <mergeCell ref="N281:T281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477:T477"/>
    <mergeCell ref="D258:E258"/>
    <mergeCell ref="N112:R112"/>
    <mergeCell ref="D494:E494"/>
    <mergeCell ref="N475:R475"/>
    <mergeCell ref="U514:U515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N28:R28"/>
    <mergeCell ref="N392:R392"/>
    <mergeCell ref="D71:E71"/>
    <mergeCell ref="N121:T121"/>
    <mergeCell ref="N186:R186"/>
    <mergeCell ref="D332:E332"/>
    <mergeCell ref="A211:X211"/>
    <mergeCell ref="A40:X40"/>
    <mergeCell ref="N42:T42"/>
    <mergeCell ref="N30:R30"/>
    <mergeCell ref="D98:E98"/>
    <mergeCell ref="D73:E73"/>
    <mergeCell ref="N166:T166"/>
    <mergeCell ref="D287:E287"/>
    <mergeCell ref="D66:E66"/>
    <mergeCell ref="A141:X141"/>
    <mergeCell ref="D126:E126"/>
    <mergeCell ref="N181:R181"/>
    <mergeCell ref="D253:E253"/>
    <mergeCell ref="A377:X377"/>
    <mergeCell ref="A206:X206"/>
    <mergeCell ref="N159:T159"/>
    <mergeCell ref="N268:T268"/>
    <mergeCell ref="D289:E289"/>
    <mergeCell ref="N24:T24"/>
    <mergeCell ref="H9:I9"/>
    <mergeCell ref="A264:X264"/>
    <mergeCell ref="D45:E45"/>
    <mergeCell ref="N267:R267"/>
    <mergeCell ref="J514:J515"/>
    <mergeCell ref="N460:R460"/>
    <mergeCell ref="B514:B515"/>
    <mergeCell ref="L514:L515"/>
    <mergeCell ref="D514:D515"/>
    <mergeCell ref="N197:T197"/>
    <mergeCell ref="N155:R155"/>
    <mergeCell ref="N33:R33"/>
    <mergeCell ref="N93:R93"/>
    <mergeCell ref="N391:R391"/>
    <mergeCell ref="D70:E70"/>
    <mergeCell ref="D499:E499"/>
    <mergeCell ref="N366:R366"/>
    <mergeCell ref="D426:E426"/>
    <mergeCell ref="N328:R328"/>
    <mergeCell ref="N157:R157"/>
    <mergeCell ref="N455:R455"/>
    <mergeCell ref="D134:E134"/>
    <mergeCell ref="D78:E78"/>
    <mergeCell ref="D473:E473"/>
    <mergeCell ref="D60:E60"/>
    <mergeCell ref="N144:R144"/>
    <mergeCell ref="D187:E187"/>
    <mergeCell ref="D423:E423"/>
    <mergeCell ref="A498:X498"/>
    <mergeCell ref="D174:E174"/>
    <mergeCell ref="N87:T87"/>
    <mergeCell ref="A61:M62"/>
    <mergeCell ref="D410:E410"/>
    <mergeCell ref="A133:X133"/>
    <mergeCell ref="A445:X445"/>
    <mergeCell ref="N171:T171"/>
    <mergeCell ref="A302:M303"/>
    <mergeCell ref="A432:X432"/>
    <mergeCell ref="N471:T471"/>
    <mergeCell ref="D474:E474"/>
    <mergeCell ref="D411:E411"/>
    <mergeCell ref="D482:E482"/>
    <mergeCell ref="A122:X122"/>
    <mergeCell ref="A491:X491"/>
    <mergeCell ref="A199:X199"/>
    <mergeCell ref="N96:T96"/>
    <mergeCell ref="A292:M29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