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D792324-D116-46E3-974A-6315110199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X455" i="1"/>
  <c r="W455" i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X423" i="1"/>
  <c r="W423" i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X352" i="1" s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X292" i="1" s="1"/>
  <c r="N284" i="1"/>
  <c r="V281" i="1"/>
  <c r="V280" i="1"/>
  <c r="W279" i="1"/>
  <c r="X279" i="1" s="1"/>
  <c r="N279" i="1"/>
  <c r="W278" i="1"/>
  <c r="X278" i="1" s="1"/>
  <c r="N278" i="1"/>
  <c r="X277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G51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X58" i="1"/>
  <c r="W58" i="1"/>
  <c r="X57" i="1"/>
  <c r="W57" i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F10" i="1" s="1"/>
  <c r="D7" i="1"/>
  <c r="O6" i="1"/>
  <c r="N2" i="1"/>
  <c r="X87" i="1" l="1"/>
  <c r="X138" i="1"/>
  <c r="X268" i="1"/>
  <c r="X357" i="1"/>
  <c r="B516" i="1"/>
  <c r="W34" i="1"/>
  <c r="W198" i="1"/>
  <c r="X180" i="1"/>
  <c r="X197" i="1" s="1"/>
  <c r="L516" i="1"/>
  <c r="W219" i="1"/>
  <c r="X213" i="1"/>
  <c r="X219" i="1" s="1"/>
  <c r="W349" i="1"/>
  <c r="W348" i="1"/>
  <c r="X347" i="1"/>
  <c r="X348" i="1" s="1"/>
  <c r="W461" i="1"/>
  <c r="X459" i="1"/>
  <c r="X461" i="1" s="1"/>
  <c r="W95" i="1"/>
  <c r="X90" i="1"/>
  <c r="X95" i="1" s="1"/>
  <c r="M516" i="1"/>
  <c r="X223" i="1"/>
  <c r="X238" i="1" s="1"/>
  <c r="W243" i="1"/>
  <c r="W242" i="1"/>
  <c r="X241" i="1"/>
  <c r="X242" i="1" s="1"/>
  <c r="W249" i="1"/>
  <c r="X245" i="1"/>
  <c r="X249" i="1" s="1"/>
  <c r="X369" i="1"/>
  <c r="W408" i="1"/>
  <c r="W407" i="1"/>
  <c r="X406" i="1"/>
  <c r="X407" i="1" s="1"/>
  <c r="W477" i="1"/>
  <c r="X473" i="1"/>
  <c r="V510" i="1"/>
  <c r="D516" i="1"/>
  <c r="W107" i="1"/>
  <c r="W120" i="1"/>
  <c r="W130" i="1"/>
  <c r="W160" i="1"/>
  <c r="W170" i="1"/>
  <c r="W204" i="1"/>
  <c r="W281" i="1"/>
  <c r="W280" i="1"/>
  <c r="W396" i="1"/>
  <c r="W430" i="1"/>
  <c r="W457" i="1"/>
  <c r="X61" i="1"/>
  <c r="H9" i="1"/>
  <c r="A10" i="1"/>
  <c r="W24" i="1"/>
  <c r="W35" i="1"/>
  <c r="W39" i="1"/>
  <c r="W43" i="1"/>
  <c r="W47" i="1"/>
  <c r="W53" i="1"/>
  <c r="W62" i="1"/>
  <c r="W87" i="1"/>
  <c r="W96" i="1"/>
  <c r="W106" i="1"/>
  <c r="W121" i="1"/>
  <c r="W131" i="1"/>
  <c r="W139" i="1"/>
  <c r="W147" i="1"/>
  <c r="W159" i="1"/>
  <c r="W166" i="1"/>
  <c r="W171" i="1"/>
  <c r="W177" i="1"/>
  <c r="W197" i="1"/>
  <c r="W205" i="1"/>
  <c r="W210" i="1"/>
  <c r="W238" i="1"/>
  <c r="W250" i="1"/>
  <c r="W262" i="1"/>
  <c r="W292" i="1"/>
  <c r="W298" i="1"/>
  <c r="O516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6" i="1"/>
  <c r="W320" i="1"/>
  <c r="X319" i="1"/>
  <c r="X320" i="1" s="1"/>
  <c r="W321" i="1"/>
  <c r="W333" i="1"/>
  <c r="X325" i="1"/>
  <c r="X333" i="1" s="1"/>
  <c r="H516" i="1"/>
  <c r="Q516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10" i="1" l="1"/>
  <c r="W506" i="1"/>
  <c r="W509" i="1"/>
  <c r="X511" i="1"/>
</calcChain>
</file>

<file path=xl/sharedStrings.xml><?xml version="1.0" encoding="utf-8"?>
<sst xmlns="http://schemas.openxmlformats.org/spreadsheetml/2006/main" count="2210" uniqueCount="766">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</sst>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66" sqref="Z66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 t="s">
        <v>765</v>
      </c>
      <c r="I5" s="376"/>
      <c r="J5" s="376"/>
      <c r="K5" s="376"/>
      <c r="L5" s="377"/>
      <c r="N5" s="24" t="s">
        <v>10</v>
      </c>
      <c r="O5" s="585">
        <v>45330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Четверг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0.5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40</v>
      </c>
      <c r="W66" s="340">
        <f t="shared" si="2"/>
        <v>44.8</v>
      </c>
      <c r="X66" s="36">
        <f t="shared" si="3"/>
        <v>8.6999999999999994E-2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12</v>
      </c>
      <c r="W74" s="340">
        <f t="shared" si="2"/>
        <v>12</v>
      </c>
      <c r="X74" s="36">
        <f t="shared" si="4"/>
        <v>2.811E-2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6.5714285714285712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7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0.11510999999999999</v>
      </c>
      <c r="Y87" s="342"/>
      <c r="Z87" s="342"/>
    </row>
    <row r="88" spans="1:53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52</v>
      </c>
      <c r="W88" s="341">
        <f>IFERROR(SUM(W65:W86),"0")</f>
        <v>56.8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50</v>
      </c>
      <c r="W109" s="340">
        <f t="shared" ref="W109:W119" si="6">IFERROR(IF(V109="",0,CEILING((V109/$H109),1)*$H109),"")</f>
        <v>50.400000000000006</v>
      </c>
      <c r="X109" s="36">
        <f>IFERROR(IF(W109=0,"",ROUNDUP(W109/H109,0)*0.02175),"")</f>
        <v>0.1305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5.9523809523809526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6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0.1305</v>
      </c>
      <c r="Y120" s="342"/>
      <c r="Z120" s="342"/>
    </row>
    <row r="121" spans="1:53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50</v>
      </c>
      <c r="W121" s="341">
        <f>IFERROR(SUM(W109:W119),"0")</f>
        <v>50.400000000000006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154</v>
      </c>
      <c r="W134" s="340">
        <f>IFERROR(IF(V134="",0,CEILING((V134/$H134),1)*$H134),"")</f>
        <v>159.6</v>
      </c>
      <c r="X134" s="36">
        <f>IFERROR(IF(W134=0,"",ROUNDUP(W134/H134,0)*0.02175),"")</f>
        <v>0.41324999999999995</v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hidden="1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18.333333333333332</v>
      </c>
      <c r="W138" s="341">
        <f>IFERROR(W134/H134,"0")+IFERROR(W135/H135,"0")+IFERROR(W136/H136,"0")+IFERROR(W137/H137,"0")</f>
        <v>19</v>
      </c>
      <c r="X138" s="341">
        <f>IFERROR(IF(X134="",0,X134),"0")+IFERROR(IF(X135="",0,X135),"0")+IFERROR(IF(X136="",0,X136),"0")+IFERROR(IF(X137="",0,X137),"0")</f>
        <v>0.41324999999999995</v>
      </c>
      <c r="Y138" s="342"/>
      <c r="Z138" s="342"/>
    </row>
    <row r="139" spans="1:53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154</v>
      </c>
      <c r="W139" s="341">
        <f>IFERROR(SUM(W134:W137),"0")</f>
        <v>159.6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hidden="1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30</v>
      </c>
      <c r="W225" s="340">
        <f t="shared" si="12"/>
        <v>32.400000000000006</v>
      </c>
      <c r="X225" s="36">
        <f>IFERROR(IF(W225=0,"",ROUNDUP(W225/H225,0)*0.02175),"")</f>
        <v>6.5250000000000002E-2</v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2.7777777777777777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3.0000000000000004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6.5250000000000002E-2</v>
      </c>
      <c r="Y238" s="342"/>
      <c r="Z238" s="342"/>
    </row>
    <row r="239" spans="1:53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30</v>
      </c>
      <c r="W239" s="341">
        <f>IFERROR(SUM(W223:W237),"0")</f>
        <v>32.400000000000006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100</v>
      </c>
      <c r="W246" s="340">
        <f>IFERROR(IF(V246="",0,CEILING((V246/$H246),1)*$H246),"")</f>
        <v>100.80000000000001</v>
      </c>
      <c r="X246" s="36">
        <f>IFERROR(IF(W246=0,"",ROUNDUP(W246/H246,0)*0.00753),"")</f>
        <v>0.18071999999999999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23.80952380952381</v>
      </c>
      <c r="W249" s="341">
        <f>IFERROR(W245/H245,"0")+IFERROR(W246/H246,"0")+IFERROR(W247/H247,"0")+IFERROR(W248/H248,"0")</f>
        <v>24</v>
      </c>
      <c r="X249" s="341">
        <f>IFERROR(IF(X245="",0,X245),"0")+IFERROR(IF(X246="",0,X246),"0")+IFERROR(IF(X247="",0,X247),"0")+IFERROR(IF(X248="",0,X248),"0")</f>
        <v>0.18071999999999999</v>
      </c>
      <c r="Y249" s="342"/>
      <c r="Z249" s="342"/>
    </row>
    <row r="250" spans="1:53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100</v>
      </c>
      <c r="W250" s="341">
        <f>IFERROR(SUM(W245:W248),"0")</f>
        <v>100.80000000000001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1000</v>
      </c>
      <c r="W252" s="340">
        <f t="shared" ref="W252:W261" si="14">IFERROR(IF(V252="",0,CEILING((V252/$H252),1)*$H252),"")</f>
        <v>1006.1999999999999</v>
      </c>
      <c r="X252" s="36">
        <f>IFERROR(IF(W252=0,"",ROUNDUP(W252/H252,0)*0.02175),"")</f>
        <v>2.8057499999999997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128.2051282051282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129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2.8057499999999997</v>
      </c>
      <c r="Y262" s="342"/>
      <c r="Z262" s="342"/>
    </row>
    <row r="263" spans="1:53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1000</v>
      </c>
      <c r="W263" s="341">
        <f>IFERROR(SUM(W252:W261),"0")</f>
        <v>1006.1999999999999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17</v>
      </c>
      <c r="W265" s="340">
        <f>IFERROR(IF(V265="",0,CEILING((V265/$H265),1)*$H265),"")</f>
        <v>25.200000000000003</v>
      </c>
      <c r="X265" s="36">
        <f>IFERROR(IF(W265=0,"",ROUNDUP(W265/H265,0)*0.02175),"")</f>
        <v>6.5250000000000002E-2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50</v>
      </c>
      <c r="W266" s="340">
        <f>IFERROR(IF(V266="",0,CEILING((V266/$H266),1)*$H266),"")</f>
        <v>54.6</v>
      </c>
      <c r="X266" s="36">
        <f>IFERROR(IF(W266=0,"",ROUNDUP(W266/H266,0)*0.02175),"")</f>
        <v>0.15225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30</v>
      </c>
      <c r="W267" s="340">
        <f>IFERROR(IF(V267="",0,CEILING((V267/$H267),1)*$H267),"")</f>
        <v>33.6</v>
      </c>
      <c r="X267" s="36">
        <f>IFERROR(IF(W267=0,"",ROUNDUP(W267/H267,0)*0.02175),"")</f>
        <v>8.6999999999999994E-2</v>
      </c>
      <c r="Y267" s="56"/>
      <c r="Z267" s="57"/>
      <c r="AD267" s="58"/>
      <c r="BA267" s="214" t="s">
        <v>1</v>
      </c>
    </row>
    <row r="268" spans="1:53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12.005494505494505</v>
      </c>
      <c r="W268" s="341">
        <f>IFERROR(W265/H265,"0")+IFERROR(W266/H266,"0")+IFERROR(W267/H267,"0")</f>
        <v>14</v>
      </c>
      <c r="X268" s="341">
        <f>IFERROR(IF(X265="",0,X265),"0")+IFERROR(IF(X266="",0,X266),"0")+IFERROR(IF(X267="",0,X267),"0")</f>
        <v>0.30449999999999999</v>
      </c>
      <c r="Y268" s="342"/>
      <c r="Z268" s="342"/>
    </row>
    <row r="269" spans="1:53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97</v>
      </c>
      <c r="W269" s="341">
        <f>IFERROR(SUM(W265:W267),"0")</f>
        <v>113.4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9</v>
      </c>
      <c r="W272" s="340">
        <f>IFERROR(IF(V272="",0,CEILING((V272/$H272),1)*$H272),"")</f>
        <v>9.120000000000001</v>
      </c>
      <c r="X272" s="36">
        <f>IFERROR(IF(W272=0,"",ROUNDUP(W272/H272,0)*0.00753),"")</f>
        <v>2.2589999999999999E-2</v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2.9605263157894735</v>
      </c>
      <c r="W274" s="341">
        <f>IFERROR(W271/H271,"0")+IFERROR(W272/H272,"0")+IFERROR(W273/H273,"0")</f>
        <v>3.0000000000000004</v>
      </c>
      <c r="X274" s="341">
        <f>IFERROR(IF(X271="",0,X271),"0")+IFERROR(IF(X272="",0,X272),"0")+IFERROR(IF(X273="",0,X273),"0")</f>
        <v>2.2589999999999999E-2</v>
      </c>
      <c r="Y274" s="342"/>
      <c r="Z274" s="342"/>
    </row>
    <row r="275" spans="1:53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9</v>
      </c>
      <c r="W275" s="341">
        <f>IFERROR(SUM(W271:W273),"0")</f>
        <v>9.120000000000001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32.4</v>
      </c>
      <c r="W284" s="340">
        <f t="shared" ref="W284:W291" si="15">IFERROR(IF(V284="",0,CEILING((V284/$H284),1)*$H284),"")</f>
        <v>32.400000000000006</v>
      </c>
      <c r="X284" s="36">
        <f>IFERROR(IF(W284=0,"",ROUNDUP(W284/H284,0)*0.02175),"")</f>
        <v>6.5250000000000002E-2</v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2.9999999999999996</v>
      </c>
      <c r="W292" s="341">
        <f>IFERROR(W284/H284,"0")+IFERROR(W285/H285,"0")+IFERROR(W286/H286,"0")+IFERROR(W287/H287,"0")+IFERROR(W288/H288,"0")+IFERROR(W289/H289,"0")+IFERROR(W290/H290,"0")+IFERROR(W291/H291,"0")</f>
        <v>3.0000000000000004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6.5250000000000002E-2</v>
      </c>
      <c r="Y292" s="342"/>
      <c r="Z292" s="342"/>
    </row>
    <row r="293" spans="1:53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32.4</v>
      </c>
      <c r="W293" s="341">
        <f>IFERROR(SUM(W284:W291),"0")</f>
        <v>32.400000000000006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200</v>
      </c>
      <c r="W305" s="340">
        <f>IFERROR(IF(V305="",0,CEILING((V305/$H305),1)*$H305),"")</f>
        <v>202.5</v>
      </c>
      <c r="X305" s="36">
        <f>IFERROR(IF(W305=0,"",ROUNDUP(W305/H305,0)*0.02175),"")</f>
        <v>0.54374999999999996</v>
      </c>
      <c r="Y305" s="56"/>
      <c r="Z305" s="57"/>
      <c r="AD305" s="58"/>
      <c r="BA305" s="232" t="s">
        <v>1</v>
      </c>
    </row>
    <row r="306" spans="1:53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24.691358024691358</v>
      </c>
      <c r="W306" s="341">
        <f>IFERROR(W305/H305,"0")</f>
        <v>25</v>
      </c>
      <c r="X306" s="341">
        <f>IFERROR(IF(X305="",0,X305),"0")</f>
        <v>0.54374999999999996</v>
      </c>
      <c r="Y306" s="342"/>
      <c r="Z306" s="342"/>
    </row>
    <row r="307" spans="1:53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200</v>
      </c>
      <c r="W307" s="341">
        <f>IFERROR(SUM(W305:W305),"0")</f>
        <v>202.5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300</v>
      </c>
      <c r="W325" s="340">
        <f t="shared" ref="W325:W332" si="16">IFERROR(IF(V325="",0,CEILING((V325/$H325),1)*$H325),"")</f>
        <v>300</v>
      </c>
      <c r="X325" s="36">
        <f>IFERROR(IF(W325=0,"",ROUNDUP(W325/H325,0)*0.02175),"")</f>
        <v>0.43499999999999994</v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hidden="1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75</v>
      </c>
      <c r="W330" s="340">
        <f t="shared" si="16"/>
        <v>75</v>
      </c>
      <c r="X330" s="36">
        <f>IFERROR(IF(W330=0,"",ROUNDUP(W330/H330,0)*0.02175),"")</f>
        <v>0.10874999999999999</v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25</v>
      </c>
      <c r="W333" s="341">
        <f>IFERROR(W325/H325,"0")+IFERROR(W326/H326,"0")+IFERROR(W327/H327,"0")+IFERROR(W328/H328,"0")+IFERROR(W329/H329,"0")+IFERROR(W330/H330,"0")+IFERROR(W331/H331,"0")+IFERROR(W332/H332,"0")</f>
        <v>25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0.54374999999999996</v>
      </c>
      <c r="Y333" s="342"/>
      <c r="Z333" s="342"/>
    </row>
    <row r="334" spans="1:53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375</v>
      </c>
      <c r="W334" s="341">
        <f>IFERROR(SUM(W325:W332),"0")</f>
        <v>375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200</v>
      </c>
      <c r="W336" s="340">
        <f>IFERROR(IF(V336="",0,CEILING((V336/$H336),1)*$H336),"")</f>
        <v>210</v>
      </c>
      <c r="X336" s="36">
        <f>IFERROR(IF(W336=0,"",ROUNDUP(W336/H336,0)*0.02175),"")</f>
        <v>0.30449999999999999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13.333333333333334</v>
      </c>
      <c r="W339" s="341">
        <f>IFERROR(W336/H336,"0")+IFERROR(W337/H337,"0")+IFERROR(W338/H338,"0")</f>
        <v>14</v>
      </c>
      <c r="X339" s="341">
        <f>IFERROR(IF(X336="",0,X336),"0")+IFERROR(IF(X337="",0,X337),"0")+IFERROR(IF(X338="",0,X338),"0")</f>
        <v>0.30449999999999999</v>
      </c>
      <c r="Y339" s="342"/>
      <c r="Z339" s="342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200</v>
      </c>
      <c r="W340" s="341">
        <f>IFERROR(SUM(W336:W338),"0")</f>
        <v>210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60</v>
      </c>
      <c r="W360" s="340">
        <f>IFERROR(IF(V360="",0,CEILING((V360/$H360),1)*$H360),"")</f>
        <v>61.32</v>
      </c>
      <c r="X360" s="36">
        <f>IFERROR(IF(W360=0,"",ROUNDUP(W360/H360,0)*0.00753),"")</f>
        <v>0.10542</v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13.698630136986301</v>
      </c>
      <c r="W362" s="341">
        <f>IFERROR(W360/H360,"0")+IFERROR(W361/H361,"0")</f>
        <v>14</v>
      </c>
      <c r="X362" s="341">
        <f>IFERROR(IF(X360="",0,X360),"0")+IFERROR(IF(X361="",0,X361),"0")</f>
        <v>0.10542</v>
      </c>
      <c r="Y362" s="342"/>
      <c r="Z362" s="342"/>
    </row>
    <row r="363" spans="1:53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60</v>
      </c>
      <c r="W363" s="341">
        <f>IFERROR(SUM(W360:W361),"0")</f>
        <v>61.32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200</v>
      </c>
      <c r="W365" s="340">
        <f>IFERROR(IF(V365="",0,CEILING((V365/$H365),1)*$H365),"")</f>
        <v>202.79999999999998</v>
      </c>
      <c r="X365" s="36">
        <f>IFERROR(IF(W365=0,"",ROUNDUP(W365/H365,0)*0.02175),"")</f>
        <v>0.5655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25.641025641025642</v>
      </c>
      <c r="W369" s="341">
        <f>IFERROR(W365/H365,"0")+IFERROR(W366/H366,"0")+IFERROR(W367/H367,"0")+IFERROR(W368/H368,"0")</f>
        <v>26</v>
      </c>
      <c r="X369" s="341">
        <f>IFERROR(IF(X365="",0,X365),"0")+IFERROR(IF(X366="",0,X366),"0")+IFERROR(IF(X367="",0,X367),"0")+IFERROR(IF(X368="",0,X368),"0")</f>
        <v>0.5655</v>
      </c>
      <c r="Y369" s="342"/>
      <c r="Z369" s="342"/>
    </row>
    <row r="370" spans="1:53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200</v>
      </c>
      <c r="W370" s="341">
        <f>IFERROR(SUM(W365:W368),"0")</f>
        <v>202.79999999999998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hidden="1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hidden="1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30</v>
      </c>
      <c r="W418" s="340">
        <f>IFERROR(IF(V418="",0,CEILING((V418/$H418),1)*$H418),"")</f>
        <v>31.200000000000003</v>
      </c>
      <c r="X418" s="36">
        <f>IFERROR(IF(W418=0,"",ROUNDUP(W418/H418,0)*0.01196),"")</f>
        <v>7.1760000000000004E-2</v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5.7692307692307692</v>
      </c>
      <c r="W420" s="341">
        <f>IFERROR(W418/H418,"0")+IFERROR(W419/H419,"0")</f>
        <v>6</v>
      </c>
      <c r="X420" s="341">
        <f>IFERROR(IF(X418="",0,X418),"0")+IFERROR(IF(X419="",0,X419),"0")</f>
        <v>7.1760000000000004E-2</v>
      </c>
      <c r="Y420" s="342"/>
      <c r="Z420" s="342"/>
    </row>
    <row r="421" spans="1:53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30</v>
      </c>
      <c r="W421" s="341">
        <f>IFERROR(SUM(W418:W419),"0")</f>
        <v>31.200000000000003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90</v>
      </c>
      <c r="W423" s="340">
        <f t="shared" ref="W423:W429" si="19">IFERROR(IF(V423="",0,CEILING((V423/$H423),1)*$H423),"")</f>
        <v>92.4</v>
      </c>
      <c r="X423" s="36">
        <f>IFERROR(IF(W423=0,"",ROUNDUP(W423/H423,0)*0.00753),"")</f>
        <v>0.16566</v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21.428571428571427</v>
      </c>
      <c r="W430" s="341">
        <f>IFERROR(W423/H423,"0")+IFERROR(W424/H424,"0")+IFERROR(W425/H425,"0")+IFERROR(W426/H426,"0")+IFERROR(W427/H427,"0")+IFERROR(W428/H428,"0")+IFERROR(W429/H429,"0")</f>
        <v>22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0.16566</v>
      </c>
      <c r="Y430" s="342"/>
      <c r="Z430" s="342"/>
    </row>
    <row r="431" spans="1:53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90</v>
      </c>
      <c r="W431" s="341">
        <f>IFERROR(SUM(W423:W429),"0")</f>
        <v>92.4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265</v>
      </c>
      <c r="W448" s="340">
        <f t="shared" si="20"/>
        <v>269.28000000000003</v>
      </c>
      <c r="X448" s="36">
        <f>IFERROR(IF(W448=0,"",ROUNDUP(W448/H448,0)*0.01196),"")</f>
        <v>0.60996000000000006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60</v>
      </c>
      <c r="W450" s="340">
        <f t="shared" si="20"/>
        <v>63.36</v>
      </c>
      <c r="X450" s="36">
        <f>IFERROR(IF(W450=0,"",ROUNDUP(W450/H450,0)*0.01196),"")</f>
        <v>0.14352000000000001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61.553030303030297</v>
      </c>
      <c r="W456" s="341">
        <f>IFERROR(W447/H447,"0")+IFERROR(W448/H448,"0")+IFERROR(W449/H449,"0")+IFERROR(W450/H450,"0")+IFERROR(W451/H451,"0")+IFERROR(W452/H452,"0")+IFERROR(W453/H453,"0")+IFERROR(W454/H454,"0")+IFERROR(W455/H455,"0")</f>
        <v>63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0.75348000000000004</v>
      </c>
      <c r="Y456" s="342"/>
      <c r="Z456" s="342"/>
    </row>
    <row r="457" spans="1:53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325</v>
      </c>
      <c r="W457" s="341">
        <f>IFERROR(SUM(W447:W455),"0")</f>
        <v>332.64000000000004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200</v>
      </c>
      <c r="W459" s="340">
        <f>IFERROR(IF(V459="",0,CEILING((V459/$H459),1)*$H459),"")</f>
        <v>200.64000000000001</v>
      </c>
      <c r="X459" s="36">
        <f>IFERROR(IF(W459=0,"",ROUNDUP(W459/H459,0)*0.01196),"")</f>
        <v>0.45448</v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37.878787878787875</v>
      </c>
      <c r="W461" s="341">
        <f>IFERROR(W459/H459,"0")+IFERROR(W460/H460,"0")</f>
        <v>38</v>
      </c>
      <c r="X461" s="341">
        <f>IFERROR(IF(X459="",0,X459),"0")+IFERROR(IF(X460="",0,X460),"0")</f>
        <v>0.45448</v>
      </c>
      <c r="Y461" s="342"/>
      <c r="Z461" s="342"/>
    </row>
    <row r="462" spans="1:53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200</v>
      </c>
      <c r="W462" s="341">
        <f>IFERROR(SUM(W459:W460),"0")</f>
        <v>200.64000000000001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60</v>
      </c>
      <c r="W464" s="340">
        <f t="shared" ref="W464:W469" si="21">IFERROR(IF(V464="",0,CEILING((V464/$H464),1)*$H464),"")</f>
        <v>63.36</v>
      </c>
      <c r="X464" s="36">
        <f>IFERROR(IF(W464=0,"",ROUNDUP(W464/H464,0)*0.01196),"")</f>
        <v>0.14352000000000001</v>
      </c>
      <c r="Y464" s="56"/>
      <c r="Z464" s="57"/>
      <c r="AD464" s="58"/>
      <c r="BA464" s="309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70</v>
      </c>
      <c r="W466" s="340">
        <f t="shared" si="21"/>
        <v>73.92</v>
      </c>
      <c r="X466" s="36">
        <f>IFERROR(IF(W466=0,"",ROUNDUP(W466/H466,0)*0.01196),"")</f>
        <v>0.16744000000000001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24.621212121212121</v>
      </c>
      <c r="W470" s="341">
        <f>IFERROR(W464/H464,"0")+IFERROR(W465/H465,"0")+IFERROR(W466/H466,"0")+IFERROR(W467/H467,"0")+IFERROR(W468/H468,"0")+IFERROR(W469/H469,"0")</f>
        <v>26</v>
      </c>
      <c r="X470" s="341">
        <f>IFERROR(IF(X464="",0,X464),"0")+IFERROR(IF(X465="",0,X465),"0")+IFERROR(IF(X466="",0,X466),"0")+IFERROR(IF(X467="",0,X467),"0")+IFERROR(IF(X468="",0,X468),"0")+IFERROR(IF(X469="",0,X469),"0")</f>
        <v>0.31096000000000001</v>
      </c>
      <c r="Y470" s="342"/>
      <c r="Z470" s="342"/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130</v>
      </c>
      <c r="W471" s="341">
        <f>IFERROR(SUM(W464:W469),"0")</f>
        <v>137.28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36</v>
      </c>
      <c r="W482" s="340">
        <f>IFERROR(IF(V482="",0,CEILING((V482/$H482),1)*$H482),"")</f>
        <v>36</v>
      </c>
      <c r="X482" s="36">
        <f>IFERROR(IF(W482=0,"",ROUNDUP(W482/H482,0)*0.02175),"")</f>
        <v>6.5250000000000002E-2</v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3</v>
      </c>
      <c r="W484" s="341">
        <f>IFERROR(W481/H481,"0")+IFERROR(W482/H482,"0")+IFERROR(W483/H483,"0")</f>
        <v>3</v>
      </c>
      <c r="X484" s="341">
        <f>IFERROR(IF(X481="",0,X481),"0")+IFERROR(IF(X482="",0,X482),"0")+IFERROR(IF(X483="",0,X483),"0")</f>
        <v>6.5250000000000002E-2</v>
      </c>
      <c r="Y484" s="342"/>
      <c r="Z484" s="342"/>
    </row>
    <row r="485" spans="1:53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36</v>
      </c>
      <c r="W485" s="341">
        <f>IFERROR(SUM(W481:W483),"0")</f>
        <v>36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hidden="1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hidden="1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hidden="1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hidden="1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3370.4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3442.9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3577.4324448095904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3654.3159999999998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7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7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3752.4324448095904</v>
      </c>
      <c r="W509" s="341">
        <f>GrossWeightTotalR+PalletQtyTotalR*25</f>
        <v>3829.3159999999998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460.23077310772578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470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7.9874299999999989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107.2</v>
      </c>
      <c r="F516" s="46">
        <f>IFERROR(W134*1,"0")+IFERROR(W135*1,"0")+IFERROR(W136*1,"0")+IFERROR(W137*1,"0")</f>
        <v>159.6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1261.9199999999996</v>
      </c>
      <c r="N516" s="46">
        <f>IFERROR(W284*1,"0")+IFERROR(W285*1,"0")+IFERROR(W286*1,"0")+IFERROR(W287*1,"0")+IFERROR(W288*1,"0")+IFERROR(W289*1,"0")+IFERROR(W290*1,"0")+IFERROR(W291*1,"0")+IFERROR(W295*1,"0")+IFERROR(W296*1,"0")</f>
        <v>32.400000000000006</v>
      </c>
      <c r="O516" s="46">
        <f>IFERROR(W301*1,"0")+IFERROR(W305*1,"0")+IFERROR(W309*1,"0")+IFERROR(W313*1,"0")</f>
        <v>202.5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585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264.12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123.60000000000001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670.56000000000006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36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0,00"/>
        <filter val="12,00"/>
        <filter val="12,01"/>
        <filter val="128,21"/>
        <filter val="13,33"/>
        <filter val="13,70"/>
        <filter val="130,00"/>
        <filter val="154,00"/>
        <filter val="17,00"/>
        <filter val="18,33"/>
        <filter val="2,78"/>
        <filter val="2,96"/>
        <filter val="200,00"/>
        <filter val="21,43"/>
        <filter val="23,81"/>
        <filter val="24,62"/>
        <filter val="24,69"/>
        <filter val="25,00"/>
        <filter val="25,64"/>
        <filter val="265,00"/>
        <filter val="3 370,40"/>
        <filter val="3 577,43"/>
        <filter val="3 752,43"/>
        <filter val="3,00"/>
        <filter val="30,00"/>
        <filter val="300,00"/>
        <filter val="32,40"/>
        <filter val="325,00"/>
        <filter val="36,00"/>
        <filter val="37,88"/>
        <filter val="375,00"/>
        <filter val="40,00"/>
        <filter val="460,23"/>
        <filter val="5,77"/>
        <filter val="5,95"/>
        <filter val="50,00"/>
        <filter val="52,00"/>
        <filter val="6,57"/>
        <filter val="60,00"/>
        <filter val="61,55"/>
        <filter val="7"/>
        <filter val="70,00"/>
        <filter val="75,00"/>
        <filter val="9,00"/>
        <filter val="90,00"/>
        <filter val="97,00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2024-02-06T11:03:29Z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