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60F4D4-B65C-41E9-8D35-970E1FC229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V163" i="1"/>
  <c r="V162" i="1"/>
  <c r="W161" i="1"/>
  <c r="X161" i="1" s="1"/>
  <c r="N161" i="1"/>
  <c r="W160" i="1"/>
  <c r="W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X140" i="1" s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X131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2" i="1" l="1"/>
  <c r="X23" i="1" s="1"/>
  <c r="W406" i="1"/>
  <c r="X143" i="1"/>
  <c r="X174" i="1"/>
  <c r="W128" i="1"/>
  <c r="W135" i="1"/>
  <c r="X156" i="1"/>
  <c r="X363" i="1"/>
  <c r="X364" i="1" s="1"/>
  <c r="W364" i="1"/>
  <c r="X401" i="1"/>
  <c r="X405" i="1" s="1"/>
  <c r="W405" i="1"/>
  <c r="X34" i="1"/>
  <c r="X61" i="1"/>
  <c r="X259" i="1"/>
  <c r="X86" i="1"/>
  <c r="X105" i="1"/>
  <c r="W461" i="1"/>
  <c r="V497" i="1"/>
  <c r="W105" i="1"/>
  <c r="W118" i="1"/>
  <c r="X120" i="1"/>
  <c r="W174" i="1"/>
  <c r="W202" i="1"/>
  <c r="W201" i="1"/>
  <c r="X205" i="1"/>
  <c r="X206" i="1" s="1"/>
  <c r="W20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F9" i="1"/>
  <c r="J9" i="1"/>
  <c r="F10" i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W54" i="1"/>
  <c r="X51" i="1"/>
  <c r="X53" i="1" s="1"/>
  <c r="C507" i="1"/>
  <c r="W62" i="1"/>
  <c r="W168" i="1"/>
  <c r="X165" i="1"/>
  <c r="X167" i="1" s="1"/>
  <c r="W175" i="1"/>
  <c r="W194" i="1"/>
  <c r="X177" i="1"/>
  <c r="X194" i="1" s="1"/>
  <c r="W216" i="1"/>
  <c r="X210" i="1"/>
  <c r="X216" i="1" s="1"/>
  <c r="L507" i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T507" i="1"/>
  <c r="W448" i="1"/>
  <c r="W453" i="1"/>
  <c r="X450" i="1"/>
  <c r="X452" i="1" s="1"/>
  <c r="W452" i="1"/>
  <c r="H9" i="1"/>
  <c r="B507" i="1"/>
  <c r="W499" i="1"/>
  <c r="W498" i="1"/>
  <c r="V501" i="1"/>
  <c r="W24" i="1"/>
  <c r="W34" i="1"/>
  <c r="W53" i="1"/>
  <c r="E507" i="1"/>
  <c r="W87" i="1"/>
  <c r="W95" i="1"/>
  <c r="X89" i="1"/>
  <c r="X94" i="1" s="1"/>
  <c r="W94" i="1"/>
  <c r="W106" i="1"/>
  <c r="X117" i="1"/>
  <c r="W117" i="1"/>
  <c r="X127" i="1"/>
  <c r="W127" i="1"/>
  <c r="X135" i="1"/>
  <c r="W144" i="1"/>
  <c r="W143" i="1"/>
  <c r="W157" i="1"/>
  <c r="I507" i="1"/>
  <c r="W163" i="1"/>
  <c r="X160" i="1"/>
  <c r="X162" i="1" s="1"/>
  <c r="W167" i="1"/>
  <c r="W195" i="1"/>
  <c r="X201" i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G507" i="1"/>
  <c r="P507" i="1"/>
  <c r="D507" i="1"/>
  <c r="W61" i="1"/>
  <c r="W86" i="1"/>
  <c r="F507" i="1"/>
  <c r="W136" i="1"/>
  <c r="H507" i="1"/>
  <c r="W156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501" i="1" l="1"/>
  <c r="X502" i="1"/>
  <c r="W497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<sst xmlns="http://schemas.openxmlformats.org/spreadsheetml/2006/main" count="2169" uniqueCount="750">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</sst>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132" sqref="Z13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/>
      <c r="I5" s="390"/>
      <c r="J5" s="390"/>
      <c r="K5" s="390"/>
      <c r="L5" s="391"/>
      <c r="N5" s="24" t="s">
        <v>10</v>
      </c>
      <c r="O5" s="598">
        <v>45330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Четверг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0.375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274</v>
      </c>
      <c r="W132" s="336">
        <f>IFERROR(IF(V132="",0,CEILING((V132/$H132),1)*$H132),"")</f>
        <v>277.2</v>
      </c>
      <c r="X132" s="36">
        <f>IFERROR(IF(W132=0,"",ROUNDUP(W132/H132,0)*0.02175),"")</f>
        <v>0.71775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32.61904761904762</v>
      </c>
      <c r="W135" s="337">
        <f>IFERROR(W131/H131,"0")+IFERROR(W132/H132,"0")+IFERROR(W133/H133,"0")+IFERROR(W134/H134,"0")</f>
        <v>33</v>
      </c>
      <c r="X135" s="337">
        <f>IFERROR(IF(X131="",0,X131),"0")+IFERROR(IF(X132="",0,X132),"0")+IFERROR(IF(X133="",0,X133),"0")+IFERROR(IF(X134="",0,X134),"0")</f>
        <v>0.71775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274</v>
      </c>
      <c r="W136" s="337">
        <f>IFERROR(SUM(W131:W134),"0")</f>
        <v>277.2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434</v>
      </c>
      <c r="W263" s="336">
        <f>IFERROR(IF(V263="",0,CEILING((V263/$H263),1)*$H263),"")</f>
        <v>436.8</v>
      </c>
      <c r="X263" s="36">
        <f>IFERROR(IF(W263=0,"",ROUNDUP(W263/H263,0)*0.02175),"")</f>
        <v>1.218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55.641025641025642</v>
      </c>
      <c r="W265" s="337">
        <f>IFERROR(W262/H262,"0")+IFERROR(W263/H263,"0")+IFERROR(W264/H264,"0")</f>
        <v>56</v>
      </c>
      <c r="X265" s="337">
        <f>IFERROR(IF(X262="",0,X262),"0")+IFERROR(IF(X263="",0,X263),"0")+IFERROR(IF(X264="",0,X264),"0")</f>
        <v>1.218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434</v>
      </c>
      <c r="W266" s="337">
        <f>IFERROR(SUM(W262:W264),"0")</f>
        <v>436.8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hidden="1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hidden="1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hidden="1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0</v>
      </c>
      <c r="W324" s="337">
        <f>IFERROR(W316/H316,"0")+IFERROR(W317/H317,"0")+IFERROR(W318/H318,"0")+IFERROR(W319/H319,"0")+IFERROR(W320/H320,"0")+IFERROR(W321/H321,"0")+IFERROR(W322/H322,"0")+IFERROR(W323/H323,"0")</f>
        <v>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338"/>
      <c r="Z324" s="338"/>
    </row>
    <row r="325" spans="1:53" hidden="1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0</v>
      </c>
      <c r="W325" s="337">
        <f>IFERROR(SUM(W316:W323),"0")</f>
        <v>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hidden="1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idden="1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hidden="1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hidden="1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hidden="1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idden="1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hidden="1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580</v>
      </c>
      <c r="W450" s="336">
        <f>IFERROR(IF(V450="",0,CEILING((V450/$H450),1)*$H450),"")</f>
        <v>580.80000000000007</v>
      </c>
      <c r="X450" s="36">
        <f>IFERROR(IF(W450=0,"",ROUNDUP(W450/H450,0)*0.01196),"")</f>
        <v>1.3156000000000001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109.84848484848484</v>
      </c>
      <c r="W452" s="337">
        <f>IFERROR(W450/H450,"0")+IFERROR(W451/H451,"0")</f>
        <v>110.00000000000001</v>
      </c>
      <c r="X452" s="337">
        <f>IFERROR(IF(X450="",0,X450),"0")+IFERROR(IF(X451="",0,X451),"0")</f>
        <v>1.3156000000000001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580</v>
      </c>
      <c r="W453" s="337">
        <f>IFERROR(SUM(W450:W451),"0")</f>
        <v>580.80000000000007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50</v>
      </c>
      <c r="W456" s="336">
        <f t="shared" si="21"/>
        <v>52.800000000000004</v>
      </c>
      <c r="X456" s="36">
        <f>IFERROR(IF(W456=0,"",ROUNDUP(W456/H456,0)*0.01196),"")</f>
        <v>0.1196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340</v>
      </c>
      <c r="W457" s="336">
        <f t="shared" si="21"/>
        <v>343.2</v>
      </c>
      <c r="X457" s="36">
        <f>IFERROR(IF(W457=0,"",ROUNDUP(W457/H457,0)*0.01196),"")</f>
        <v>0.77739999999999998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73.86363636363636</v>
      </c>
      <c r="W461" s="337">
        <f>IFERROR(W455/H455,"0")+IFERROR(W456/H456,"0")+IFERROR(W457/H457,"0")+IFERROR(W458/H458,"0")+IFERROR(W459/H459,"0")+IFERROR(W460/H460,"0")</f>
        <v>75</v>
      </c>
      <c r="X461" s="337">
        <f>IFERROR(IF(X455="",0,X455),"0")+IFERROR(IF(X456="",0,X456),"0")+IFERROR(IF(X457="",0,X457),"0")+IFERROR(IF(X458="",0,X458),"0")+IFERROR(IF(X459="",0,X459),"0")+IFERROR(IF(X460="",0,X460),"0")</f>
        <v>0.89700000000000002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390</v>
      </c>
      <c r="W462" s="337">
        <f>IFERROR(SUM(W455:W460),"0")</f>
        <v>396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330</v>
      </c>
      <c r="W473" s="336">
        <f>IFERROR(IF(V473="",0,CEILING((V473/$H473),1)*$H473),"")</f>
        <v>336</v>
      </c>
      <c r="X473" s="36">
        <f>IFERROR(IF(W473=0,"",ROUNDUP(W473/H473,0)*0.02175),"")</f>
        <v>0.60899999999999999</v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27.5</v>
      </c>
      <c r="W475" s="337">
        <f>IFERROR(W472/H472,"0")+IFERROR(W473/H473,"0")+IFERROR(W474/H474,"0")</f>
        <v>28</v>
      </c>
      <c r="X475" s="337">
        <f>IFERROR(IF(X472="",0,X472),"0")+IFERROR(IF(X473="",0,X473),"0")+IFERROR(IF(X474="",0,X474),"0")</f>
        <v>0.60899999999999999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330</v>
      </c>
      <c r="W476" s="337">
        <f>IFERROR(SUM(W472:W474),"0")</f>
        <v>336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2008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2026.8000000000002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2136.9193306693305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2156.8380000000002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4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4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2236.9193306693305</v>
      </c>
      <c r="W500" s="337">
        <f>GrossWeightTotalR+PalletQtyTotalR*25</f>
        <v>2256.8380000000002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299.47219447219447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302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4.7573500000000006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277.2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436.8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976.8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336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9,85"/>
        <filter val="2 008,00"/>
        <filter val="2 136,92"/>
        <filter val="2 236,92"/>
        <filter val="27,50"/>
        <filter val="274,00"/>
        <filter val="299,47"/>
        <filter val="32,62"/>
        <filter val="330,00"/>
        <filter val="340,00"/>
        <filter val="390,00"/>
        <filter val="4"/>
        <filter val="434,00"/>
        <filter val="50,00"/>
        <filter val="55,64"/>
        <filter val="580,00"/>
        <filter val="73,86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