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864E80-471D-4F82-90D2-67CE3B0CA5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8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7" i="1" s="1"/>
  <c r="V222" i="1"/>
  <c r="V221" i="1"/>
  <c r="X220" i="1"/>
  <c r="X221" i="1" s="1"/>
  <c r="W220" i="1"/>
  <c r="W222" i="1" s="1"/>
  <c r="N220" i="1"/>
  <c r="V217" i="1"/>
  <c r="V216" i="1"/>
  <c r="X215" i="1"/>
  <c r="X216" i="1" s="1"/>
  <c r="W215" i="1"/>
  <c r="W217" i="1" s="1"/>
  <c r="V211" i="1"/>
  <c r="V210" i="1"/>
  <c r="X209" i="1"/>
  <c r="X210" i="1" s="1"/>
  <c r="W209" i="1"/>
  <c r="W210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N158" i="1"/>
  <c r="V154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V23" i="1"/>
  <c r="X22" i="1"/>
  <c r="X23" i="1" s="1"/>
  <c r="W22" i="1"/>
  <c r="W258" i="1" s="1"/>
  <c r="H10" i="1"/>
  <c r="A9" i="1"/>
  <c r="J9" i="1" s="1"/>
  <c r="D7" i="1"/>
  <c r="O6" i="1"/>
  <c r="N2" i="1"/>
  <c r="V256" i="1" l="1"/>
  <c r="X46" i="1"/>
  <c r="W73" i="1"/>
  <c r="X73" i="1"/>
  <c r="W130" i="1"/>
  <c r="W154" i="1"/>
  <c r="X204" i="1"/>
  <c r="W216" i="1"/>
  <c r="W231" i="1"/>
  <c r="X185" i="1"/>
  <c r="W228" i="1"/>
  <c r="W23" i="1"/>
  <c r="W24" i="1"/>
  <c r="W32" i="1"/>
  <c r="W257" i="1"/>
  <c r="W40" i="1"/>
  <c r="W46" i="1"/>
  <c r="W83" i="1"/>
  <c r="W91" i="1"/>
  <c r="X105" i="1"/>
  <c r="W110" i="1"/>
  <c r="W118" i="1"/>
  <c r="W123" i="1"/>
  <c r="W129" i="1"/>
  <c r="W153" i="1"/>
  <c r="W161" i="1"/>
  <c r="W160" i="1"/>
  <c r="W178" i="1"/>
  <c r="W193" i="1"/>
  <c r="W198" i="1"/>
  <c r="W204" i="1"/>
  <c r="W221" i="1"/>
  <c r="W254" i="1"/>
  <c r="V259" i="1"/>
  <c r="V260" i="1"/>
  <c r="X261" i="1"/>
  <c r="W259" i="1"/>
  <c r="A10" i="1"/>
  <c r="W177" i="1"/>
  <c r="W239" i="1"/>
  <c r="F9" i="1"/>
  <c r="F10" i="1"/>
  <c r="W47" i="1"/>
  <c r="W84" i="1"/>
  <c r="W106" i="1"/>
  <c r="W119" i="1"/>
  <c r="W149" i="1"/>
  <c r="W255" i="1"/>
  <c r="H9" i="1"/>
  <c r="W41" i="1"/>
  <c r="W57" i="1"/>
  <c r="W74" i="1"/>
  <c r="W100" i="1"/>
  <c r="W171" i="1"/>
  <c r="W205" i="1"/>
  <c r="W211" i="1"/>
  <c r="W260" i="1" l="1"/>
  <c r="W256" i="1"/>
  <c r="C269" i="1"/>
  <c r="B269" i="1"/>
  <c r="A269" i="1"/>
</calcChain>
</file>

<file path=xl/sharedStrings.xml><?xml version="1.0" encoding="utf-8"?>
<sst xmlns="http://schemas.openxmlformats.org/spreadsheetml/2006/main" count="953" uniqueCount="377">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</sst>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43" t="s">
        <v>0</v>
      </c>
      <c r="E1" s="167"/>
      <c r="F1" s="167"/>
      <c r="G1" s="13" t="s">
        <v>1</v>
      </c>
      <c r="H1" s="243" t="s">
        <v>2</v>
      </c>
      <c r="I1" s="167"/>
      <c r="J1" s="167"/>
      <c r="K1" s="167"/>
      <c r="L1" s="167"/>
      <c r="M1" s="167"/>
      <c r="N1" s="167"/>
      <c r="O1" s="167"/>
      <c r="P1" s="166" t="s">
        <v>3</v>
      </c>
      <c r="Q1" s="167"/>
      <c r="R1" s="167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91" t="s">
        <v>8</v>
      </c>
      <c r="B5" s="196"/>
      <c r="C5" s="197"/>
      <c r="D5" s="327"/>
      <c r="E5" s="328"/>
      <c r="F5" s="216" t="s">
        <v>9</v>
      </c>
      <c r="G5" s="197"/>
      <c r="H5" s="327"/>
      <c r="I5" s="330"/>
      <c r="J5" s="330"/>
      <c r="K5" s="330"/>
      <c r="L5" s="328"/>
      <c r="N5" s="25" t="s">
        <v>10</v>
      </c>
      <c r="O5" s="202">
        <v>45331</v>
      </c>
      <c r="P5" s="203"/>
      <c r="R5" s="213" t="s">
        <v>11</v>
      </c>
      <c r="S5" s="200"/>
      <c r="T5" s="273" t="s">
        <v>12</v>
      </c>
      <c r="U5" s="203"/>
      <c r="Z5" s="52"/>
      <c r="AA5" s="52"/>
      <c r="AB5" s="52"/>
    </row>
    <row r="6" spans="1:29" s="160" customFormat="1" ht="24" customHeight="1" x14ac:dyDescent="0.2">
      <c r="A6" s="291" t="s">
        <v>13</v>
      </c>
      <c r="B6" s="196"/>
      <c r="C6" s="197"/>
      <c r="D6" s="233" t="s">
        <v>14</v>
      </c>
      <c r="E6" s="234"/>
      <c r="F6" s="234"/>
      <c r="G6" s="234"/>
      <c r="H6" s="234"/>
      <c r="I6" s="234"/>
      <c r="J6" s="234"/>
      <c r="K6" s="234"/>
      <c r="L6" s="203"/>
      <c r="N6" s="25" t="s">
        <v>15</v>
      </c>
      <c r="O6" s="302" t="str">
        <f>IF(O5=0," ",CHOOSE(WEEKDAY(O5,2),"Понедельник","Вторник","Среда","Четверг","Пятница","Суббота","Воскресенье"))</f>
        <v>Пятница</v>
      </c>
      <c r="P6" s="176"/>
      <c r="R6" s="340" t="s">
        <v>16</v>
      </c>
      <c r="S6" s="200"/>
      <c r="T6" s="275" t="s">
        <v>17</v>
      </c>
      <c r="U6" s="276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31"/>
      <c r="N7" s="25"/>
      <c r="O7" s="43"/>
      <c r="P7" s="43"/>
      <c r="R7" s="174"/>
      <c r="S7" s="200"/>
      <c r="T7" s="277"/>
      <c r="U7" s="278"/>
      <c r="Z7" s="52"/>
      <c r="AA7" s="52"/>
      <c r="AB7" s="52"/>
    </row>
    <row r="8" spans="1:29" s="160" customFormat="1" ht="25.5" customHeight="1" x14ac:dyDescent="0.2">
      <c r="A8" s="181" t="s">
        <v>18</v>
      </c>
      <c r="B8" s="182"/>
      <c r="C8" s="183"/>
      <c r="D8" s="307" t="s">
        <v>19</v>
      </c>
      <c r="E8" s="308"/>
      <c r="F8" s="308"/>
      <c r="G8" s="308"/>
      <c r="H8" s="308"/>
      <c r="I8" s="308"/>
      <c r="J8" s="308"/>
      <c r="K8" s="308"/>
      <c r="L8" s="309"/>
      <c r="N8" s="25" t="s">
        <v>20</v>
      </c>
      <c r="O8" s="224">
        <v>0.33333333333333331</v>
      </c>
      <c r="P8" s="203"/>
      <c r="R8" s="174"/>
      <c r="S8" s="200"/>
      <c r="T8" s="277"/>
      <c r="U8" s="278"/>
      <c r="Z8" s="52"/>
      <c r="AA8" s="52"/>
      <c r="AB8" s="52"/>
    </row>
    <row r="9" spans="1:29" s="160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12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N9" s="27" t="s">
        <v>21</v>
      </c>
      <c r="O9" s="202"/>
      <c r="P9" s="203"/>
      <c r="R9" s="174"/>
      <c r="S9" s="200"/>
      <c r="T9" s="279"/>
      <c r="U9" s="28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12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7" t="s">
        <v>22</v>
      </c>
      <c r="O10" s="224"/>
      <c r="P10" s="203"/>
      <c r="S10" s="25" t="s">
        <v>23</v>
      </c>
      <c r="T10" s="336" t="s">
        <v>24</v>
      </c>
      <c r="U10" s="276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4"/>
      <c r="P11" s="203"/>
      <c r="S11" s="25" t="s">
        <v>27</v>
      </c>
      <c r="T11" s="221" t="s">
        <v>28</v>
      </c>
      <c r="U11" s="222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206" t="s">
        <v>29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7"/>
      <c r="N12" s="25" t="s">
        <v>30</v>
      </c>
      <c r="O12" s="230"/>
      <c r="P12" s="231"/>
      <c r="Q12" s="24"/>
      <c r="S12" s="25"/>
      <c r="T12" s="167"/>
      <c r="U12" s="174"/>
      <c r="Z12" s="52"/>
      <c r="AA12" s="52"/>
      <c r="AB12" s="52"/>
    </row>
    <row r="13" spans="1:29" s="160" customFormat="1" ht="23.25" customHeight="1" x14ac:dyDescent="0.2">
      <c r="A13" s="206" t="s">
        <v>31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7"/>
      <c r="M13" s="27"/>
      <c r="N13" s="27" t="s">
        <v>32</v>
      </c>
      <c r="O13" s="221"/>
      <c r="P13" s="222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206" t="s">
        <v>33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7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210" t="s">
        <v>34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7"/>
      <c r="N15" s="285" t="s">
        <v>35</v>
      </c>
      <c r="O15" s="167"/>
      <c r="P15" s="167"/>
      <c r="Q15" s="167"/>
      <c r="R15" s="167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8" t="s">
        <v>36</v>
      </c>
      <c r="B17" s="168" t="s">
        <v>37</v>
      </c>
      <c r="C17" s="329" t="s">
        <v>38</v>
      </c>
      <c r="D17" s="168" t="s">
        <v>39</v>
      </c>
      <c r="E17" s="169"/>
      <c r="F17" s="168" t="s">
        <v>40</v>
      </c>
      <c r="G17" s="168" t="s">
        <v>41</v>
      </c>
      <c r="H17" s="168" t="s">
        <v>42</v>
      </c>
      <c r="I17" s="168" t="s">
        <v>43</v>
      </c>
      <c r="J17" s="168" t="s">
        <v>44</v>
      </c>
      <c r="K17" s="168" t="s">
        <v>45</v>
      </c>
      <c r="L17" s="168" t="s">
        <v>46</v>
      </c>
      <c r="M17" s="168" t="s">
        <v>47</v>
      </c>
      <c r="N17" s="168" t="s">
        <v>48</v>
      </c>
      <c r="O17" s="300"/>
      <c r="P17" s="300"/>
      <c r="Q17" s="300"/>
      <c r="R17" s="169"/>
      <c r="S17" s="214" t="s">
        <v>49</v>
      </c>
      <c r="T17" s="197"/>
      <c r="U17" s="168" t="s">
        <v>50</v>
      </c>
      <c r="V17" s="168" t="s">
        <v>51</v>
      </c>
      <c r="W17" s="338" t="s">
        <v>52</v>
      </c>
      <c r="X17" s="168" t="s">
        <v>53</v>
      </c>
      <c r="Y17" s="179" t="s">
        <v>54</v>
      </c>
      <c r="Z17" s="179" t="s">
        <v>55</v>
      </c>
      <c r="AA17" s="179" t="s">
        <v>56</v>
      </c>
      <c r="AB17" s="322"/>
      <c r="AC17" s="323"/>
      <c r="AD17" s="292"/>
      <c r="BA17" s="320" t="s">
        <v>57</v>
      </c>
    </row>
    <row r="18" spans="1:53" ht="14.25" customHeight="1" x14ac:dyDescent="0.2">
      <c r="A18" s="172"/>
      <c r="B18" s="172"/>
      <c r="C18" s="172"/>
      <c r="D18" s="170"/>
      <c r="E18" s="171"/>
      <c r="F18" s="172"/>
      <c r="G18" s="172"/>
      <c r="H18" s="172"/>
      <c r="I18" s="172"/>
      <c r="J18" s="172"/>
      <c r="K18" s="172"/>
      <c r="L18" s="172"/>
      <c r="M18" s="172"/>
      <c r="N18" s="170"/>
      <c r="O18" s="301"/>
      <c r="P18" s="301"/>
      <c r="Q18" s="301"/>
      <c r="R18" s="171"/>
      <c r="S18" s="159" t="s">
        <v>58</v>
      </c>
      <c r="T18" s="159" t="s">
        <v>59</v>
      </c>
      <c r="U18" s="172"/>
      <c r="V18" s="172"/>
      <c r="W18" s="339"/>
      <c r="X18" s="172"/>
      <c r="Y18" s="180"/>
      <c r="Z18" s="180"/>
      <c r="AA18" s="324"/>
      <c r="AB18" s="325"/>
      <c r="AC18" s="326"/>
      <c r="AD18" s="293"/>
      <c r="BA18" s="174"/>
    </row>
    <row r="19" spans="1:53" ht="27.75" hidden="1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hidden="1" customHeight="1" x14ac:dyDescent="0.25">
      <c r="A20" s="198" t="s">
        <v>60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8"/>
      <c r="Z20" s="158"/>
    </row>
    <row r="21" spans="1:53" ht="14.25" hidden="1" customHeight="1" x14ac:dyDescent="0.25">
      <c r="A21" s="173" t="s">
        <v>61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7"/>
      <c r="Z21" s="157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5">
        <v>4607111035752</v>
      </c>
      <c r="E22" s="176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4" t="s">
        <v>66</v>
      </c>
      <c r="O22" s="178"/>
      <c r="P22" s="178"/>
      <c r="Q22" s="178"/>
      <c r="R22" s="176"/>
      <c r="S22" s="35"/>
      <c r="T22" s="35"/>
      <c r="U22" s="36" t="s">
        <v>67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8"/>
      <c r="N23" s="190" t="s">
        <v>68</v>
      </c>
      <c r="O23" s="182"/>
      <c r="P23" s="182"/>
      <c r="Q23" s="182"/>
      <c r="R23" s="182"/>
      <c r="S23" s="182"/>
      <c r="T23" s="183"/>
      <c r="U23" s="38" t="s">
        <v>67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8"/>
      <c r="N24" s="190" t="s">
        <v>68</v>
      </c>
      <c r="O24" s="182"/>
      <c r="P24" s="182"/>
      <c r="Q24" s="182"/>
      <c r="R24" s="182"/>
      <c r="S24" s="182"/>
      <c r="T24" s="183"/>
      <c r="U24" s="38" t="s">
        <v>69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207" t="s">
        <v>70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hidden="1" customHeight="1" x14ac:dyDescent="0.25">
      <c r="A26" s="198" t="s">
        <v>71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8"/>
      <c r="Z26" s="158"/>
    </row>
    <row r="27" spans="1:53" ht="14.25" hidden="1" customHeight="1" x14ac:dyDescent="0.25">
      <c r="A27" s="173" t="s">
        <v>72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7"/>
      <c r="Z27" s="157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5">
        <v>4607111036520</v>
      </c>
      <c r="E28" s="176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34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6"/>
      <c r="S28" s="35"/>
      <c r="T28" s="35"/>
      <c r="U28" s="36" t="s">
        <v>67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5">
        <v>4607111036605</v>
      </c>
      <c r="E29" s="176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6"/>
      <c r="S29" s="35"/>
      <c r="T29" s="35"/>
      <c r="U29" s="36" t="s">
        <v>67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5">
        <v>4607111036537</v>
      </c>
      <c r="E30" s="176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34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6"/>
      <c r="S30" s="35"/>
      <c r="T30" s="35"/>
      <c r="U30" s="36" t="s">
        <v>67</v>
      </c>
      <c r="V30" s="162">
        <v>250</v>
      </c>
      <c r="W30" s="163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5">
        <v>4607111036599</v>
      </c>
      <c r="E31" s="176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6"/>
      <c r="S31" s="35"/>
      <c r="T31" s="35"/>
      <c r="U31" s="36" t="s">
        <v>67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87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8"/>
      <c r="N32" s="190" t="s">
        <v>68</v>
      </c>
      <c r="O32" s="182"/>
      <c r="P32" s="182"/>
      <c r="Q32" s="182"/>
      <c r="R32" s="182"/>
      <c r="S32" s="182"/>
      <c r="T32" s="183"/>
      <c r="U32" s="38" t="s">
        <v>67</v>
      </c>
      <c r="V32" s="164">
        <f>IFERROR(SUM(V28:V31),"0")</f>
        <v>250</v>
      </c>
      <c r="W32" s="164">
        <f>IFERROR(SUM(W28:W31),"0")</f>
        <v>250</v>
      </c>
      <c r="X32" s="164">
        <f>IFERROR(IF(X28="",0,X28),"0")+IFERROR(IF(X29="",0,X29),"0")+IFERROR(IF(X30="",0,X30),"0")+IFERROR(IF(X31="",0,X31),"0")</f>
        <v>2.34</v>
      </c>
      <c r="Y32" s="165"/>
      <c r="Z32" s="165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8"/>
      <c r="N33" s="190" t="s">
        <v>68</v>
      </c>
      <c r="O33" s="182"/>
      <c r="P33" s="182"/>
      <c r="Q33" s="182"/>
      <c r="R33" s="182"/>
      <c r="S33" s="182"/>
      <c r="T33" s="183"/>
      <c r="U33" s="38" t="s">
        <v>69</v>
      </c>
      <c r="V33" s="164">
        <f>IFERROR(SUMPRODUCT(V28:V31*H28:H31),"0")</f>
        <v>375</v>
      </c>
      <c r="W33" s="164">
        <f>IFERROR(SUMPRODUCT(W28:W31*H28:H31),"0")</f>
        <v>375</v>
      </c>
      <c r="X33" s="38"/>
      <c r="Y33" s="165"/>
      <c r="Z33" s="165"/>
    </row>
    <row r="34" spans="1:53" ht="16.5" hidden="1" customHeight="1" x14ac:dyDescent="0.25">
      <c r="A34" s="198" t="s">
        <v>83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8"/>
      <c r="Z34" s="158"/>
    </row>
    <row r="35" spans="1:53" ht="14.25" hidden="1" customHeight="1" x14ac:dyDescent="0.25">
      <c r="A35" s="173" t="s">
        <v>61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7"/>
      <c r="Z35" s="157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5">
        <v>4607111036285</v>
      </c>
      <c r="E36" s="176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6"/>
      <c r="S36" s="35"/>
      <c r="T36" s="35"/>
      <c r="U36" s="36" t="s">
        <v>67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5">
        <v>4607111036308</v>
      </c>
      <c r="E37" s="176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29" t="s">
        <v>88</v>
      </c>
      <c r="O37" s="178"/>
      <c r="P37" s="178"/>
      <c r="Q37" s="178"/>
      <c r="R37" s="176"/>
      <c r="S37" s="35"/>
      <c r="T37" s="35"/>
      <c r="U37" s="36" t="s">
        <v>67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5">
        <v>4607111036315</v>
      </c>
      <c r="E38" s="176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6"/>
      <c r="S38" s="35"/>
      <c r="T38" s="35"/>
      <c r="U38" s="36" t="s">
        <v>67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91</v>
      </c>
      <c r="B39" s="55" t="s">
        <v>92</v>
      </c>
      <c r="C39" s="32">
        <v>4301070864</v>
      </c>
      <c r="D39" s="175">
        <v>4607111036292</v>
      </c>
      <c r="E39" s="176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6"/>
      <c r="S39" s="35"/>
      <c r="T39" s="35"/>
      <c r="U39" s="36" t="s">
        <v>67</v>
      </c>
      <c r="V39" s="162">
        <v>50</v>
      </c>
      <c r="W39" s="163">
        <f>IFERROR(IF(V39="","",V39),"")</f>
        <v>50</v>
      </c>
      <c r="X39" s="37">
        <f>IFERROR(IF(V39="","",V39*0.0155),"")</f>
        <v>0.77500000000000002</v>
      </c>
      <c r="Y39" s="57"/>
      <c r="Z39" s="58"/>
      <c r="AD39" s="62"/>
      <c r="BA39" s="71" t="s">
        <v>1</v>
      </c>
    </row>
    <row r="40" spans="1:53" x14ac:dyDescent="0.2">
      <c r="A40" s="187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8"/>
      <c r="N40" s="190" t="s">
        <v>68</v>
      </c>
      <c r="O40" s="182"/>
      <c r="P40" s="182"/>
      <c r="Q40" s="182"/>
      <c r="R40" s="182"/>
      <c r="S40" s="182"/>
      <c r="T40" s="183"/>
      <c r="U40" s="38" t="s">
        <v>67</v>
      </c>
      <c r="V40" s="164">
        <f>IFERROR(SUM(V36:V39),"0")</f>
        <v>50</v>
      </c>
      <c r="W40" s="164">
        <f>IFERROR(SUM(W36:W39),"0")</f>
        <v>50</v>
      </c>
      <c r="X40" s="164">
        <f>IFERROR(IF(X36="",0,X36),"0")+IFERROR(IF(X37="",0,X37),"0")+IFERROR(IF(X38="",0,X38),"0")+IFERROR(IF(X39="",0,X39),"0")</f>
        <v>0.77500000000000002</v>
      </c>
      <c r="Y40" s="165"/>
      <c r="Z40" s="165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8"/>
      <c r="N41" s="190" t="s">
        <v>68</v>
      </c>
      <c r="O41" s="182"/>
      <c r="P41" s="182"/>
      <c r="Q41" s="182"/>
      <c r="R41" s="182"/>
      <c r="S41" s="182"/>
      <c r="T41" s="183"/>
      <c r="U41" s="38" t="s">
        <v>69</v>
      </c>
      <c r="V41" s="164">
        <f>IFERROR(SUMPRODUCT(V36:V39*H36:H39),"0")</f>
        <v>300</v>
      </c>
      <c r="W41" s="164">
        <f>IFERROR(SUMPRODUCT(W36:W39*H36:H39),"0")</f>
        <v>300</v>
      </c>
      <c r="X41" s="38"/>
      <c r="Y41" s="165"/>
      <c r="Z41" s="165"/>
    </row>
    <row r="42" spans="1:53" ht="16.5" hidden="1" customHeight="1" x14ac:dyDescent="0.25">
      <c r="A42" s="198" t="s">
        <v>93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8"/>
      <c r="Z42" s="158"/>
    </row>
    <row r="43" spans="1:53" ht="14.25" hidden="1" customHeight="1" x14ac:dyDescent="0.25">
      <c r="A43" s="173" t="s">
        <v>94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7"/>
      <c r="Z43" s="157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5">
        <v>4607111037053</v>
      </c>
      <c r="E44" s="176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6"/>
      <c r="S44" s="35"/>
      <c r="T44" s="35"/>
      <c r="U44" s="36" t="s">
        <v>67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5">
        <v>4607111037060</v>
      </c>
      <c r="E45" s="176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8"/>
      <c r="P45" s="178"/>
      <c r="Q45" s="178"/>
      <c r="R45" s="176"/>
      <c r="S45" s="35"/>
      <c r="T45" s="35"/>
      <c r="U45" s="36" t="s">
        <v>67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76</v>
      </c>
    </row>
    <row r="46" spans="1:53" x14ac:dyDescent="0.2">
      <c r="A46" s="187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8"/>
      <c r="N46" s="190" t="s">
        <v>68</v>
      </c>
      <c r="O46" s="182"/>
      <c r="P46" s="182"/>
      <c r="Q46" s="182"/>
      <c r="R46" s="182"/>
      <c r="S46" s="182"/>
      <c r="T46" s="183"/>
      <c r="U46" s="38" t="s">
        <v>67</v>
      </c>
      <c r="V46" s="164">
        <f>IFERROR(SUM(V44:V45),"0")</f>
        <v>25</v>
      </c>
      <c r="W46" s="164">
        <f>IFERROR(SUM(W44:W45),"0")</f>
        <v>25</v>
      </c>
      <c r="X46" s="164">
        <f>IFERROR(IF(X44="",0,X44),"0")+IFERROR(IF(X45="",0,X45),"0")</f>
        <v>0.23749999999999999</v>
      </c>
      <c r="Y46" s="165"/>
      <c r="Z46" s="165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8"/>
      <c r="N47" s="190" t="s">
        <v>68</v>
      </c>
      <c r="O47" s="182"/>
      <c r="P47" s="182"/>
      <c r="Q47" s="182"/>
      <c r="R47" s="182"/>
      <c r="S47" s="182"/>
      <c r="T47" s="183"/>
      <c r="U47" s="38" t="s">
        <v>69</v>
      </c>
      <c r="V47" s="164">
        <f>IFERROR(SUMPRODUCT(V44:V45*H44:H45),"0")</f>
        <v>30</v>
      </c>
      <c r="W47" s="164">
        <f>IFERROR(SUMPRODUCT(W44:W45*H44:H45),"0")</f>
        <v>30</v>
      </c>
      <c r="X47" s="38"/>
      <c r="Y47" s="165"/>
      <c r="Z47" s="165"/>
    </row>
    <row r="48" spans="1:53" ht="16.5" hidden="1" customHeight="1" x14ac:dyDescent="0.25">
      <c r="A48" s="198" t="s">
        <v>100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8"/>
      <c r="Z48" s="158"/>
    </row>
    <row r="49" spans="1:53" ht="14.25" hidden="1" customHeight="1" x14ac:dyDescent="0.25">
      <c r="A49" s="173" t="s">
        <v>61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7"/>
      <c r="Z49" s="157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75">
        <v>4607111037190</v>
      </c>
      <c r="E50" s="176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04" t="s">
        <v>103</v>
      </c>
      <c r="O50" s="178"/>
      <c r="P50" s="178"/>
      <c r="Q50" s="178"/>
      <c r="R50" s="176"/>
      <c r="S50" s="35"/>
      <c r="T50" s="35"/>
      <c r="U50" s="36" t="s">
        <v>67</v>
      </c>
      <c r="V50" s="162">
        <v>5</v>
      </c>
      <c r="W50" s="163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104</v>
      </c>
      <c r="B51" s="55" t="s">
        <v>105</v>
      </c>
      <c r="C51" s="32">
        <v>4301070972</v>
      </c>
      <c r="D51" s="175">
        <v>4607111037183</v>
      </c>
      <c r="E51" s="176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41" t="s">
        <v>106</v>
      </c>
      <c r="O51" s="178"/>
      <c r="P51" s="178"/>
      <c r="Q51" s="178"/>
      <c r="R51" s="176"/>
      <c r="S51" s="35"/>
      <c r="T51" s="35"/>
      <c r="U51" s="36" t="s">
        <v>67</v>
      </c>
      <c r="V51" s="162">
        <v>0</v>
      </c>
      <c r="W51" s="163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5">
        <v>4607111037091</v>
      </c>
      <c r="E52" s="176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6" t="s">
        <v>109</v>
      </c>
      <c r="O52" s="178"/>
      <c r="P52" s="178"/>
      <c r="Q52" s="178"/>
      <c r="R52" s="176"/>
      <c r="S52" s="35"/>
      <c r="T52" s="35"/>
      <c r="U52" s="36" t="s">
        <v>67</v>
      </c>
      <c r="V52" s="162">
        <v>80</v>
      </c>
      <c r="W52" s="163">
        <f t="shared" si="0"/>
        <v>80</v>
      </c>
      <c r="X52" s="37">
        <f t="shared" si="1"/>
        <v>1.24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5">
        <v>4607111036902</v>
      </c>
      <c r="E53" s="176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48" t="s">
        <v>112</v>
      </c>
      <c r="O53" s="178"/>
      <c r="P53" s="178"/>
      <c r="Q53" s="178"/>
      <c r="R53" s="176"/>
      <c r="S53" s="35"/>
      <c r="T53" s="35"/>
      <c r="U53" s="36" t="s">
        <v>67</v>
      </c>
      <c r="V53" s="162">
        <v>15</v>
      </c>
      <c r="W53" s="163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113</v>
      </c>
      <c r="B54" s="55" t="s">
        <v>114</v>
      </c>
      <c r="C54" s="32">
        <v>4301070969</v>
      </c>
      <c r="D54" s="175">
        <v>4607111036858</v>
      </c>
      <c r="E54" s="176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3" t="s">
        <v>115</v>
      </c>
      <c r="O54" s="178"/>
      <c r="P54" s="178"/>
      <c r="Q54" s="178"/>
      <c r="R54" s="176"/>
      <c r="S54" s="35"/>
      <c r="T54" s="35"/>
      <c r="U54" s="36" t="s">
        <v>67</v>
      </c>
      <c r="V54" s="162">
        <v>30</v>
      </c>
      <c r="W54" s="163">
        <f t="shared" si="0"/>
        <v>30</v>
      </c>
      <c r="X54" s="37">
        <f t="shared" si="1"/>
        <v>0.46499999999999997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5">
        <v>4607111036889</v>
      </c>
      <c r="E55" s="176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95" t="s">
        <v>118</v>
      </c>
      <c r="O55" s="178"/>
      <c r="P55" s="178"/>
      <c r="Q55" s="178"/>
      <c r="R55" s="176"/>
      <c r="S55" s="35"/>
      <c r="T55" s="35"/>
      <c r="U55" s="36" t="s">
        <v>67</v>
      </c>
      <c r="V55" s="162">
        <v>50</v>
      </c>
      <c r="W55" s="163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7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88"/>
      <c r="N56" s="190" t="s">
        <v>68</v>
      </c>
      <c r="O56" s="182"/>
      <c r="P56" s="182"/>
      <c r="Q56" s="182"/>
      <c r="R56" s="182"/>
      <c r="S56" s="182"/>
      <c r="T56" s="183"/>
      <c r="U56" s="38" t="s">
        <v>67</v>
      </c>
      <c r="V56" s="164">
        <f>IFERROR(SUM(V50:V55),"0")</f>
        <v>180</v>
      </c>
      <c r="W56" s="164">
        <f>IFERROR(SUM(W50:W55),"0")</f>
        <v>180</v>
      </c>
      <c r="X56" s="164">
        <f>IFERROR(IF(X50="",0,X50),"0")+IFERROR(IF(X51="",0,X51),"0")+IFERROR(IF(X52="",0,X52),"0")+IFERROR(IF(X53="",0,X53),"0")+IFERROR(IF(X54="",0,X54),"0")+IFERROR(IF(X55="",0,X55),"0")</f>
        <v>2.7899999999999996</v>
      </c>
      <c r="Y56" s="165"/>
      <c r="Z56" s="165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8"/>
      <c r="N57" s="190" t="s">
        <v>68</v>
      </c>
      <c r="O57" s="182"/>
      <c r="P57" s="182"/>
      <c r="Q57" s="182"/>
      <c r="R57" s="182"/>
      <c r="S57" s="182"/>
      <c r="T57" s="183"/>
      <c r="U57" s="38" t="s">
        <v>69</v>
      </c>
      <c r="V57" s="164">
        <f>IFERROR(SUMPRODUCT(V50:V55*H50:H55),"0")</f>
        <v>1259.1999999999998</v>
      </c>
      <c r="W57" s="164">
        <f>IFERROR(SUMPRODUCT(W50:W55*H50:H55),"0")</f>
        <v>1259.1999999999998</v>
      </c>
      <c r="X57" s="38"/>
      <c r="Y57" s="165"/>
      <c r="Z57" s="165"/>
    </row>
    <row r="58" spans="1:53" ht="16.5" hidden="1" customHeight="1" x14ac:dyDescent="0.25">
      <c r="A58" s="198" t="s">
        <v>119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58"/>
      <c r="Z58" s="158"/>
    </row>
    <row r="59" spans="1:53" ht="14.25" hidden="1" customHeight="1" x14ac:dyDescent="0.25">
      <c r="A59" s="173" t="s">
        <v>61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7"/>
      <c r="Z59" s="157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5">
        <v>4607111037411</v>
      </c>
      <c r="E60" s="176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88" t="s">
        <v>123</v>
      </c>
      <c r="O60" s="178"/>
      <c r="P60" s="178"/>
      <c r="Q60" s="178"/>
      <c r="R60" s="176"/>
      <c r="S60" s="35"/>
      <c r="T60" s="35"/>
      <c r="U60" s="36" t="s">
        <v>67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5">
        <v>4607111036728</v>
      </c>
      <c r="E61" s="176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0" t="s">
        <v>126</v>
      </c>
      <c r="O61" s="178"/>
      <c r="P61" s="178"/>
      <c r="Q61" s="178"/>
      <c r="R61" s="176"/>
      <c r="S61" s="35"/>
      <c r="T61" s="35"/>
      <c r="U61" s="36" t="s">
        <v>67</v>
      </c>
      <c r="V61" s="162">
        <v>100</v>
      </c>
      <c r="W61" s="163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87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88"/>
      <c r="N62" s="190" t="s">
        <v>68</v>
      </c>
      <c r="O62" s="182"/>
      <c r="P62" s="182"/>
      <c r="Q62" s="182"/>
      <c r="R62" s="182"/>
      <c r="S62" s="182"/>
      <c r="T62" s="183"/>
      <c r="U62" s="38" t="s">
        <v>67</v>
      </c>
      <c r="V62" s="164">
        <f>IFERROR(SUM(V60:V61),"0")</f>
        <v>100</v>
      </c>
      <c r="W62" s="164">
        <f>IFERROR(SUM(W60:W61),"0")</f>
        <v>100</v>
      </c>
      <c r="X62" s="164">
        <f>IFERROR(IF(X60="",0,X60),"0")+IFERROR(IF(X61="",0,X61),"0")</f>
        <v>0.86599999999999988</v>
      </c>
      <c r="Y62" s="165"/>
      <c r="Z62" s="165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8"/>
      <c r="N63" s="190" t="s">
        <v>68</v>
      </c>
      <c r="O63" s="182"/>
      <c r="P63" s="182"/>
      <c r="Q63" s="182"/>
      <c r="R63" s="182"/>
      <c r="S63" s="182"/>
      <c r="T63" s="183"/>
      <c r="U63" s="38" t="s">
        <v>69</v>
      </c>
      <c r="V63" s="164">
        <f>IFERROR(SUMPRODUCT(V60:V61*H60:H61),"0")</f>
        <v>500</v>
      </c>
      <c r="W63" s="164">
        <f>IFERROR(SUMPRODUCT(W60:W61*H60:H61),"0")</f>
        <v>500</v>
      </c>
      <c r="X63" s="38"/>
      <c r="Y63" s="165"/>
      <c r="Z63" s="165"/>
    </row>
    <row r="64" spans="1:53" ht="16.5" hidden="1" customHeight="1" x14ac:dyDescent="0.25">
      <c r="A64" s="198" t="s">
        <v>127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58"/>
      <c r="Z64" s="158"/>
    </row>
    <row r="65" spans="1:53" ht="14.25" hidden="1" customHeight="1" x14ac:dyDescent="0.25">
      <c r="A65" s="173" t="s">
        <v>128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7"/>
      <c r="Z65" s="157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5">
        <v>4607111033659</v>
      </c>
      <c r="E66" s="176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8"/>
      <c r="P66" s="178"/>
      <c r="Q66" s="178"/>
      <c r="R66" s="176"/>
      <c r="S66" s="35"/>
      <c r="T66" s="35"/>
      <c r="U66" s="36" t="s">
        <v>67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87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88"/>
      <c r="N67" s="190" t="s">
        <v>68</v>
      </c>
      <c r="O67" s="182"/>
      <c r="P67" s="182"/>
      <c r="Q67" s="182"/>
      <c r="R67" s="182"/>
      <c r="S67" s="182"/>
      <c r="T67" s="183"/>
      <c r="U67" s="38" t="s">
        <v>67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8"/>
      <c r="N68" s="190" t="s">
        <v>68</v>
      </c>
      <c r="O68" s="182"/>
      <c r="P68" s="182"/>
      <c r="Q68" s="182"/>
      <c r="R68" s="182"/>
      <c r="S68" s="182"/>
      <c r="T68" s="183"/>
      <c r="U68" s="38" t="s">
        <v>69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98" t="s">
        <v>131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58"/>
      <c r="Z69" s="158"/>
    </row>
    <row r="70" spans="1:53" ht="14.25" hidden="1" customHeight="1" x14ac:dyDescent="0.25">
      <c r="A70" s="173" t="s">
        <v>132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7"/>
      <c r="Z70" s="157"/>
    </row>
    <row r="71" spans="1:53" ht="27" hidden="1" customHeight="1" x14ac:dyDescent="0.25">
      <c r="A71" s="55" t="s">
        <v>133</v>
      </c>
      <c r="B71" s="55" t="s">
        <v>134</v>
      </c>
      <c r="C71" s="32">
        <v>4301131012</v>
      </c>
      <c r="D71" s="175">
        <v>4607111034137</v>
      </c>
      <c r="E71" s="176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8"/>
      <c r="P71" s="178"/>
      <c r="Q71" s="178"/>
      <c r="R71" s="176"/>
      <c r="S71" s="35"/>
      <c r="T71" s="35"/>
      <c r="U71" s="36" t="s">
        <v>67</v>
      </c>
      <c r="V71" s="162">
        <v>0</v>
      </c>
      <c r="W71" s="163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76</v>
      </c>
    </row>
    <row r="72" spans="1:53" ht="27" hidden="1" customHeight="1" x14ac:dyDescent="0.25">
      <c r="A72" s="55" t="s">
        <v>135</v>
      </c>
      <c r="B72" s="55" t="s">
        <v>136</v>
      </c>
      <c r="C72" s="32">
        <v>4301131011</v>
      </c>
      <c r="D72" s="175">
        <v>4607111034120</v>
      </c>
      <c r="E72" s="176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8"/>
      <c r="P72" s="178"/>
      <c r="Q72" s="178"/>
      <c r="R72" s="176"/>
      <c r="S72" s="35"/>
      <c r="T72" s="35"/>
      <c r="U72" s="36" t="s">
        <v>67</v>
      </c>
      <c r="V72" s="162">
        <v>0</v>
      </c>
      <c r="W72" s="163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76</v>
      </c>
    </row>
    <row r="73" spans="1:53" hidden="1" x14ac:dyDescent="0.2">
      <c r="A73" s="187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88"/>
      <c r="N73" s="190" t="s">
        <v>68</v>
      </c>
      <c r="O73" s="182"/>
      <c r="P73" s="182"/>
      <c r="Q73" s="182"/>
      <c r="R73" s="182"/>
      <c r="S73" s="182"/>
      <c r="T73" s="183"/>
      <c r="U73" s="38" t="s">
        <v>67</v>
      </c>
      <c r="V73" s="164">
        <f>IFERROR(SUM(V71:V72),"0")</f>
        <v>0</v>
      </c>
      <c r="W73" s="164">
        <f>IFERROR(SUM(W71:W72),"0")</f>
        <v>0</v>
      </c>
      <c r="X73" s="164">
        <f>IFERROR(IF(X71="",0,X71),"0")+IFERROR(IF(X72="",0,X72),"0")</f>
        <v>0</v>
      </c>
      <c r="Y73" s="165"/>
      <c r="Z73" s="165"/>
    </row>
    <row r="74" spans="1:53" hidden="1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8"/>
      <c r="N74" s="190" t="s">
        <v>68</v>
      </c>
      <c r="O74" s="182"/>
      <c r="P74" s="182"/>
      <c r="Q74" s="182"/>
      <c r="R74" s="182"/>
      <c r="S74" s="182"/>
      <c r="T74" s="183"/>
      <c r="U74" s="38" t="s">
        <v>69</v>
      </c>
      <c r="V74" s="164">
        <f>IFERROR(SUMPRODUCT(V71:V72*H71:H72),"0")</f>
        <v>0</v>
      </c>
      <c r="W74" s="164">
        <f>IFERROR(SUMPRODUCT(W71:W72*H71:H72),"0")</f>
        <v>0</v>
      </c>
      <c r="X74" s="38"/>
      <c r="Y74" s="165"/>
      <c r="Z74" s="165"/>
    </row>
    <row r="75" spans="1:53" ht="16.5" hidden="1" customHeight="1" x14ac:dyDescent="0.25">
      <c r="A75" s="198" t="s">
        <v>137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58"/>
      <c r="Z75" s="158"/>
    </row>
    <row r="76" spans="1:53" ht="14.25" hidden="1" customHeight="1" x14ac:dyDescent="0.25">
      <c r="A76" s="173" t="s">
        <v>128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7"/>
      <c r="Z76" s="157"/>
    </row>
    <row r="77" spans="1:53" ht="27" hidden="1" customHeight="1" x14ac:dyDescent="0.25">
      <c r="A77" s="55" t="s">
        <v>138</v>
      </c>
      <c r="B77" s="55" t="s">
        <v>139</v>
      </c>
      <c r="C77" s="32">
        <v>4301135053</v>
      </c>
      <c r="D77" s="175">
        <v>4607111036407</v>
      </c>
      <c r="E77" s="176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8"/>
      <c r="P77" s="178"/>
      <c r="Q77" s="178"/>
      <c r="R77" s="176"/>
      <c r="S77" s="35"/>
      <c r="T77" s="35"/>
      <c r="U77" s="36" t="s">
        <v>67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hidden="1" customHeight="1" x14ac:dyDescent="0.25">
      <c r="A78" s="55" t="s">
        <v>140</v>
      </c>
      <c r="B78" s="55" t="s">
        <v>141</v>
      </c>
      <c r="C78" s="32">
        <v>4301135122</v>
      </c>
      <c r="D78" s="175">
        <v>4607111033628</v>
      </c>
      <c r="E78" s="176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8"/>
      <c r="P78" s="178"/>
      <c r="Q78" s="178"/>
      <c r="R78" s="176"/>
      <c r="S78" s="35"/>
      <c r="T78" s="35"/>
      <c r="U78" s="36" t="s">
        <v>67</v>
      </c>
      <c r="V78" s="162">
        <v>0</v>
      </c>
      <c r="W78" s="163">
        <f t="shared" si="2"/>
        <v>0</v>
      </c>
      <c r="X78" s="37">
        <f t="shared" si="3"/>
        <v>0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5">
        <v>4607111033451</v>
      </c>
      <c r="E79" s="176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17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8"/>
      <c r="P79" s="178"/>
      <c r="Q79" s="178"/>
      <c r="R79" s="176"/>
      <c r="S79" s="35"/>
      <c r="T79" s="35"/>
      <c r="U79" s="36" t="s">
        <v>67</v>
      </c>
      <c r="V79" s="162">
        <v>39</v>
      </c>
      <c r="W79" s="163">
        <f t="shared" si="2"/>
        <v>39</v>
      </c>
      <c r="X79" s="37">
        <f t="shared" si="3"/>
        <v>0.69732000000000005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5">
        <v>4607111035141</v>
      </c>
      <c r="E80" s="176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8"/>
      <c r="P80" s="178"/>
      <c r="Q80" s="178"/>
      <c r="R80" s="176"/>
      <c r="S80" s="35"/>
      <c r="T80" s="35"/>
      <c r="U80" s="36" t="s">
        <v>67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5">
        <v>4607111035028</v>
      </c>
      <c r="E81" s="176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33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8"/>
      <c r="P81" s="178"/>
      <c r="Q81" s="178"/>
      <c r="R81" s="176"/>
      <c r="S81" s="35"/>
      <c r="T81" s="35"/>
      <c r="U81" s="36" t="s">
        <v>67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5">
        <v>4607111033444</v>
      </c>
      <c r="E82" s="176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21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8"/>
      <c r="P82" s="178"/>
      <c r="Q82" s="178"/>
      <c r="R82" s="176"/>
      <c r="S82" s="35"/>
      <c r="T82" s="35"/>
      <c r="U82" s="36" t="s">
        <v>67</v>
      </c>
      <c r="V82" s="162">
        <v>124</v>
      </c>
      <c r="W82" s="163">
        <f t="shared" si="2"/>
        <v>124</v>
      </c>
      <c r="X82" s="37">
        <f t="shared" si="3"/>
        <v>2.21712</v>
      </c>
      <c r="Y82" s="57"/>
      <c r="Z82" s="58"/>
      <c r="AD82" s="62"/>
      <c r="BA82" s="90" t="s">
        <v>76</v>
      </c>
    </row>
    <row r="83" spans="1:53" x14ac:dyDescent="0.2">
      <c r="A83" s="187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88"/>
      <c r="N83" s="190" t="s">
        <v>68</v>
      </c>
      <c r="O83" s="182"/>
      <c r="P83" s="182"/>
      <c r="Q83" s="182"/>
      <c r="R83" s="182"/>
      <c r="S83" s="182"/>
      <c r="T83" s="183"/>
      <c r="U83" s="38" t="s">
        <v>67</v>
      </c>
      <c r="V83" s="164">
        <f>IFERROR(SUM(V77:V82),"0")</f>
        <v>163</v>
      </c>
      <c r="W83" s="164">
        <f>IFERROR(SUM(W77:W82),"0")</f>
        <v>163</v>
      </c>
      <c r="X83" s="164">
        <f>IFERROR(IF(X77="",0,X77),"0")+IFERROR(IF(X78="",0,X78),"0")+IFERROR(IF(X79="",0,X79),"0")+IFERROR(IF(X80="",0,X80),"0")+IFERROR(IF(X81="",0,X81),"0")+IFERROR(IF(X82="",0,X82),"0")</f>
        <v>2.9144399999999999</v>
      </c>
      <c r="Y83" s="165"/>
      <c r="Z83" s="165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88"/>
      <c r="N84" s="190" t="s">
        <v>68</v>
      </c>
      <c r="O84" s="182"/>
      <c r="P84" s="182"/>
      <c r="Q84" s="182"/>
      <c r="R84" s="182"/>
      <c r="S84" s="182"/>
      <c r="T84" s="183"/>
      <c r="U84" s="38" t="s">
        <v>69</v>
      </c>
      <c r="V84" s="164">
        <f>IFERROR(SUMPRODUCT(V77:V82*H77:H82),"0")</f>
        <v>586.80000000000007</v>
      </c>
      <c r="W84" s="164">
        <f>IFERROR(SUMPRODUCT(W77:W82*H77:H82),"0")</f>
        <v>586.80000000000007</v>
      </c>
      <c r="X84" s="38"/>
      <c r="Y84" s="165"/>
      <c r="Z84" s="165"/>
    </row>
    <row r="85" spans="1:53" ht="16.5" hidden="1" customHeight="1" x14ac:dyDescent="0.25">
      <c r="A85" s="198" t="s">
        <v>150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58"/>
      <c r="Z85" s="158"/>
    </row>
    <row r="86" spans="1:53" ht="14.25" hidden="1" customHeight="1" x14ac:dyDescent="0.25">
      <c r="A86" s="173" t="s">
        <v>150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57"/>
      <c r="Z86" s="157"/>
    </row>
    <row r="87" spans="1:53" ht="27" hidden="1" customHeight="1" x14ac:dyDescent="0.25">
      <c r="A87" s="55" t="s">
        <v>151</v>
      </c>
      <c r="B87" s="55" t="s">
        <v>152</v>
      </c>
      <c r="C87" s="32">
        <v>4301136013</v>
      </c>
      <c r="D87" s="175">
        <v>4607025784012</v>
      </c>
      <c r="E87" s="176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8"/>
      <c r="P87" s="178"/>
      <c r="Q87" s="178"/>
      <c r="R87" s="176"/>
      <c r="S87" s="35"/>
      <c r="T87" s="35"/>
      <c r="U87" s="36" t="s">
        <v>67</v>
      </c>
      <c r="V87" s="162">
        <v>0</v>
      </c>
      <c r="W87" s="163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5">
        <v>4607025784319</v>
      </c>
      <c r="E88" s="176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8"/>
      <c r="P88" s="178"/>
      <c r="Q88" s="178"/>
      <c r="R88" s="176"/>
      <c r="S88" s="35"/>
      <c r="T88" s="35"/>
      <c r="U88" s="36" t="s">
        <v>67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5">
        <v>4607111035370</v>
      </c>
      <c r="E89" s="176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8"/>
      <c r="P89" s="178"/>
      <c r="Q89" s="178"/>
      <c r="R89" s="176"/>
      <c r="S89" s="35"/>
      <c r="T89" s="35"/>
      <c r="U89" s="36" t="s">
        <v>67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hidden="1" x14ac:dyDescent="0.2">
      <c r="A90" s="187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88"/>
      <c r="N90" s="190" t="s">
        <v>68</v>
      </c>
      <c r="O90" s="182"/>
      <c r="P90" s="182"/>
      <c r="Q90" s="182"/>
      <c r="R90" s="182"/>
      <c r="S90" s="182"/>
      <c r="T90" s="183"/>
      <c r="U90" s="38" t="s">
        <v>67</v>
      </c>
      <c r="V90" s="164">
        <f>IFERROR(SUM(V87:V89),"0")</f>
        <v>0</v>
      </c>
      <c r="W90" s="164">
        <f>IFERROR(SUM(W87:W89),"0")</f>
        <v>0</v>
      </c>
      <c r="X90" s="164">
        <f>IFERROR(IF(X87="",0,X87),"0")+IFERROR(IF(X88="",0,X88),"0")+IFERROR(IF(X89="",0,X89),"0")</f>
        <v>0</v>
      </c>
      <c r="Y90" s="165"/>
      <c r="Z90" s="165"/>
    </row>
    <row r="91" spans="1:53" hidden="1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88"/>
      <c r="N91" s="190" t="s">
        <v>68</v>
      </c>
      <c r="O91" s="182"/>
      <c r="P91" s="182"/>
      <c r="Q91" s="182"/>
      <c r="R91" s="182"/>
      <c r="S91" s="182"/>
      <c r="T91" s="183"/>
      <c r="U91" s="38" t="s">
        <v>69</v>
      </c>
      <c r="V91" s="164">
        <f>IFERROR(SUMPRODUCT(V87:V89*H87:H89),"0")</f>
        <v>0</v>
      </c>
      <c r="W91" s="164">
        <f>IFERROR(SUMPRODUCT(W87:W89*H87:H89),"0")</f>
        <v>0</v>
      </c>
      <c r="X91" s="38"/>
      <c r="Y91" s="165"/>
      <c r="Z91" s="165"/>
    </row>
    <row r="92" spans="1:53" ht="16.5" hidden="1" customHeight="1" x14ac:dyDescent="0.25">
      <c r="A92" s="198" t="s">
        <v>157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58"/>
      <c r="Z92" s="158"/>
    </row>
    <row r="93" spans="1:53" ht="14.25" hidden="1" customHeight="1" x14ac:dyDescent="0.25">
      <c r="A93" s="173" t="s">
        <v>61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57"/>
      <c r="Z93" s="157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5">
        <v>4607111033970</v>
      </c>
      <c r="E94" s="176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1" t="s">
        <v>160</v>
      </c>
      <c r="O94" s="178"/>
      <c r="P94" s="178"/>
      <c r="Q94" s="178"/>
      <c r="R94" s="176"/>
      <c r="S94" s="35"/>
      <c r="T94" s="35"/>
      <c r="U94" s="36" t="s">
        <v>67</v>
      </c>
      <c r="V94" s="162">
        <v>30</v>
      </c>
      <c r="W94" s="163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5">
        <v>4607111034144</v>
      </c>
      <c r="E95" s="176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0" t="s">
        <v>163</v>
      </c>
      <c r="O95" s="178"/>
      <c r="P95" s="178"/>
      <c r="Q95" s="178"/>
      <c r="R95" s="176"/>
      <c r="S95" s="35"/>
      <c r="T95" s="35"/>
      <c r="U95" s="36" t="s">
        <v>67</v>
      </c>
      <c r="V95" s="162">
        <v>314</v>
      </c>
      <c r="W95" s="163">
        <f>IFERROR(IF(V95="","",V95),"")</f>
        <v>314</v>
      </c>
      <c r="X95" s="37">
        <f>IFERROR(IF(V95="","",V95*0.0155),"")</f>
        <v>4.867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5">
        <v>4607111033987</v>
      </c>
      <c r="E96" s="176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3" t="s">
        <v>166</v>
      </c>
      <c r="O96" s="178"/>
      <c r="P96" s="178"/>
      <c r="Q96" s="178"/>
      <c r="R96" s="176"/>
      <c r="S96" s="35"/>
      <c r="T96" s="35"/>
      <c r="U96" s="36" t="s">
        <v>67</v>
      </c>
      <c r="V96" s="162">
        <v>40</v>
      </c>
      <c r="W96" s="163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5">
        <v>4607111034151</v>
      </c>
      <c r="E97" s="176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2" t="s">
        <v>169</v>
      </c>
      <c r="O97" s="178"/>
      <c r="P97" s="178"/>
      <c r="Q97" s="178"/>
      <c r="R97" s="176"/>
      <c r="S97" s="35"/>
      <c r="T97" s="35"/>
      <c r="U97" s="36" t="s">
        <v>67</v>
      </c>
      <c r="V97" s="162">
        <v>353</v>
      </c>
      <c r="W97" s="163">
        <f>IFERROR(IF(V97="","",V97),"")</f>
        <v>353</v>
      </c>
      <c r="X97" s="37">
        <f>IFERROR(IF(V97="","",V97*0.0155),"")</f>
        <v>5.4714999999999998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170</v>
      </c>
      <c r="B98" s="55" t="s">
        <v>171</v>
      </c>
      <c r="C98" s="32">
        <v>4301070958</v>
      </c>
      <c r="D98" s="175">
        <v>4607111038098</v>
      </c>
      <c r="E98" s="176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1" t="s">
        <v>172</v>
      </c>
      <c r="O98" s="178"/>
      <c r="P98" s="178"/>
      <c r="Q98" s="178"/>
      <c r="R98" s="176"/>
      <c r="S98" s="35"/>
      <c r="T98" s="35"/>
      <c r="U98" s="36" t="s">
        <v>67</v>
      </c>
      <c r="V98" s="162">
        <v>15</v>
      </c>
      <c r="W98" s="163">
        <f>IFERROR(IF(V98="","",V98),"")</f>
        <v>15</v>
      </c>
      <c r="X98" s="37">
        <f>IFERROR(IF(V98="","",V98*0.0155),"")</f>
        <v>0.23249999999999998</v>
      </c>
      <c r="Y98" s="57"/>
      <c r="Z98" s="58"/>
      <c r="AD98" s="62"/>
      <c r="BA98" s="98" t="s">
        <v>1</v>
      </c>
    </row>
    <row r="99" spans="1:53" x14ac:dyDescent="0.2">
      <c r="A99" s="187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88"/>
      <c r="N99" s="190" t="s">
        <v>68</v>
      </c>
      <c r="O99" s="182"/>
      <c r="P99" s="182"/>
      <c r="Q99" s="182"/>
      <c r="R99" s="182"/>
      <c r="S99" s="182"/>
      <c r="T99" s="183"/>
      <c r="U99" s="38" t="s">
        <v>67</v>
      </c>
      <c r="V99" s="164">
        <f>IFERROR(SUM(V94:V98),"0")</f>
        <v>752</v>
      </c>
      <c r="W99" s="164">
        <f>IFERROR(SUM(W94:W98),"0")</f>
        <v>752</v>
      </c>
      <c r="X99" s="164">
        <f>IFERROR(IF(X94="",0,X94),"0")+IFERROR(IF(X95="",0,X95),"0")+IFERROR(IF(X96="",0,X96),"0")+IFERROR(IF(X97="",0,X97),"0")+IFERROR(IF(X98="",0,X98),"0")</f>
        <v>11.656000000000001</v>
      </c>
      <c r="Y99" s="165"/>
      <c r="Z99" s="165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8"/>
      <c r="N100" s="190" t="s">
        <v>68</v>
      </c>
      <c r="O100" s="182"/>
      <c r="P100" s="182"/>
      <c r="Q100" s="182"/>
      <c r="R100" s="182"/>
      <c r="S100" s="182"/>
      <c r="T100" s="183"/>
      <c r="U100" s="38" t="s">
        <v>69</v>
      </c>
      <c r="V100" s="164">
        <f>IFERROR(SUMPRODUCT(V94:V98*H94:H98),"0")</f>
        <v>5380</v>
      </c>
      <c r="W100" s="164">
        <f>IFERROR(SUMPRODUCT(W94:W98*H94:H98),"0")</f>
        <v>5380</v>
      </c>
      <c r="X100" s="38"/>
      <c r="Y100" s="165"/>
      <c r="Z100" s="165"/>
    </row>
    <row r="101" spans="1:53" ht="16.5" hidden="1" customHeight="1" x14ac:dyDescent="0.25">
      <c r="A101" s="198" t="s">
        <v>173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58"/>
      <c r="Z101" s="158"/>
    </row>
    <row r="102" spans="1:53" ht="14.25" hidden="1" customHeight="1" x14ac:dyDescent="0.25">
      <c r="A102" s="173" t="s">
        <v>128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7"/>
      <c r="Z102" s="157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5">
        <v>4607111034014</v>
      </c>
      <c r="E103" s="176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8"/>
      <c r="P103" s="178"/>
      <c r="Q103" s="178"/>
      <c r="R103" s="176"/>
      <c r="S103" s="35"/>
      <c r="T103" s="35"/>
      <c r="U103" s="36" t="s">
        <v>67</v>
      </c>
      <c r="V103" s="162">
        <v>103</v>
      </c>
      <c r="W103" s="163">
        <f>IFERROR(IF(V103="","",V103),"")</f>
        <v>103</v>
      </c>
      <c r="X103" s="37">
        <f>IFERROR(IF(V103="","",V103*0.01788),"")</f>
        <v>1.8416399999999999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5">
        <v>4607111033994</v>
      </c>
      <c r="E104" s="176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8"/>
      <c r="P104" s="178"/>
      <c r="Q104" s="178"/>
      <c r="R104" s="176"/>
      <c r="S104" s="35"/>
      <c r="T104" s="35"/>
      <c r="U104" s="36" t="s">
        <v>67</v>
      </c>
      <c r="V104" s="162">
        <v>105</v>
      </c>
      <c r="W104" s="163">
        <f>IFERROR(IF(V104="","",V104),"")</f>
        <v>105</v>
      </c>
      <c r="X104" s="37">
        <f>IFERROR(IF(V104="","",V104*0.01788),"")</f>
        <v>1.8774</v>
      </c>
      <c r="Y104" s="57"/>
      <c r="Z104" s="58"/>
      <c r="AD104" s="62"/>
      <c r="BA104" s="100" t="s">
        <v>76</v>
      </c>
    </row>
    <row r="105" spans="1:53" x14ac:dyDescent="0.2">
      <c r="A105" s="187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88"/>
      <c r="N105" s="190" t="s">
        <v>68</v>
      </c>
      <c r="O105" s="182"/>
      <c r="P105" s="182"/>
      <c r="Q105" s="182"/>
      <c r="R105" s="182"/>
      <c r="S105" s="182"/>
      <c r="T105" s="183"/>
      <c r="U105" s="38" t="s">
        <v>67</v>
      </c>
      <c r="V105" s="164">
        <f>IFERROR(SUM(V103:V104),"0")</f>
        <v>208</v>
      </c>
      <c r="W105" s="164">
        <f>IFERROR(SUM(W103:W104),"0")</f>
        <v>208</v>
      </c>
      <c r="X105" s="164">
        <f>IFERROR(IF(X103="",0,X103),"0")+IFERROR(IF(X104="",0,X104),"0")</f>
        <v>3.7190399999999997</v>
      </c>
      <c r="Y105" s="165"/>
      <c r="Z105" s="165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8"/>
      <c r="N106" s="190" t="s">
        <v>68</v>
      </c>
      <c r="O106" s="182"/>
      <c r="P106" s="182"/>
      <c r="Q106" s="182"/>
      <c r="R106" s="182"/>
      <c r="S106" s="182"/>
      <c r="T106" s="183"/>
      <c r="U106" s="38" t="s">
        <v>69</v>
      </c>
      <c r="V106" s="164">
        <f>IFERROR(SUMPRODUCT(V103:V104*H103:H104),"0")</f>
        <v>624</v>
      </c>
      <c r="W106" s="164">
        <f>IFERROR(SUMPRODUCT(W103:W104*H103:H104),"0")</f>
        <v>624</v>
      </c>
      <c r="X106" s="38"/>
      <c r="Y106" s="165"/>
      <c r="Z106" s="165"/>
    </row>
    <row r="107" spans="1:53" ht="16.5" hidden="1" customHeight="1" x14ac:dyDescent="0.25">
      <c r="A107" s="198" t="s">
        <v>178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58"/>
      <c r="Z107" s="158"/>
    </row>
    <row r="108" spans="1:53" ht="14.25" hidden="1" customHeight="1" x14ac:dyDescent="0.25">
      <c r="A108" s="173" t="s">
        <v>128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7"/>
      <c r="Z108" s="157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5">
        <v>4607111034199</v>
      </c>
      <c r="E109" s="176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5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8"/>
      <c r="P109" s="178"/>
      <c r="Q109" s="178"/>
      <c r="R109" s="176"/>
      <c r="S109" s="35"/>
      <c r="T109" s="35"/>
      <c r="U109" s="36" t="s">
        <v>67</v>
      </c>
      <c r="V109" s="162">
        <v>93</v>
      </c>
      <c r="W109" s="163">
        <f>IFERROR(IF(V109="","",V109),"")</f>
        <v>93</v>
      </c>
      <c r="X109" s="37">
        <f>IFERROR(IF(V109="","",V109*0.01788),"")</f>
        <v>1.6628400000000001</v>
      </c>
      <c r="Y109" s="57"/>
      <c r="Z109" s="58"/>
      <c r="AD109" s="62"/>
      <c r="BA109" s="101" t="s">
        <v>76</v>
      </c>
    </row>
    <row r="110" spans="1:53" x14ac:dyDescent="0.2">
      <c r="A110" s="187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88"/>
      <c r="N110" s="190" t="s">
        <v>68</v>
      </c>
      <c r="O110" s="182"/>
      <c r="P110" s="182"/>
      <c r="Q110" s="182"/>
      <c r="R110" s="182"/>
      <c r="S110" s="182"/>
      <c r="T110" s="183"/>
      <c r="U110" s="38" t="s">
        <v>67</v>
      </c>
      <c r="V110" s="164">
        <f>IFERROR(SUM(V109:V109),"0")</f>
        <v>93</v>
      </c>
      <c r="W110" s="164">
        <f>IFERROR(SUM(W109:W109),"0")</f>
        <v>93</v>
      </c>
      <c r="X110" s="164">
        <f>IFERROR(IF(X109="",0,X109),"0")</f>
        <v>1.6628400000000001</v>
      </c>
      <c r="Y110" s="165"/>
      <c r="Z110" s="165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8"/>
      <c r="N111" s="190" t="s">
        <v>68</v>
      </c>
      <c r="O111" s="182"/>
      <c r="P111" s="182"/>
      <c r="Q111" s="182"/>
      <c r="R111" s="182"/>
      <c r="S111" s="182"/>
      <c r="T111" s="183"/>
      <c r="U111" s="38" t="s">
        <v>69</v>
      </c>
      <c r="V111" s="164">
        <f>IFERROR(SUMPRODUCT(V109:V109*H109:H109),"0")</f>
        <v>279</v>
      </c>
      <c r="W111" s="164">
        <f>IFERROR(SUMPRODUCT(W109:W109*H109:H109),"0")</f>
        <v>279</v>
      </c>
      <c r="X111" s="38"/>
      <c r="Y111" s="165"/>
      <c r="Z111" s="165"/>
    </row>
    <row r="112" spans="1:53" ht="16.5" hidden="1" customHeight="1" x14ac:dyDescent="0.25">
      <c r="A112" s="198" t="s">
        <v>181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58"/>
      <c r="Z112" s="158"/>
    </row>
    <row r="113" spans="1:53" ht="14.25" hidden="1" customHeight="1" x14ac:dyDescent="0.25">
      <c r="A113" s="173" t="s">
        <v>128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7"/>
      <c r="Z113" s="157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5">
        <v>4607111034670</v>
      </c>
      <c r="E114" s="176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8"/>
      <c r="P114" s="178"/>
      <c r="Q114" s="178"/>
      <c r="R114" s="176"/>
      <c r="S114" s="35"/>
      <c r="T114" s="35"/>
      <c r="U114" s="36" t="s">
        <v>67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5">
        <v>4607111034687</v>
      </c>
      <c r="E115" s="176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56" t="s">
        <v>187</v>
      </c>
      <c r="O115" s="178"/>
      <c r="P115" s="178"/>
      <c r="Q115" s="178"/>
      <c r="R115" s="176"/>
      <c r="S115" s="35"/>
      <c r="T115" s="35"/>
      <c r="U115" s="36" t="s">
        <v>67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hidden="1" customHeight="1" x14ac:dyDescent="0.25">
      <c r="A116" s="55" t="s">
        <v>188</v>
      </c>
      <c r="B116" s="55" t="s">
        <v>189</v>
      </c>
      <c r="C116" s="32">
        <v>4301135115</v>
      </c>
      <c r="D116" s="175">
        <v>4607111034380</v>
      </c>
      <c r="E116" s="176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8"/>
      <c r="P116" s="178"/>
      <c r="Q116" s="178"/>
      <c r="R116" s="176"/>
      <c r="S116" s="35"/>
      <c r="T116" s="35"/>
      <c r="U116" s="36" t="s">
        <v>67</v>
      </c>
      <c r="V116" s="162">
        <v>0</v>
      </c>
      <c r="W116" s="163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5">
        <v>4607111034397</v>
      </c>
      <c r="E117" s="176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24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8"/>
      <c r="P117" s="178"/>
      <c r="Q117" s="178"/>
      <c r="R117" s="176"/>
      <c r="S117" s="35"/>
      <c r="T117" s="35"/>
      <c r="U117" s="36" t="s">
        <v>67</v>
      </c>
      <c r="V117" s="162">
        <v>48</v>
      </c>
      <c r="W117" s="163">
        <f>IFERROR(IF(V117="","",V117),"")</f>
        <v>48</v>
      </c>
      <c r="X117" s="37">
        <f>IFERROR(IF(V117="","",V117*0.01788),"")</f>
        <v>0.85824</v>
      </c>
      <c r="Y117" s="57"/>
      <c r="Z117" s="58"/>
      <c r="AD117" s="62"/>
      <c r="BA117" s="105" t="s">
        <v>76</v>
      </c>
    </row>
    <row r="118" spans="1:53" x14ac:dyDescent="0.2">
      <c r="A118" s="187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88"/>
      <c r="N118" s="190" t="s">
        <v>68</v>
      </c>
      <c r="O118" s="182"/>
      <c r="P118" s="182"/>
      <c r="Q118" s="182"/>
      <c r="R118" s="182"/>
      <c r="S118" s="182"/>
      <c r="T118" s="183"/>
      <c r="U118" s="38" t="s">
        <v>67</v>
      </c>
      <c r="V118" s="164">
        <f>IFERROR(SUM(V114:V117),"0")</f>
        <v>48</v>
      </c>
      <c r="W118" s="164">
        <f>IFERROR(SUM(W114:W117),"0")</f>
        <v>48</v>
      </c>
      <c r="X118" s="164">
        <f>IFERROR(IF(X114="",0,X114),"0")+IFERROR(IF(X115="",0,X115),"0")+IFERROR(IF(X116="",0,X116),"0")+IFERROR(IF(X117="",0,X117),"0")</f>
        <v>0.85824</v>
      </c>
      <c r="Y118" s="165"/>
      <c r="Z118" s="165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8"/>
      <c r="N119" s="190" t="s">
        <v>68</v>
      </c>
      <c r="O119" s="182"/>
      <c r="P119" s="182"/>
      <c r="Q119" s="182"/>
      <c r="R119" s="182"/>
      <c r="S119" s="182"/>
      <c r="T119" s="183"/>
      <c r="U119" s="38" t="s">
        <v>69</v>
      </c>
      <c r="V119" s="164">
        <f>IFERROR(SUMPRODUCT(V114:V117*H114:H117),"0")</f>
        <v>144</v>
      </c>
      <c r="W119" s="164">
        <f>IFERROR(SUMPRODUCT(W114:W117*H114:H117),"0")</f>
        <v>144</v>
      </c>
      <c r="X119" s="38"/>
      <c r="Y119" s="165"/>
      <c r="Z119" s="165"/>
    </row>
    <row r="120" spans="1:53" ht="16.5" hidden="1" customHeight="1" x14ac:dyDescent="0.25">
      <c r="A120" s="198" t="s">
        <v>192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58"/>
      <c r="Z120" s="158"/>
    </row>
    <row r="121" spans="1:53" ht="14.25" hidden="1" customHeight="1" x14ac:dyDescent="0.25">
      <c r="A121" s="173" t="s">
        <v>128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7"/>
      <c r="Z121" s="157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5">
        <v>4607111035806</v>
      </c>
      <c r="E122" s="176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8"/>
      <c r="P122" s="178"/>
      <c r="Q122" s="178"/>
      <c r="R122" s="176"/>
      <c r="S122" s="35"/>
      <c r="T122" s="35"/>
      <c r="U122" s="36" t="s">
        <v>67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87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88"/>
      <c r="N123" s="190" t="s">
        <v>68</v>
      </c>
      <c r="O123" s="182"/>
      <c r="P123" s="182"/>
      <c r="Q123" s="182"/>
      <c r="R123" s="182"/>
      <c r="S123" s="182"/>
      <c r="T123" s="183"/>
      <c r="U123" s="38" t="s">
        <v>67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8"/>
      <c r="N124" s="190" t="s">
        <v>68</v>
      </c>
      <c r="O124" s="182"/>
      <c r="P124" s="182"/>
      <c r="Q124" s="182"/>
      <c r="R124" s="182"/>
      <c r="S124" s="182"/>
      <c r="T124" s="183"/>
      <c r="U124" s="38" t="s">
        <v>69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98" t="s">
        <v>195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58"/>
      <c r="Z125" s="158"/>
    </row>
    <row r="126" spans="1:53" ht="14.25" hidden="1" customHeight="1" x14ac:dyDescent="0.25">
      <c r="A126" s="173" t="s">
        <v>196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7"/>
      <c r="Z126" s="157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5">
        <v>4607111035639</v>
      </c>
      <c r="E127" s="176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31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8"/>
      <c r="P127" s="178"/>
      <c r="Q127" s="178"/>
      <c r="R127" s="176"/>
      <c r="S127" s="35"/>
      <c r="T127" s="35"/>
      <c r="U127" s="36" t="s">
        <v>67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5">
        <v>4607111035646</v>
      </c>
      <c r="E128" s="176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8"/>
      <c r="P128" s="178"/>
      <c r="Q128" s="178"/>
      <c r="R128" s="176"/>
      <c r="S128" s="35"/>
      <c r="T128" s="35"/>
      <c r="U128" s="36" t="s">
        <v>67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87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88"/>
      <c r="N129" s="190" t="s">
        <v>68</v>
      </c>
      <c r="O129" s="182"/>
      <c r="P129" s="182"/>
      <c r="Q129" s="182"/>
      <c r="R129" s="182"/>
      <c r="S129" s="182"/>
      <c r="T129" s="183"/>
      <c r="U129" s="38" t="s">
        <v>67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8"/>
      <c r="N130" s="190" t="s">
        <v>68</v>
      </c>
      <c r="O130" s="182"/>
      <c r="P130" s="182"/>
      <c r="Q130" s="182"/>
      <c r="R130" s="182"/>
      <c r="S130" s="182"/>
      <c r="T130" s="183"/>
      <c r="U130" s="38" t="s">
        <v>69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98" t="s">
        <v>203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58"/>
      <c r="Z131" s="158"/>
    </row>
    <row r="132" spans="1:53" ht="14.25" hidden="1" customHeight="1" x14ac:dyDescent="0.25">
      <c r="A132" s="173" t="s">
        <v>128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7"/>
      <c r="Z132" s="157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5">
        <v>4607111036568</v>
      </c>
      <c r="E133" s="176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8"/>
      <c r="P133" s="178"/>
      <c r="Q133" s="178"/>
      <c r="R133" s="176"/>
      <c r="S133" s="35"/>
      <c r="T133" s="35"/>
      <c r="U133" s="36" t="s">
        <v>67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87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88"/>
      <c r="N134" s="190" t="s">
        <v>68</v>
      </c>
      <c r="O134" s="182"/>
      <c r="P134" s="182"/>
      <c r="Q134" s="182"/>
      <c r="R134" s="182"/>
      <c r="S134" s="182"/>
      <c r="T134" s="183"/>
      <c r="U134" s="38" t="s">
        <v>67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8"/>
      <c r="N135" s="190" t="s">
        <v>68</v>
      </c>
      <c r="O135" s="182"/>
      <c r="P135" s="182"/>
      <c r="Q135" s="182"/>
      <c r="R135" s="182"/>
      <c r="S135" s="182"/>
      <c r="T135" s="183"/>
      <c r="U135" s="38" t="s">
        <v>69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207" t="s">
        <v>206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49"/>
      <c r="Z136" s="49"/>
    </row>
    <row r="137" spans="1:53" ht="16.5" hidden="1" customHeight="1" x14ac:dyDescent="0.25">
      <c r="A137" s="198" t="s">
        <v>207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58"/>
      <c r="Z137" s="158"/>
    </row>
    <row r="138" spans="1:53" ht="14.25" hidden="1" customHeight="1" x14ac:dyDescent="0.25">
      <c r="A138" s="173" t="s">
        <v>196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7"/>
      <c r="Z138" s="157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5">
        <v>4607111037701</v>
      </c>
      <c r="E139" s="176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8"/>
      <c r="P139" s="178"/>
      <c r="Q139" s="178"/>
      <c r="R139" s="176"/>
      <c r="S139" s="35"/>
      <c r="T139" s="35"/>
      <c r="U139" s="36" t="s">
        <v>67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87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88"/>
      <c r="N140" s="190" t="s">
        <v>68</v>
      </c>
      <c r="O140" s="182"/>
      <c r="P140" s="182"/>
      <c r="Q140" s="182"/>
      <c r="R140" s="182"/>
      <c r="S140" s="182"/>
      <c r="T140" s="183"/>
      <c r="U140" s="38" t="s">
        <v>67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8"/>
      <c r="N141" s="190" t="s">
        <v>68</v>
      </c>
      <c r="O141" s="182"/>
      <c r="P141" s="182"/>
      <c r="Q141" s="182"/>
      <c r="R141" s="182"/>
      <c r="S141" s="182"/>
      <c r="T141" s="183"/>
      <c r="U141" s="38" t="s">
        <v>69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98" t="s">
        <v>210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58"/>
      <c r="Z142" s="158"/>
    </row>
    <row r="143" spans="1:53" ht="14.25" hidden="1" customHeight="1" x14ac:dyDescent="0.25">
      <c r="A143" s="173" t="s">
        <v>61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7"/>
      <c r="Z143" s="157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5">
        <v>4607111036384</v>
      </c>
      <c r="E144" s="176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44" t="s">
        <v>213</v>
      </c>
      <c r="O144" s="178"/>
      <c r="P144" s="178"/>
      <c r="Q144" s="178"/>
      <c r="R144" s="176"/>
      <c r="S144" s="35"/>
      <c r="T144" s="35"/>
      <c r="U144" s="36" t="s">
        <v>67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214</v>
      </c>
      <c r="B145" s="55" t="s">
        <v>215</v>
      </c>
      <c r="C145" s="32">
        <v>4301070956</v>
      </c>
      <c r="D145" s="175">
        <v>4640242180250</v>
      </c>
      <c r="E145" s="176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87" t="s">
        <v>216</v>
      </c>
      <c r="O145" s="178"/>
      <c r="P145" s="178"/>
      <c r="Q145" s="178"/>
      <c r="R145" s="176"/>
      <c r="S145" s="35"/>
      <c r="T145" s="35"/>
      <c r="U145" s="36" t="s">
        <v>67</v>
      </c>
      <c r="V145" s="162">
        <v>10</v>
      </c>
      <c r="W145" s="163">
        <f>IFERROR(IF(V145="","",V145),"")</f>
        <v>10</v>
      </c>
      <c r="X145" s="37">
        <f>IFERROR(IF(V145="","",V145*0.00866),"")</f>
        <v>8.6599999999999996E-2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75">
        <v>4607111036216</v>
      </c>
      <c r="E146" s="176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23" t="s">
        <v>219</v>
      </c>
      <c r="O146" s="178"/>
      <c r="P146" s="178"/>
      <c r="Q146" s="178"/>
      <c r="R146" s="176"/>
      <c r="S146" s="35"/>
      <c r="T146" s="35"/>
      <c r="U146" s="36" t="s">
        <v>67</v>
      </c>
      <c r="V146" s="162">
        <v>30</v>
      </c>
      <c r="W146" s="163">
        <f>IFERROR(IF(V146="","",V146),"")</f>
        <v>30</v>
      </c>
      <c r="X146" s="37">
        <f>IFERROR(IF(V146="","",V146*0.00866),"")</f>
        <v>0.25979999999999998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4301071027</v>
      </c>
      <c r="D147" s="175">
        <v>4607111036278</v>
      </c>
      <c r="E147" s="176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337" t="s">
        <v>222</v>
      </c>
      <c r="O147" s="178"/>
      <c r="P147" s="178"/>
      <c r="Q147" s="178"/>
      <c r="R147" s="176"/>
      <c r="S147" s="35"/>
      <c r="T147" s="35"/>
      <c r="U147" s="36" t="s">
        <v>67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7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88"/>
      <c r="N148" s="190" t="s">
        <v>68</v>
      </c>
      <c r="O148" s="182"/>
      <c r="P148" s="182"/>
      <c r="Q148" s="182"/>
      <c r="R148" s="182"/>
      <c r="S148" s="182"/>
      <c r="T148" s="183"/>
      <c r="U148" s="38" t="s">
        <v>67</v>
      </c>
      <c r="V148" s="164">
        <f>IFERROR(SUM(V144:V147),"0")</f>
        <v>40</v>
      </c>
      <c r="W148" s="164">
        <f>IFERROR(SUM(W144:W147),"0")</f>
        <v>40</v>
      </c>
      <c r="X148" s="164">
        <f>IFERROR(IF(X144="",0,X144),"0")+IFERROR(IF(X145="",0,X145),"0")+IFERROR(IF(X146="",0,X146),"0")+IFERROR(IF(X147="",0,X147),"0")</f>
        <v>0.34639999999999999</v>
      </c>
      <c r="Y148" s="165"/>
      <c r="Z148" s="165"/>
    </row>
    <row r="149" spans="1:53" x14ac:dyDescent="0.2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88"/>
      <c r="N149" s="190" t="s">
        <v>68</v>
      </c>
      <c r="O149" s="182"/>
      <c r="P149" s="182"/>
      <c r="Q149" s="182"/>
      <c r="R149" s="182"/>
      <c r="S149" s="182"/>
      <c r="T149" s="183"/>
      <c r="U149" s="38" t="s">
        <v>69</v>
      </c>
      <c r="V149" s="164">
        <f>IFERROR(SUMPRODUCT(V144:V147*H144:H147),"0")</f>
        <v>200</v>
      </c>
      <c r="W149" s="164">
        <f>IFERROR(SUMPRODUCT(W144:W147*H144:H147),"0")</f>
        <v>200</v>
      </c>
      <c r="X149" s="38"/>
      <c r="Y149" s="165"/>
      <c r="Z149" s="165"/>
    </row>
    <row r="150" spans="1:53" ht="14.25" hidden="1" customHeight="1" x14ac:dyDescent="0.25">
      <c r="A150" s="173" t="s">
        <v>223</v>
      </c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57"/>
      <c r="Z150" s="157"/>
    </row>
    <row r="151" spans="1:53" ht="27" hidden="1" customHeight="1" x14ac:dyDescent="0.25">
      <c r="A151" s="55" t="s">
        <v>224</v>
      </c>
      <c r="B151" s="55" t="s">
        <v>225</v>
      </c>
      <c r="C151" s="32">
        <v>4301080153</v>
      </c>
      <c r="D151" s="175">
        <v>4607111036827</v>
      </c>
      <c r="E151" s="176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8"/>
      <c r="P151" s="178"/>
      <c r="Q151" s="178"/>
      <c r="R151" s="176"/>
      <c r="S151" s="35"/>
      <c r="T151" s="35"/>
      <c r="U151" s="36" t="s">
        <v>67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226</v>
      </c>
      <c r="B152" s="55" t="s">
        <v>227</v>
      </c>
      <c r="C152" s="32">
        <v>4301080154</v>
      </c>
      <c r="D152" s="175">
        <v>4607111036834</v>
      </c>
      <c r="E152" s="176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8"/>
      <c r="P152" s="178"/>
      <c r="Q152" s="178"/>
      <c r="R152" s="176"/>
      <c r="S152" s="35"/>
      <c r="T152" s="35"/>
      <c r="U152" s="36" t="s">
        <v>67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7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88"/>
      <c r="N153" s="190" t="s">
        <v>68</v>
      </c>
      <c r="O153" s="182"/>
      <c r="P153" s="182"/>
      <c r="Q153" s="182"/>
      <c r="R153" s="182"/>
      <c r="S153" s="182"/>
      <c r="T153" s="183"/>
      <c r="U153" s="38" t="s">
        <v>67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88"/>
      <c r="N154" s="190" t="s">
        <v>68</v>
      </c>
      <c r="O154" s="182"/>
      <c r="P154" s="182"/>
      <c r="Q154" s="182"/>
      <c r="R154" s="182"/>
      <c r="S154" s="182"/>
      <c r="T154" s="183"/>
      <c r="U154" s="38" t="s">
        <v>69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207" t="s">
        <v>228</v>
      </c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49"/>
      <c r="Z155" s="49"/>
    </row>
    <row r="156" spans="1:53" ht="16.5" hidden="1" customHeight="1" x14ac:dyDescent="0.25">
      <c r="A156" s="198" t="s">
        <v>229</v>
      </c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58"/>
      <c r="Z156" s="158"/>
    </row>
    <row r="157" spans="1:53" ht="14.25" hidden="1" customHeight="1" x14ac:dyDescent="0.25">
      <c r="A157" s="173" t="s">
        <v>72</v>
      </c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57"/>
      <c r="Z157" s="157"/>
    </row>
    <row r="158" spans="1:53" ht="16.5" customHeight="1" x14ac:dyDescent="0.25">
      <c r="A158" s="55" t="s">
        <v>230</v>
      </c>
      <c r="B158" s="55" t="s">
        <v>231</v>
      </c>
      <c r="C158" s="32">
        <v>4301132048</v>
      </c>
      <c r="D158" s="175">
        <v>4607111035721</v>
      </c>
      <c r="E158" s="176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8"/>
      <c r="P158" s="178"/>
      <c r="Q158" s="178"/>
      <c r="R158" s="176"/>
      <c r="S158" s="35"/>
      <c r="T158" s="35"/>
      <c r="U158" s="36" t="s">
        <v>67</v>
      </c>
      <c r="V158" s="162">
        <v>40</v>
      </c>
      <c r="W158" s="163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232</v>
      </c>
      <c r="B159" s="55" t="s">
        <v>233</v>
      </c>
      <c r="C159" s="32">
        <v>4301132046</v>
      </c>
      <c r="D159" s="175">
        <v>4607111035691</v>
      </c>
      <c r="E159" s="176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6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8"/>
      <c r="P159" s="178"/>
      <c r="Q159" s="178"/>
      <c r="R159" s="176"/>
      <c r="S159" s="35"/>
      <c r="T159" s="35"/>
      <c r="U159" s="36" t="s">
        <v>67</v>
      </c>
      <c r="V159" s="162">
        <v>80</v>
      </c>
      <c r="W159" s="163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76</v>
      </c>
    </row>
    <row r="160" spans="1:53" x14ac:dyDescent="0.2">
      <c r="A160" s="187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8"/>
      <c r="N160" s="190" t="s">
        <v>68</v>
      </c>
      <c r="O160" s="182"/>
      <c r="P160" s="182"/>
      <c r="Q160" s="182"/>
      <c r="R160" s="182"/>
      <c r="S160" s="182"/>
      <c r="T160" s="183"/>
      <c r="U160" s="38" t="s">
        <v>67</v>
      </c>
      <c r="V160" s="164">
        <f>IFERROR(SUM(V158:V159),"0")</f>
        <v>120</v>
      </c>
      <c r="W160" s="164">
        <f>IFERROR(SUM(W158:W159),"0")</f>
        <v>120</v>
      </c>
      <c r="X160" s="164">
        <f>IFERROR(IF(X158="",0,X158),"0")+IFERROR(IF(X159="",0,X159),"0")</f>
        <v>2.1456</v>
      </c>
      <c r="Y160" s="165"/>
      <c r="Z160" s="165"/>
    </row>
    <row r="161" spans="1:53" x14ac:dyDescent="0.2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88"/>
      <c r="N161" s="190" t="s">
        <v>68</v>
      </c>
      <c r="O161" s="182"/>
      <c r="P161" s="182"/>
      <c r="Q161" s="182"/>
      <c r="R161" s="182"/>
      <c r="S161" s="182"/>
      <c r="T161" s="183"/>
      <c r="U161" s="38" t="s">
        <v>69</v>
      </c>
      <c r="V161" s="164">
        <f>IFERROR(SUMPRODUCT(V158:V159*H158:H159),"0")</f>
        <v>360</v>
      </c>
      <c r="W161" s="164">
        <f>IFERROR(SUMPRODUCT(W158:W159*H158:H159),"0")</f>
        <v>360</v>
      </c>
      <c r="X161" s="38"/>
      <c r="Y161" s="165"/>
      <c r="Z161" s="165"/>
    </row>
    <row r="162" spans="1:53" ht="16.5" hidden="1" customHeight="1" x14ac:dyDescent="0.25">
      <c r="A162" s="198" t="s">
        <v>234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58"/>
      <c r="Z162" s="158"/>
    </row>
    <row r="163" spans="1:53" ht="14.25" hidden="1" customHeight="1" x14ac:dyDescent="0.25">
      <c r="A163" s="173" t="s">
        <v>234</v>
      </c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157"/>
      <c r="Z163" s="157"/>
    </row>
    <row r="164" spans="1:53" ht="27" hidden="1" customHeight="1" x14ac:dyDescent="0.25">
      <c r="A164" s="55" t="s">
        <v>235</v>
      </c>
      <c r="B164" s="55" t="s">
        <v>236</v>
      </c>
      <c r="C164" s="32">
        <v>4301133002</v>
      </c>
      <c r="D164" s="175">
        <v>4607111035783</v>
      </c>
      <c r="E164" s="176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8"/>
      <c r="P164" s="178"/>
      <c r="Q164" s="178"/>
      <c r="R164" s="176"/>
      <c r="S164" s="35"/>
      <c r="T164" s="35"/>
      <c r="U164" s="36" t="s">
        <v>67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87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8"/>
      <c r="N165" s="190" t="s">
        <v>68</v>
      </c>
      <c r="O165" s="182"/>
      <c r="P165" s="182"/>
      <c r="Q165" s="182"/>
      <c r="R165" s="182"/>
      <c r="S165" s="182"/>
      <c r="T165" s="183"/>
      <c r="U165" s="38" t="s">
        <v>67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88"/>
      <c r="N166" s="190" t="s">
        <v>68</v>
      </c>
      <c r="O166" s="182"/>
      <c r="P166" s="182"/>
      <c r="Q166" s="182"/>
      <c r="R166" s="182"/>
      <c r="S166" s="182"/>
      <c r="T166" s="183"/>
      <c r="U166" s="38" t="s">
        <v>69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98" t="s">
        <v>228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8"/>
      <c r="Z167" s="158"/>
    </row>
    <row r="168" spans="1:53" ht="14.25" hidden="1" customHeight="1" x14ac:dyDescent="0.25">
      <c r="A168" s="173" t="s">
        <v>237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7"/>
      <c r="Z168" s="157"/>
    </row>
    <row r="169" spans="1:53" ht="27" hidden="1" customHeight="1" x14ac:dyDescent="0.25">
      <c r="A169" s="55" t="s">
        <v>238</v>
      </c>
      <c r="B169" s="55" t="s">
        <v>239</v>
      </c>
      <c r="C169" s="32">
        <v>4301051319</v>
      </c>
      <c r="D169" s="175">
        <v>4680115881204</v>
      </c>
      <c r="E169" s="176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64</v>
      </c>
      <c r="L169" s="34" t="s">
        <v>240</v>
      </c>
      <c r="M169" s="33">
        <v>365</v>
      </c>
      <c r="N169" s="282" t="s">
        <v>241</v>
      </c>
      <c r="O169" s="178"/>
      <c r="P169" s="178"/>
      <c r="Q169" s="178"/>
      <c r="R169" s="176"/>
      <c r="S169" s="35"/>
      <c r="T169" s="35"/>
      <c r="U169" s="36" t="s">
        <v>67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242</v>
      </c>
    </row>
    <row r="170" spans="1:53" hidden="1" x14ac:dyDescent="0.2">
      <c r="A170" s="187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88"/>
      <c r="N170" s="190" t="s">
        <v>68</v>
      </c>
      <c r="O170" s="182"/>
      <c r="P170" s="182"/>
      <c r="Q170" s="182"/>
      <c r="R170" s="182"/>
      <c r="S170" s="182"/>
      <c r="T170" s="183"/>
      <c r="U170" s="38" t="s">
        <v>67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8"/>
      <c r="N171" s="190" t="s">
        <v>68</v>
      </c>
      <c r="O171" s="182"/>
      <c r="P171" s="182"/>
      <c r="Q171" s="182"/>
      <c r="R171" s="182"/>
      <c r="S171" s="182"/>
      <c r="T171" s="183"/>
      <c r="U171" s="38" t="s">
        <v>69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98" t="s">
        <v>243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58"/>
      <c r="Z172" s="158"/>
    </row>
    <row r="173" spans="1:53" ht="14.25" hidden="1" customHeight="1" x14ac:dyDescent="0.25">
      <c r="A173" s="173" t="s">
        <v>72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7"/>
      <c r="Z173" s="157"/>
    </row>
    <row r="174" spans="1:53" ht="16.5" hidden="1" customHeight="1" x14ac:dyDescent="0.25">
      <c r="A174" s="55" t="s">
        <v>244</v>
      </c>
      <c r="B174" s="55" t="s">
        <v>245</v>
      </c>
      <c r="C174" s="32">
        <v>4301132076</v>
      </c>
      <c r="D174" s="175">
        <v>4607111035721</v>
      </c>
      <c r="E174" s="176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75</v>
      </c>
      <c r="L174" s="34" t="s">
        <v>65</v>
      </c>
      <c r="M174" s="33">
        <v>180</v>
      </c>
      <c r="N174" s="27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8"/>
      <c r="P174" s="178"/>
      <c r="Q174" s="178"/>
      <c r="R174" s="176"/>
      <c r="S174" s="35"/>
      <c r="T174" s="35"/>
      <c r="U174" s="36" t="s">
        <v>67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76</v>
      </c>
    </row>
    <row r="175" spans="1:53" ht="27" hidden="1" customHeight="1" x14ac:dyDescent="0.25">
      <c r="A175" s="55" t="s">
        <v>246</v>
      </c>
      <c r="B175" s="55" t="s">
        <v>247</v>
      </c>
      <c r="C175" s="32">
        <v>4301132077</v>
      </c>
      <c r="D175" s="175">
        <v>4607111035691</v>
      </c>
      <c r="E175" s="176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75</v>
      </c>
      <c r="L175" s="34" t="s">
        <v>65</v>
      </c>
      <c r="M175" s="33">
        <v>180</v>
      </c>
      <c r="N175" s="33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8"/>
      <c r="P175" s="178"/>
      <c r="Q175" s="178"/>
      <c r="R175" s="176"/>
      <c r="S175" s="35"/>
      <c r="T175" s="35"/>
      <c r="U175" s="36" t="s">
        <v>67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76</v>
      </c>
    </row>
    <row r="176" spans="1:53" ht="27" customHeight="1" x14ac:dyDescent="0.25">
      <c r="A176" s="55" t="s">
        <v>248</v>
      </c>
      <c r="B176" s="55" t="s">
        <v>249</v>
      </c>
      <c r="C176" s="32">
        <v>4301132079</v>
      </c>
      <c r="D176" s="175">
        <v>4607111038487</v>
      </c>
      <c r="E176" s="176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75</v>
      </c>
      <c r="L176" s="34" t="s">
        <v>65</v>
      </c>
      <c r="M176" s="33">
        <v>180</v>
      </c>
      <c r="N176" s="314" t="s">
        <v>250</v>
      </c>
      <c r="O176" s="178"/>
      <c r="P176" s="178"/>
      <c r="Q176" s="178"/>
      <c r="R176" s="176"/>
      <c r="S176" s="35"/>
      <c r="T176" s="35"/>
      <c r="U176" s="36" t="s">
        <v>67</v>
      </c>
      <c r="V176" s="162">
        <v>20</v>
      </c>
      <c r="W176" s="163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76</v>
      </c>
    </row>
    <row r="177" spans="1:53" x14ac:dyDescent="0.2">
      <c r="A177" s="187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8"/>
      <c r="N177" s="190" t="s">
        <v>68</v>
      </c>
      <c r="O177" s="182"/>
      <c r="P177" s="182"/>
      <c r="Q177" s="182"/>
      <c r="R177" s="182"/>
      <c r="S177" s="182"/>
      <c r="T177" s="183"/>
      <c r="U177" s="38" t="s">
        <v>67</v>
      </c>
      <c r="V177" s="164">
        <f>IFERROR(SUM(V174:V176),"0")</f>
        <v>20</v>
      </c>
      <c r="W177" s="164">
        <f>IFERROR(SUM(W174:W176),"0")</f>
        <v>20</v>
      </c>
      <c r="X177" s="164">
        <f>IFERROR(IF(X174="",0,X174),"0")+IFERROR(IF(X175="",0,X175),"0")+IFERROR(IF(X176="",0,X176),"0")</f>
        <v>0.35760000000000003</v>
      </c>
      <c r="Y177" s="165"/>
      <c r="Z177" s="165"/>
    </row>
    <row r="178" spans="1:53" x14ac:dyDescent="0.2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88"/>
      <c r="N178" s="190" t="s">
        <v>68</v>
      </c>
      <c r="O178" s="182"/>
      <c r="P178" s="182"/>
      <c r="Q178" s="182"/>
      <c r="R178" s="182"/>
      <c r="S178" s="182"/>
      <c r="T178" s="183"/>
      <c r="U178" s="38" t="s">
        <v>69</v>
      </c>
      <c r="V178" s="164">
        <f>IFERROR(SUMPRODUCT(V174:V176*H174:H176),"0")</f>
        <v>60</v>
      </c>
      <c r="W178" s="164">
        <f>IFERROR(SUMPRODUCT(W174:W176*H174:H176),"0")</f>
        <v>60</v>
      </c>
      <c r="X178" s="38"/>
      <c r="Y178" s="165"/>
      <c r="Z178" s="165"/>
    </row>
    <row r="179" spans="1:53" ht="27.75" hidden="1" customHeight="1" x14ac:dyDescent="0.2">
      <c r="A179" s="207" t="s">
        <v>251</v>
      </c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49"/>
      <c r="Z179" s="49"/>
    </row>
    <row r="180" spans="1:53" ht="16.5" hidden="1" customHeight="1" x14ac:dyDescent="0.25">
      <c r="A180" s="198" t="s">
        <v>252</v>
      </c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58"/>
      <c r="Z180" s="158"/>
    </row>
    <row r="181" spans="1:53" ht="14.25" hidden="1" customHeight="1" x14ac:dyDescent="0.25">
      <c r="A181" s="173" t="s">
        <v>61</v>
      </c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57"/>
      <c r="Z181" s="157"/>
    </row>
    <row r="182" spans="1:53" ht="16.5" customHeight="1" x14ac:dyDescent="0.25">
      <c r="A182" s="55" t="s">
        <v>253</v>
      </c>
      <c r="B182" s="55" t="s">
        <v>254</v>
      </c>
      <c r="C182" s="32">
        <v>4301070948</v>
      </c>
      <c r="D182" s="175">
        <v>4607111037022</v>
      </c>
      <c r="E182" s="176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78"/>
      <c r="P182" s="178"/>
      <c r="Q182" s="178"/>
      <c r="R182" s="176"/>
      <c r="S182" s="35"/>
      <c r="T182" s="35"/>
      <c r="U182" s="36" t="s">
        <v>67</v>
      </c>
      <c r="V182" s="162">
        <v>85</v>
      </c>
      <c r="W182" s="163">
        <f>IFERROR(IF(V182="","",V182),"")</f>
        <v>85</v>
      </c>
      <c r="X182" s="37">
        <f>IFERROR(IF(V182="","",V182*0.0155),"")</f>
        <v>1.3174999999999999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255</v>
      </c>
      <c r="B183" s="55" t="s">
        <v>256</v>
      </c>
      <c r="C183" s="32">
        <v>4301070990</v>
      </c>
      <c r="D183" s="175">
        <v>4607111038494</v>
      </c>
      <c r="E183" s="176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64</v>
      </c>
      <c r="L183" s="34" t="s">
        <v>65</v>
      </c>
      <c r="M183" s="33">
        <v>180</v>
      </c>
      <c r="N183" s="232" t="s">
        <v>257</v>
      </c>
      <c r="O183" s="178"/>
      <c r="P183" s="178"/>
      <c r="Q183" s="178"/>
      <c r="R183" s="176"/>
      <c r="S183" s="35"/>
      <c r="T183" s="35"/>
      <c r="U183" s="36" t="s">
        <v>67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258</v>
      </c>
      <c r="B184" s="55" t="s">
        <v>259</v>
      </c>
      <c r="C184" s="32">
        <v>4301070966</v>
      </c>
      <c r="D184" s="175">
        <v>4607111038135</v>
      </c>
      <c r="E184" s="176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64</v>
      </c>
      <c r="L184" s="34" t="s">
        <v>65</v>
      </c>
      <c r="M184" s="33">
        <v>180</v>
      </c>
      <c r="N184" s="272" t="s">
        <v>260</v>
      </c>
      <c r="O184" s="178"/>
      <c r="P184" s="178"/>
      <c r="Q184" s="178"/>
      <c r="R184" s="176"/>
      <c r="S184" s="35"/>
      <c r="T184" s="35"/>
      <c r="U184" s="36" t="s">
        <v>67</v>
      </c>
      <c r="V184" s="162">
        <v>15</v>
      </c>
      <c r="W184" s="163">
        <f>IFERROR(IF(V184="","",V184),"")</f>
        <v>15</v>
      </c>
      <c r="X184" s="37">
        <f>IFERROR(IF(V184="","",V184*0.0155),"")</f>
        <v>0.23249999999999998</v>
      </c>
      <c r="Y184" s="57"/>
      <c r="Z184" s="58"/>
      <c r="AD184" s="62"/>
      <c r="BA184" s="126" t="s">
        <v>1</v>
      </c>
    </row>
    <row r="185" spans="1:53" x14ac:dyDescent="0.2">
      <c r="A185" s="187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88"/>
      <c r="N185" s="190" t="s">
        <v>68</v>
      </c>
      <c r="O185" s="182"/>
      <c r="P185" s="182"/>
      <c r="Q185" s="182"/>
      <c r="R185" s="182"/>
      <c r="S185" s="182"/>
      <c r="T185" s="183"/>
      <c r="U185" s="38" t="s">
        <v>67</v>
      </c>
      <c r="V185" s="164">
        <f>IFERROR(SUM(V182:V184),"0")</f>
        <v>100</v>
      </c>
      <c r="W185" s="164">
        <f>IFERROR(SUM(W182:W184),"0")</f>
        <v>100</v>
      </c>
      <c r="X185" s="164">
        <f>IFERROR(IF(X182="",0,X182),"0")+IFERROR(IF(X183="",0,X183),"0")+IFERROR(IF(X184="",0,X184),"0")</f>
        <v>1.5499999999999998</v>
      </c>
      <c r="Y185" s="165"/>
      <c r="Z185" s="165"/>
    </row>
    <row r="186" spans="1:53" x14ac:dyDescent="0.2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88"/>
      <c r="N186" s="190" t="s">
        <v>68</v>
      </c>
      <c r="O186" s="182"/>
      <c r="P186" s="182"/>
      <c r="Q186" s="182"/>
      <c r="R186" s="182"/>
      <c r="S186" s="182"/>
      <c r="T186" s="183"/>
      <c r="U186" s="38" t="s">
        <v>69</v>
      </c>
      <c r="V186" s="164">
        <f>IFERROR(SUMPRODUCT(V182:V184*H182:H184),"0")</f>
        <v>560</v>
      </c>
      <c r="W186" s="164">
        <f>IFERROR(SUMPRODUCT(W182:W184*H182:H184),"0")</f>
        <v>560</v>
      </c>
      <c r="X186" s="38"/>
      <c r="Y186" s="165"/>
      <c r="Z186" s="165"/>
    </row>
    <row r="187" spans="1:53" ht="16.5" hidden="1" customHeight="1" x14ac:dyDescent="0.25">
      <c r="A187" s="198" t="s">
        <v>261</v>
      </c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58"/>
      <c r="Z187" s="158"/>
    </row>
    <row r="188" spans="1:53" ht="14.25" hidden="1" customHeight="1" x14ac:dyDescent="0.25">
      <c r="A188" s="173" t="s">
        <v>61</v>
      </c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57"/>
      <c r="Z188" s="157"/>
    </row>
    <row r="189" spans="1:53" ht="27" hidden="1" customHeight="1" x14ac:dyDescent="0.25">
      <c r="A189" s="55" t="s">
        <v>262</v>
      </c>
      <c r="B189" s="55" t="s">
        <v>263</v>
      </c>
      <c r="C189" s="32">
        <v>4301070915</v>
      </c>
      <c r="D189" s="175">
        <v>4607111035882</v>
      </c>
      <c r="E189" s="176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2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78"/>
      <c r="P189" s="178"/>
      <c r="Q189" s="178"/>
      <c r="R189" s="176"/>
      <c r="S189" s="35"/>
      <c r="T189" s="35"/>
      <c r="U189" s="36" t="s">
        <v>67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264</v>
      </c>
      <c r="B190" s="55" t="s">
        <v>265</v>
      </c>
      <c r="C190" s="32">
        <v>4301070921</v>
      </c>
      <c r="D190" s="175">
        <v>4607111035905</v>
      </c>
      <c r="E190" s="176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78"/>
      <c r="P190" s="178"/>
      <c r="Q190" s="178"/>
      <c r="R190" s="176"/>
      <c r="S190" s="35"/>
      <c r="T190" s="35"/>
      <c r="U190" s="36" t="s">
        <v>67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266</v>
      </c>
      <c r="B191" s="55" t="s">
        <v>267</v>
      </c>
      <c r="C191" s="32">
        <v>4301070917</v>
      </c>
      <c r="D191" s="175">
        <v>4607111035912</v>
      </c>
      <c r="E191" s="176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78"/>
      <c r="P191" s="178"/>
      <c r="Q191" s="178"/>
      <c r="R191" s="176"/>
      <c r="S191" s="35"/>
      <c r="T191" s="35"/>
      <c r="U191" s="36" t="s">
        <v>67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268</v>
      </c>
      <c r="B192" s="55" t="s">
        <v>269</v>
      </c>
      <c r="C192" s="32">
        <v>4301070920</v>
      </c>
      <c r="D192" s="175">
        <v>4607111035929</v>
      </c>
      <c r="E192" s="176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78"/>
      <c r="P192" s="178"/>
      <c r="Q192" s="178"/>
      <c r="R192" s="176"/>
      <c r="S192" s="35"/>
      <c r="T192" s="35"/>
      <c r="U192" s="36" t="s">
        <v>67</v>
      </c>
      <c r="V192" s="162">
        <v>60</v>
      </c>
      <c r="W192" s="163">
        <f>IFERROR(IF(V192="","",V192),"")</f>
        <v>60</v>
      </c>
      <c r="X192" s="37">
        <f>IFERROR(IF(V192="","",V192*0.0155),"")</f>
        <v>0.92999999999999994</v>
      </c>
      <c r="Y192" s="57"/>
      <c r="Z192" s="58"/>
      <c r="AD192" s="62"/>
      <c r="BA192" s="130" t="s">
        <v>1</v>
      </c>
    </row>
    <row r="193" spans="1:53" x14ac:dyDescent="0.2">
      <c r="A193" s="187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8"/>
      <c r="N193" s="190" t="s">
        <v>68</v>
      </c>
      <c r="O193" s="182"/>
      <c r="P193" s="182"/>
      <c r="Q193" s="182"/>
      <c r="R193" s="182"/>
      <c r="S193" s="182"/>
      <c r="T193" s="183"/>
      <c r="U193" s="38" t="s">
        <v>67</v>
      </c>
      <c r="V193" s="164">
        <f>IFERROR(SUM(V189:V192),"0")</f>
        <v>60</v>
      </c>
      <c r="W193" s="164">
        <f>IFERROR(SUM(W189:W192),"0")</f>
        <v>60</v>
      </c>
      <c r="X193" s="164">
        <f>IFERROR(IF(X189="",0,X189),"0")+IFERROR(IF(X190="",0,X190),"0")+IFERROR(IF(X191="",0,X191),"0")+IFERROR(IF(X192="",0,X192),"0")</f>
        <v>0.92999999999999994</v>
      </c>
      <c r="Y193" s="165"/>
      <c r="Z193" s="165"/>
    </row>
    <row r="194" spans="1:53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88"/>
      <c r="N194" s="190" t="s">
        <v>68</v>
      </c>
      <c r="O194" s="182"/>
      <c r="P194" s="182"/>
      <c r="Q194" s="182"/>
      <c r="R194" s="182"/>
      <c r="S194" s="182"/>
      <c r="T194" s="183"/>
      <c r="U194" s="38" t="s">
        <v>69</v>
      </c>
      <c r="V194" s="164">
        <f>IFERROR(SUMPRODUCT(V189:V192*H189:H192),"0")</f>
        <v>432</v>
      </c>
      <c r="W194" s="164">
        <f>IFERROR(SUMPRODUCT(W189:W192*H189:H192),"0")</f>
        <v>432</v>
      </c>
      <c r="X194" s="38"/>
      <c r="Y194" s="165"/>
      <c r="Z194" s="165"/>
    </row>
    <row r="195" spans="1:53" ht="16.5" hidden="1" customHeight="1" x14ac:dyDescent="0.25">
      <c r="A195" s="198" t="s">
        <v>270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8"/>
      <c r="Z195" s="158"/>
    </row>
    <row r="196" spans="1:53" ht="14.25" hidden="1" customHeight="1" x14ac:dyDescent="0.25">
      <c r="A196" s="173" t="s">
        <v>237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157"/>
      <c r="Z196" s="157"/>
    </row>
    <row r="197" spans="1:53" ht="27" hidden="1" customHeight="1" x14ac:dyDescent="0.25">
      <c r="A197" s="55" t="s">
        <v>271</v>
      </c>
      <c r="B197" s="55" t="s">
        <v>272</v>
      </c>
      <c r="C197" s="32">
        <v>4301051320</v>
      </c>
      <c r="D197" s="175">
        <v>4680115881334</v>
      </c>
      <c r="E197" s="176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64</v>
      </c>
      <c r="L197" s="34" t="s">
        <v>240</v>
      </c>
      <c r="M197" s="33">
        <v>365</v>
      </c>
      <c r="N197" s="318" t="s">
        <v>273</v>
      </c>
      <c r="O197" s="178"/>
      <c r="P197" s="178"/>
      <c r="Q197" s="178"/>
      <c r="R197" s="176"/>
      <c r="S197" s="35"/>
      <c r="T197" s="35"/>
      <c r="U197" s="36" t="s">
        <v>67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242</v>
      </c>
    </row>
    <row r="198" spans="1:53" hidden="1" x14ac:dyDescent="0.2">
      <c r="A198" s="187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88"/>
      <c r="N198" s="190" t="s">
        <v>68</v>
      </c>
      <c r="O198" s="182"/>
      <c r="P198" s="182"/>
      <c r="Q198" s="182"/>
      <c r="R198" s="182"/>
      <c r="S198" s="182"/>
      <c r="T198" s="183"/>
      <c r="U198" s="38" t="s">
        <v>67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88"/>
      <c r="N199" s="190" t="s">
        <v>68</v>
      </c>
      <c r="O199" s="182"/>
      <c r="P199" s="182"/>
      <c r="Q199" s="182"/>
      <c r="R199" s="182"/>
      <c r="S199" s="182"/>
      <c r="T199" s="183"/>
      <c r="U199" s="38" t="s">
        <v>69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98" t="s">
        <v>274</v>
      </c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158"/>
      <c r="Z200" s="158"/>
    </row>
    <row r="201" spans="1:53" ht="14.25" hidden="1" customHeight="1" x14ac:dyDescent="0.25">
      <c r="A201" s="173" t="s">
        <v>61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157"/>
      <c r="Z201" s="157"/>
    </row>
    <row r="202" spans="1:53" ht="16.5" hidden="1" customHeight="1" x14ac:dyDescent="0.25">
      <c r="A202" s="55" t="s">
        <v>275</v>
      </c>
      <c r="B202" s="55" t="s">
        <v>276</v>
      </c>
      <c r="C202" s="32">
        <v>4301070874</v>
      </c>
      <c r="D202" s="175">
        <v>4607111035332</v>
      </c>
      <c r="E202" s="176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64</v>
      </c>
      <c r="L202" s="34" t="s">
        <v>65</v>
      </c>
      <c r="M202" s="33">
        <v>180</v>
      </c>
      <c r="N202" s="26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78"/>
      <c r="P202" s="178"/>
      <c r="Q202" s="178"/>
      <c r="R202" s="176"/>
      <c r="S202" s="35"/>
      <c r="T202" s="35"/>
      <c r="U202" s="36" t="s">
        <v>67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277</v>
      </c>
      <c r="B203" s="55" t="s">
        <v>278</v>
      </c>
      <c r="C203" s="32">
        <v>4301070873</v>
      </c>
      <c r="D203" s="175">
        <v>4607111035080</v>
      </c>
      <c r="E203" s="176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24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78"/>
      <c r="P203" s="178"/>
      <c r="Q203" s="178"/>
      <c r="R203" s="176"/>
      <c r="S203" s="35"/>
      <c r="T203" s="35"/>
      <c r="U203" s="36" t="s">
        <v>67</v>
      </c>
      <c r="V203" s="162">
        <v>50</v>
      </c>
      <c r="W203" s="163">
        <f>IFERROR(IF(V203="","",V203),"")</f>
        <v>50</v>
      </c>
      <c r="X203" s="37">
        <f>IFERROR(IF(V203="","",V203*0.0155),"")</f>
        <v>0.77500000000000002</v>
      </c>
      <c r="Y203" s="57"/>
      <c r="Z203" s="58"/>
      <c r="AD203" s="62"/>
      <c r="BA203" s="133" t="s">
        <v>1</v>
      </c>
    </row>
    <row r="204" spans="1:53" x14ac:dyDescent="0.2">
      <c r="A204" s="187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88"/>
      <c r="N204" s="190" t="s">
        <v>68</v>
      </c>
      <c r="O204" s="182"/>
      <c r="P204" s="182"/>
      <c r="Q204" s="182"/>
      <c r="R204" s="182"/>
      <c r="S204" s="182"/>
      <c r="T204" s="183"/>
      <c r="U204" s="38" t="s">
        <v>67</v>
      </c>
      <c r="V204" s="164">
        <f>IFERROR(SUM(V202:V203),"0")</f>
        <v>50</v>
      </c>
      <c r="W204" s="164">
        <f>IFERROR(SUM(W202:W203),"0")</f>
        <v>50</v>
      </c>
      <c r="X204" s="164">
        <f>IFERROR(IF(X202="",0,X202),"0")+IFERROR(IF(X203="",0,X203),"0")</f>
        <v>0.77500000000000002</v>
      </c>
      <c r="Y204" s="165"/>
      <c r="Z204" s="165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8"/>
      <c r="N205" s="190" t="s">
        <v>68</v>
      </c>
      <c r="O205" s="182"/>
      <c r="P205" s="182"/>
      <c r="Q205" s="182"/>
      <c r="R205" s="182"/>
      <c r="S205" s="182"/>
      <c r="T205" s="183"/>
      <c r="U205" s="38" t="s">
        <v>69</v>
      </c>
      <c r="V205" s="164">
        <f>IFERROR(SUMPRODUCT(V202:V203*H202:H203),"0")</f>
        <v>360</v>
      </c>
      <c r="W205" s="164">
        <f>IFERROR(SUMPRODUCT(W202:W203*H202:H203),"0")</f>
        <v>360</v>
      </c>
      <c r="X205" s="38"/>
      <c r="Y205" s="165"/>
      <c r="Z205" s="165"/>
    </row>
    <row r="206" spans="1:53" ht="27.75" hidden="1" customHeight="1" x14ac:dyDescent="0.2">
      <c r="A206" s="207" t="s">
        <v>279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49"/>
      <c r="Z206" s="49"/>
    </row>
    <row r="207" spans="1:53" ht="16.5" hidden="1" customHeight="1" x14ac:dyDescent="0.25">
      <c r="A207" s="198" t="s">
        <v>280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8"/>
      <c r="Z207" s="158"/>
    </row>
    <row r="208" spans="1:53" ht="14.25" hidden="1" customHeight="1" x14ac:dyDescent="0.25">
      <c r="A208" s="173" t="s">
        <v>61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7"/>
      <c r="Z208" s="157"/>
    </row>
    <row r="209" spans="1:53" ht="27" hidden="1" customHeight="1" x14ac:dyDescent="0.25">
      <c r="A209" s="55" t="s">
        <v>281</v>
      </c>
      <c r="B209" s="55" t="s">
        <v>282</v>
      </c>
      <c r="C209" s="32">
        <v>4301070941</v>
      </c>
      <c r="D209" s="175">
        <v>4607111036162</v>
      </c>
      <c r="E209" s="176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64</v>
      </c>
      <c r="L209" s="34" t="s">
        <v>65</v>
      </c>
      <c r="M209" s="33">
        <v>90</v>
      </c>
      <c r="N209" s="2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78"/>
      <c r="P209" s="178"/>
      <c r="Q209" s="178"/>
      <c r="R209" s="176"/>
      <c r="S209" s="35"/>
      <c r="T209" s="35"/>
      <c r="U209" s="36" t="s">
        <v>67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87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88"/>
      <c r="N210" s="190" t="s">
        <v>68</v>
      </c>
      <c r="O210" s="182"/>
      <c r="P210" s="182"/>
      <c r="Q210" s="182"/>
      <c r="R210" s="182"/>
      <c r="S210" s="182"/>
      <c r="T210" s="183"/>
      <c r="U210" s="38" t="s">
        <v>67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8"/>
      <c r="N211" s="190" t="s">
        <v>68</v>
      </c>
      <c r="O211" s="182"/>
      <c r="P211" s="182"/>
      <c r="Q211" s="182"/>
      <c r="R211" s="182"/>
      <c r="S211" s="182"/>
      <c r="T211" s="183"/>
      <c r="U211" s="38" t="s">
        <v>69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207" t="s">
        <v>283</v>
      </c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49"/>
      <c r="Z212" s="49"/>
    </row>
    <row r="213" spans="1:53" ht="16.5" hidden="1" customHeight="1" x14ac:dyDescent="0.25">
      <c r="A213" s="198" t="s">
        <v>284</v>
      </c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158"/>
      <c r="Z213" s="158"/>
    </row>
    <row r="214" spans="1:53" ht="14.25" hidden="1" customHeight="1" x14ac:dyDescent="0.25">
      <c r="A214" s="173" t="s">
        <v>61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7"/>
      <c r="Z214" s="157"/>
    </row>
    <row r="215" spans="1:53" ht="27" customHeight="1" x14ac:dyDescent="0.25">
      <c r="A215" s="55" t="s">
        <v>285</v>
      </c>
      <c r="B215" s="55" t="s">
        <v>286</v>
      </c>
      <c r="C215" s="32">
        <v>4301070965</v>
      </c>
      <c r="D215" s="175">
        <v>4607111035899</v>
      </c>
      <c r="E215" s="176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64</v>
      </c>
      <c r="L215" s="34" t="s">
        <v>65</v>
      </c>
      <c r="M215" s="33">
        <v>180</v>
      </c>
      <c r="N215" s="258" t="s">
        <v>287</v>
      </c>
      <c r="O215" s="178"/>
      <c r="P215" s="178"/>
      <c r="Q215" s="178"/>
      <c r="R215" s="176"/>
      <c r="S215" s="35"/>
      <c r="T215" s="35"/>
      <c r="U215" s="36" t="s">
        <v>67</v>
      </c>
      <c r="V215" s="162">
        <v>120</v>
      </c>
      <c r="W215" s="163">
        <f>IFERROR(IF(V215="","",V215),"")</f>
        <v>120</v>
      </c>
      <c r="X215" s="37">
        <f>IFERROR(IF(V215="","",V215*0.0155),"")</f>
        <v>1.8599999999999999</v>
      </c>
      <c r="Y215" s="57"/>
      <c r="Z215" s="58"/>
      <c r="AD215" s="62"/>
      <c r="BA215" s="135" t="s">
        <v>1</v>
      </c>
    </row>
    <row r="216" spans="1:53" x14ac:dyDescent="0.2">
      <c r="A216" s="187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88"/>
      <c r="N216" s="190" t="s">
        <v>68</v>
      </c>
      <c r="O216" s="182"/>
      <c r="P216" s="182"/>
      <c r="Q216" s="182"/>
      <c r="R216" s="182"/>
      <c r="S216" s="182"/>
      <c r="T216" s="183"/>
      <c r="U216" s="38" t="s">
        <v>67</v>
      </c>
      <c r="V216" s="164">
        <f>IFERROR(SUM(V215:V215),"0")</f>
        <v>120</v>
      </c>
      <c r="W216" s="164">
        <f>IFERROR(SUM(W215:W215),"0")</f>
        <v>120</v>
      </c>
      <c r="X216" s="164">
        <f>IFERROR(IF(X215="",0,X215),"0")</f>
        <v>1.8599999999999999</v>
      </c>
      <c r="Y216" s="165"/>
      <c r="Z216" s="165"/>
    </row>
    <row r="217" spans="1:53" x14ac:dyDescent="0.2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8"/>
      <c r="N217" s="190" t="s">
        <v>68</v>
      </c>
      <c r="O217" s="182"/>
      <c r="P217" s="182"/>
      <c r="Q217" s="182"/>
      <c r="R217" s="182"/>
      <c r="S217" s="182"/>
      <c r="T217" s="183"/>
      <c r="U217" s="38" t="s">
        <v>69</v>
      </c>
      <c r="V217" s="164">
        <f>IFERROR(SUMPRODUCT(V215:V215*H215:H215),"0")</f>
        <v>600</v>
      </c>
      <c r="W217" s="164">
        <f>IFERROR(SUMPRODUCT(W215:W215*H215:H215),"0")</f>
        <v>600</v>
      </c>
      <c r="X217" s="38"/>
      <c r="Y217" s="165"/>
      <c r="Z217" s="165"/>
    </row>
    <row r="218" spans="1:53" ht="16.5" hidden="1" customHeight="1" x14ac:dyDescent="0.25">
      <c r="A218" s="198" t="s">
        <v>288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58"/>
      <c r="Z218" s="158"/>
    </row>
    <row r="219" spans="1:53" ht="14.25" hidden="1" customHeight="1" x14ac:dyDescent="0.25">
      <c r="A219" s="173" t="s">
        <v>61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57"/>
      <c r="Z219" s="157"/>
    </row>
    <row r="220" spans="1:53" ht="27" customHeight="1" x14ac:dyDescent="0.25">
      <c r="A220" s="55" t="s">
        <v>289</v>
      </c>
      <c r="B220" s="55" t="s">
        <v>290</v>
      </c>
      <c r="C220" s="32">
        <v>4301070870</v>
      </c>
      <c r="D220" s="175">
        <v>4607111036711</v>
      </c>
      <c r="E220" s="176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64</v>
      </c>
      <c r="L220" s="34" t="s">
        <v>65</v>
      </c>
      <c r="M220" s="33">
        <v>90</v>
      </c>
      <c r="N220" s="31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78"/>
      <c r="P220" s="178"/>
      <c r="Q220" s="178"/>
      <c r="R220" s="176"/>
      <c r="S220" s="35"/>
      <c r="T220" s="35"/>
      <c r="U220" s="36" t="s">
        <v>67</v>
      </c>
      <c r="V220" s="162">
        <v>3</v>
      </c>
      <c r="W220" s="163">
        <f>IFERROR(IF(V220="","",V220),"")</f>
        <v>3</v>
      </c>
      <c r="X220" s="37">
        <f>IFERROR(IF(V220="","",V220*0.0155),"")</f>
        <v>4.65E-2</v>
      </c>
      <c r="Y220" s="57"/>
      <c r="Z220" s="58"/>
      <c r="AD220" s="62"/>
      <c r="BA220" s="136" t="s">
        <v>1</v>
      </c>
    </row>
    <row r="221" spans="1:53" x14ac:dyDescent="0.2">
      <c r="A221" s="187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88"/>
      <c r="N221" s="190" t="s">
        <v>68</v>
      </c>
      <c r="O221" s="182"/>
      <c r="P221" s="182"/>
      <c r="Q221" s="182"/>
      <c r="R221" s="182"/>
      <c r="S221" s="182"/>
      <c r="T221" s="183"/>
      <c r="U221" s="38" t="s">
        <v>67</v>
      </c>
      <c r="V221" s="164">
        <f>IFERROR(SUM(V220:V220),"0")</f>
        <v>3</v>
      </c>
      <c r="W221" s="164">
        <f>IFERROR(SUM(W220:W220),"0")</f>
        <v>3</v>
      </c>
      <c r="X221" s="164">
        <f>IFERROR(IF(X220="",0,X220),"0")</f>
        <v>4.65E-2</v>
      </c>
      <c r="Y221" s="165"/>
      <c r="Z221" s="165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88"/>
      <c r="N222" s="190" t="s">
        <v>68</v>
      </c>
      <c r="O222" s="182"/>
      <c r="P222" s="182"/>
      <c r="Q222" s="182"/>
      <c r="R222" s="182"/>
      <c r="S222" s="182"/>
      <c r="T222" s="183"/>
      <c r="U222" s="38" t="s">
        <v>69</v>
      </c>
      <c r="V222" s="164">
        <f>IFERROR(SUMPRODUCT(V220:V220*H220:H220),"0")</f>
        <v>19.200000000000003</v>
      </c>
      <c r="W222" s="164">
        <f>IFERROR(SUMPRODUCT(W220:W220*H220:H220),"0")</f>
        <v>19.200000000000003</v>
      </c>
      <c r="X222" s="38"/>
      <c r="Y222" s="165"/>
      <c r="Z222" s="165"/>
    </row>
    <row r="223" spans="1:53" ht="27.75" hidden="1" customHeight="1" x14ac:dyDescent="0.2">
      <c r="A223" s="207" t="s">
        <v>291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49"/>
      <c r="Z223" s="49"/>
    </row>
    <row r="224" spans="1:53" ht="16.5" hidden="1" customHeight="1" x14ac:dyDescent="0.25">
      <c r="A224" s="198" t="s">
        <v>292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58"/>
      <c r="Z224" s="158"/>
    </row>
    <row r="225" spans="1:53" ht="14.25" hidden="1" customHeight="1" x14ac:dyDescent="0.25">
      <c r="A225" s="173" t="s">
        <v>132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7"/>
      <c r="Z225" s="157"/>
    </row>
    <row r="226" spans="1:53" ht="27" hidden="1" customHeight="1" x14ac:dyDescent="0.25">
      <c r="A226" s="55" t="s">
        <v>293</v>
      </c>
      <c r="B226" s="55" t="s">
        <v>294</v>
      </c>
      <c r="C226" s="32">
        <v>4301131019</v>
      </c>
      <c r="D226" s="175">
        <v>4640242180427</v>
      </c>
      <c r="E226" s="176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122</v>
      </c>
      <c r="L226" s="34" t="s">
        <v>65</v>
      </c>
      <c r="M226" s="33">
        <v>180</v>
      </c>
      <c r="N226" s="298" t="s">
        <v>295</v>
      </c>
      <c r="O226" s="178"/>
      <c r="P226" s="178"/>
      <c r="Q226" s="178"/>
      <c r="R226" s="176"/>
      <c r="S226" s="35"/>
      <c r="T226" s="35"/>
      <c r="U226" s="36" t="s">
        <v>67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76</v>
      </c>
    </row>
    <row r="227" spans="1:53" hidden="1" x14ac:dyDescent="0.2">
      <c r="A227" s="187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88"/>
      <c r="N227" s="190" t="s">
        <v>68</v>
      </c>
      <c r="O227" s="182"/>
      <c r="P227" s="182"/>
      <c r="Q227" s="182"/>
      <c r="R227" s="182"/>
      <c r="S227" s="182"/>
      <c r="T227" s="183"/>
      <c r="U227" s="38" t="s">
        <v>67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8"/>
      <c r="N228" s="190" t="s">
        <v>68</v>
      </c>
      <c r="O228" s="182"/>
      <c r="P228" s="182"/>
      <c r="Q228" s="182"/>
      <c r="R228" s="182"/>
      <c r="S228" s="182"/>
      <c r="T228" s="183"/>
      <c r="U228" s="38" t="s">
        <v>69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3" t="s">
        <v>72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57"/>
      <c r="Z229" s="157"/>
    </row>
    <row r="230" spans="1:53" ht="27" customHeight="1" x14ac:dyDescent="0.25">
      <c r="A230" s="55" t="s">
        <v>296</v>
      </c>
      <c r="B230" s="55" t="s">
        <v>297</v>
      </c>
      <c r="C230" s="32">
        <v>4301132080</v>
      </c>
      <c r="D230" s="175">
        <v>4640242180397</v>
      </c>
      <c r="E230" s="176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64</v>
      </c>
      <c r="L230" s="34" t="s">
        <v>65</v>
      </c>
      <c r="M230" s="33">
        <v>180</v>
      </c>
      <c r="N230" s="347" t="s">
        <v>298</v>
      </c>
      <c r="O230" s="178"/>
      <c r="P230" s="178"/>
      <c r="Q230" s="178"/>
      <c r="R230" s="176"/>
      <c r="S230" s="35"/>
      <c r="T230" s="35"/>
      <c r="U230" s="36" t="s">
        <v>67</v>
      </c>
      <c r="V230" s="162">
        <v>75</v>
      </c>
      <c r="W230" s="163">
        <f>IFERROR(IF(V230="","",V230),"")</f>
        <v>75</v>
      </c>
      <c r="X230" s="37">
        <f>IFERROR(IF(V230="","",V230*0.0155),"")</f>
        <v>1.1625000000000001</v>
      </c>
      <c r="Y230" s="57"/>
      <c r="Z230" s="58"/>
      <c r="AD230" s="62"/>
      <c r="BA230" s="138" t="s">
        <v>76</v>
      </c>
    </row>
    <row r="231" spans="1:53" x14ac:dyDescent="0.2">
      <c r="A231" s="187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88"/>
      <c r="N231" s="190" t="s">
        <v>68</v>
      </c>
      <c r="O231" s="182"/>
      <c r="P231" s="182"/>
      <c r="Q231" s="182"/>
      <c r="R231" s="182"/>
      <c r="S231" s="182"/>
      <c r="T231" s="183"/>
      <c r="U231" s="38" t="s">
        <v>67</v>
      </c>
      <c r="V231" s="164">
        <f>IFERROR(SUM(V230:V230),"0")</f>
        <v>75</v>
      </c>
      <c r="W231" s="164">
        <f>IFERROR(SUM(W230:W230),"0")</f>
        <v>75</v>
      </c>
      <c r="X231" s="164">
        <f>IFERROR(IF(X230="",0,X230),"0")</f>
        <v>1.1625000000000001</v>
      </c>
      <c r="Y231" s="165"/>
      <c r="Z231" s="165"/>
    </row>
    <row r="232" spans="1:53" x14ac:dyDescent="0.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88"/>
      <c r="N232" s="190" t="s">
        <v>68</v>
      </c>
      <c r="O232" s="182"/>
      <c r="P232" s="182"/>
      <c r="Q232" s="182"/>
      <c r="R232" s="182"/>
      <c r="S232" s="182"/>
      <c r="T232" s="183"/>
      <c r="U232" s="38" t="s">
        <v>69</v>
      </c>
      <c r="V232" s="164">
        <f>IFERROR(SUMPRODUCT(V230:V230*H230:H230),"0")</f>
        <v>450</v>
      </c>
      <c r="W232" s="164">
        <f>IFERROR(SUMPRODUCT(W230:W230*H230:H230),"0")</f>
        <v>450</v>
      </c>
      <c r="X232" s="38"/>
      <c r="Y232" s="165"/>
      <c r="Z232" s="165"/>
    </row>
    <row r="233" spans="1:53" ht="14.25" hidden="1" customHeight="1" x14ac:dyDescent="0.25">
      <c r="A233" s="173" t="s">
        <v>150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157"/>
      <c r="Z233" s="157"/>
    </row>
    <row r="234" spans="1:53" ht="27" hidden="1" customHeight="1" x14ac:dyDescent="0.25">
      <c r="A234" s="55" t="s">
        <v>299</v>
      </c>
      <c r="B234" s="55" t="s">
        <v>300</v>
      </c>
      <c r="C234" s="32">
        <v>4301136028</v>
      </c>
      <c r="D234" s="175">
        <v>4640242180304</v>
      </c>
      <c r="E234" s="176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75</v>
      </c>
      <c r="L234" s="34" t="s">
        <v>65</v>
      </c>
      <c r="M234" s="33">
        <v>180</v>
      </c>
      <c r="N234" s="271" t="s">
        <v>301</v>
      </c>
      <c r="O234" s="178"/>
      <c r="P234" s="178"/>
      <c r="Q234" s="178"/>
      <c r="R234" s="176"/>
      <c r="S234" s="35"/>
      <c r="T234" s="35"/>
      <c r="U234" s="36" t="s">
        <v>67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76</v>
      </c>
    </row>
    <row r="235" spans="1:53" ht="37.5" hidden="1" customHeight="1" x14ac:dyDescent="0.25">
      <c r="A235" s="55" t="s">
        <v>302</v>
      </c>
      <c r="B235" s="55" t="s">
        <v>303</v>
      </c>
      <c r="C235" s="32">
        <v>4301136027</v>
      </c>
      <c r="D235" s="175">
        <v>4640242180298</v>
      </c>
      <c r="E235" s="176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75</v>
      </c>
      <c r="L235" s="34" t="s">
        <v>65</v>
      </c>
      <c r="M235" s="33">
        <v>180</v>
      </c>
      <c r="N235" s="205" t="s">
        <v>304</v>
      </c>
      <c r="O235" s="178"/>
      <c r="P235" s="178"/>
      <c r="Q235" s="178"/>
      <c r="R235" s="176"/>
      <c r="S235" s="35"/>
      <c r="T235" s="35"/>
      <c r="U235" s="36" t="s">
        <v>67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76</v>
      </c>
    </row>
    <row r="236" spans="1:53" ht="27" customHeight="1" x14ac:dyDescent="0.25">
      <c r="A236" s="55" t="s">
        <v>305</v>
      </c>
      <c r="B236" s="55" t="s">
        <v>306</v>
      </c>
      <c r="C236" s="32">
        <v>4301136026</v>
      </c>
      <c r="D236" s="175">
        <v>4640242180236</v>
      </c>
      <c r="E236" s="176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64</v>
      </c>
      <c r="L236" s="34" t="s">
        <v>65</v>
      </c>
      <c r="M236" s="33">
        <v>180</v>
      </c>
      <c r="N236" s="305" t="s">
        <v>307</v>
      </c>
      <c r="O236" s="178"/>
      <c r="P236" s="178"/>
      <c r="Q236" s="178"/>
      <c r="R236" s="176"/>
      <c r="S236" s="35"/>
      <c r="T236" s="35"/>
      <c r="U236" s="36" t="s">
        <v>67</v>
      </c>
      <c r="V236" s="162">
        <v>100</v>
      </c>
      <c r="W236" s="163">
        <f>IFERROR(IF(V236="","",V236),"")</f>
        <v>100</v>
      </c>
      <c r="X236" s="37">
        <f>IFERROR(IF(V236="","",V236*0.0155),"")</f>
        <v>1.55</v>
      </c>
      <c r="Y236" s="57"/>
      <c r="Z236" s="58"/>
      <c r="AD236" s="62"/>
      <c r="BA236" s="141" t="s">
        <v>76</v>
      </c>
    </row>
    <row r="237" spans="1:53" ht="27" hidden="1" customHeight="1" x14ac:dyDescent="0.25">
      <c r="A237" s="55" t="s">
        <v>308</v>
      </c>
      <c r="B237" s="55" t="s">
        <v>309</v>
      </c>
      <c r="C237" s="32">
        <v>4301136029</v>
      </c>
      <c r="D237" s="175">
        <v>4640242180410</v>
      </c>
      <c r="E237" s="176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237" t="s">
        <v>310</v>
      </c>
      <c r="O237" s="178"/>
      <c r="P237" s="178"/>
      <c r="Q237" s="178"/>
      <c r="R237" s="176"/>
      <c r="S237" s="35"/>
      <c r="T237" s="35"/>
      <c r="U237" s="36" t="s">
        <v>67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76</v>
      </c>
    </row>
    <row r="238" spans="1:53" x14ac:dyDescent="0.2">
      <c r="A238" s="187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8"/>
      <c r="N238" s="190" t="s">
        <v>68</v>
      </c>
      <c r="O238" s="182"/>
      <c r="P238" s="182"/>
      <c r="Q238" s="182"/>
      <c r="R238" s="182"/>
      <c r="S238" s="182"/>
      <c r="T238" s="183"/>
      <c r="U238" s="38" t="s">
        <v>67</v>
      </c>
      <c r="V238" s="164">
        <f>IFERROR(SUM(V234:V237),"0")</f>
        <v>100</v>
      </c>
      <c r="W238" s="164">
        <f>IFERROR(SUM(W234:W237),"0")</f>
        <v>100</v>
      </c>
      <c r="X238" s="164">
        <f>IFERROR(IF(X234="",0,X234),"0")+IFERROR(IF(X235="",0,X235),"0")+IFERROR(IF(X236="",0,X236),"0")+IFERROR(IF(X237="",0,X237),"0")</f>
        <v>1.55</v>
      </c>
      <c r="Y238" s="165"/>
      <c r="Z238" s="165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8"/>
      <c r="N239" s="190" t="s">
        <v>68</v>
      </c>
      <c r="O239" s="182"/>
      <c r="P239" s="182"/>
      <c r="Q239" s="182"/>
      <c r="R239" s="182"/>
      <c r="S239" s="182"/>
      <c r="T239" s="183"/>
      <c r="U239" s="38" t="s">
        <v>69</v>
      </c>
      <c r="V239" s="164">
        <f>IFERROR(SUMPRODUCT(V234:V237*H234:H237),"0")</f>
        <v>500</v>
      </c>
      <c r="W239" s="164">
        <f>IFERROR(SUMPRODUCT(W234:W237*H234:H237),"0")</f>
        <v>500</v>
      </c>
      <c r="X239" s="38"/>
      <c r="Y239" s="165"/>
      <c r="Z239" s="165"/>
    </row>
    <row r="240" spans="1:53" ht="14.25" hidden="1" customHeight="1" x14ac:dyDescent="0.25">
      <c r="A240" s="173" t="s">
        <v>128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7"/>
      <c r="Z240" s="157"/>
    </row>
    <row r="241" spans="1:53" ht="27" customHeight="1" x14ac:dyDescent="0.25">
      <c r="A241" s="55" t="s">
        <v>311</v>
      </c>
      <c r="B241" s="55" t="s">
        <v>312</v>
      </c>
      <c r="C241" s="32">
        <v>4301135191</v>
      </c>
      <c r="D241" s="175">
        <v>4640242180373</v>
      </c>
      <c r="E241" s="176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75</v>
      </c>
      <c r="L241" s="34" t="s">
        <v>65</v>
      </c>
      <c r="M241" s="33">
        <v>180</v>
      </c>
      <c r="N241" s="290" t="s">
        <v>313</v>
      </c>
      <c r="O241" s="178"/>
      <c r="P241" s="178"/>
      <c r="Q241" s="178"/>
      <c r="R241" s="176"/>
      <c r="S241" s="35"/>
      <c r="T241" s="35"/>
      <c r="U241" s="36" t="s">
        <v>67</v>
      </c>
      <c r="V241" s="162">
        <v>30</v>
      </c>
      <c r="W241" s="163">
        <f t="shared" ref="W241:W253" si="4">IFERROR(IF(V241="","",V241),"")</f>
        <v>30</v>
      </c>
      <c r="X241" s="37">
        <f t="shared" ref="X241:X246" si="5">IFERROR(IF(V241="","",V241*0.00936),"")</f>
        <v>0.28079999999999999</v>
      </c>
      <c r="Y241" s="57"/>
      <c r="Z241" s="58"/>
      <c r="AD241" s="62"/>
      <c r="BA241" s="143" t="s">
        <v>76</v>
      </c>
    </row>
    <row r="242" spans="1:53" ht="27" hidden="1" customHeight="1" x14ac:dyDescent="0.25">
      <c r="A242" s="55" t="s">
        <v>314</v>
      </c>
      <c r="B242" s="55" t="s">
        <v>315</v>
      </c>
      <c r="C242" s="32">
        <v>4301135195</v>
      </c>
      <c r="D242" s="175">
        <v>4640242180366</v>
      </c>
      <c r="E242" s="176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75</v>
      </c>
      <c r="L242" s="34" t="s">
        <v>65</v>
      </c>
      <c r="M242" s="33">
        <v>180</v>
      </c>
      <c r="N242" s="283" t="s">
        <v>316</v>
      </c>
      <c r="O242" s="178"/>
      <c r="P242" s="178"/>
      <c r="Q242" s="178"/>
      <c r="R242" s="176"/>
      <c r="S242" s="35"/>
      <c r="T242" s="35"/>
      <c r="U242" s="36" t="s">
        <v>67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76</v>
      </c>
    </row>
    <row r="243" spans="1:53" ht="27" customHeight="1" x14ac:dyDescent="0.25">
      <c r="A243" s="55" t="s">
        <v>317</v>
      </c>
      <c r="B243" s="55" t="s">
        <v>318</v>
      </c>
      <c r="C243" s="32">
        <v>4301135188</v>
      </c>
      <c r="D243" s="175">
        <v>4640242180335</v>
      </c>
      <c r="E243" s="176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75</v>
      </c>
      <c r="L243" s="34" t="s">
        <v>65</v>
      </c>
      <c r="M243" s="33">
        <v>180</v>
      </c>
      <c r="N243" s="303" t="s">
        <v>319</v>
      </c>
      <c r="O243" s="178"/>
      <c r="P243" s="178"/>
      <c r="Q243" s="178"/>
      <c r="R243" s="176"/>
      <c r="S243" s="35"/>
      <c r="T243" s="35"/>
      <c r="U243" s="36" t="s">
        <v>67</v>
      </c>
      <c r="V243" s="162">
        <v>24</v>
      </c>
      <c r="W243" s="163">
        <f t="shared" si="4"/>
        <v>24</v>
      </c>
      <c r="X243" s="37">
        <f t="shared" si="5"/>
        <v>0.22464000000000001</v>
      </c>
      <c r="Y243" s="57"/>
      <c r="Z243" s="58"/>
      <c r="AD243" s="62"/>
      <c r="BA243" s="145" t="s">
        <v>76</v>
      </c>
    </row>
    <row r="244" spans="1:53" ht="37.5" hidden="1" customHeight="1" x14ac:dyDescent="0.25">
      <c r="A244" s="55" t="s">
        <v>320</v>
      </c>
      <c r="B244" s="55" t="s">
        <v>321</v>
      </c>
      <c r="C244" s="32">
        <v>4301135189</v>
      </c>
      <c r="D244" s="175">
        <v>4640242180342</v>
      </c>
      <c r="E244" s="176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97" t="s">
        <v>322</v>
      </c>
      <c r="O244" s="178"/>
      <c r="P244" s="178"/>
      <c r="Q244" s="178"/>
      <c r="R244" s="176"/>
      <c r="S244" s="35"/>
      <c r="T244" s="35"/>
      <c r="U244" s="36" t="s">
        <v>67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76</v>
      </c>
    </row>
    <row r="245" spans="1:53" ht="27" hidden="1" customHeight="1" x14ac:dyDescent="0.25">
      <c r="A245" s="55" t="s">
        <v>323</v>
      </c>
      <c r="B245" s="55" t="s">
        <v>324</v>
      </c>
      <c r="C245" s="32">
        <v>4301135190</v>
      </c>
      <c r="D245" s="175">
        <v>4640242180359</v>
      </c>
      <c r="E245" s="176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69" t="s">
        <v>325</v>
      </c>
      <c r="O245" s="178"/>
      <c r="P245" s="178"/>
      <c r="Q245" s="178"/>
      <c r="R245" s="176"/>
      <c r="S245" s="35"/>
      <c r="T245" s="35"/>
      <c r="U245" s="36" t="s">
        <v>67</v>
      </c>
      <c r="V245" s="162">
        <v>0</v>
      </c>
      <c r="W245" s="163">
        <f t="shared" si="4"/>
        <v>0</v>
      </c>
      <c r="X245" s="37">
        <f t="shared" si="5"/>
        <v>0</v>
      </c>
      <c r="Y245" s="57"/>
      <c r="Z245" s="58"/>
      <c r="AD245" s="62"/>
      <c r="BA245" s="147" t="s">
        <v>76</v>
      </c>
    </row>
    <row r="246" spans="1:53" ht="27" customHeight="1" x14ac:dyDescent="0.25">
      <c r="A246" s="55" t="s">
        <v>326</v>
      </c>
      <c r="B246" s="55" t="s">
        <v>327</v>
      </c>
      <c r="C246" s="32">
        <v>4301135192</v>
      </c>
      <c r="D246" s="175">
        <v>4640242180380</v>
      </c>
      <c r="E246" s="176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228" t="s">
        <v>328</v>
      </c>
      <c r="O246" s="178"/>
      <c r="P246" s="178"/>
      <c r="Q246" s="178"/>
      <c r="R246" s="176"/>
      <c r="S246" s="35"/>
      <c r="T246" s="35"/>
      <c r="U246" s="36" t="s">
        <v>67</v>
      </c>
      <c r="V246" s="162">
        <v>11</v>
      </c>
      <c r="W246" s="163">
        <f t="shared" si="4"/>
        <v>11</v>
      </c>
      <c r="X246" s="37">
        <f t="shared" si="5"/>
        <v>0.10296</v>
      </c>
      <c r="Y246" s="57"/>
      <c r="Z246" s="58"/>
      <c r="AD246" s="62"/>
      <c r="BA246" s="148" t="s">
        <v>76</v>
      </c>
    </row>
    <row r="247" spans="1:53" ht="27" hidden="1" customHeight="1" x14ac:dyDescent="0.25">
      <c r="A247" s="55" t="s">
        <v>329</v>
      </c>
      <c r="B247" s="55" t="s">
        <v>330</v>
      </c>
      <c r="C247" s="32">
        <v>4301135186</v>
      </c>
      <c r="D247" s="175">
        <v>4640242180311</v>
      </c>
      <c r="E247" s="176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191" t="s">
        <v>331</v>
      </c>
      <c r="O247" s="178"/>
      <c r="P247" s="178"/>
      <c r="Q247" s="178"/>
      <c r="R247" s="176"/>
      <c r="S247" s="35"/>
      <c r="T247" s="35"/>
      <c r="U247" s="36" t="s">
        <v>67</v>
      </c>
      <c r="V247" s="162">
        <v>0</v>
      </c>
      <c r="W247" s="163">
        <f t="shared" si="4"/>
        <v>0</v>
      </c>
      <c r="X247" s="37">
        <f>IFERROR(IF(V247="","",V247*0.0155),"")</f>
        <v>0</v>
      </c>
      <c r="Y247" s="57"/>
      <c r="Z247" s="58"/>
      <c r="AD247" s="62"/>
      <c r="BA247" s="149" t="s">
        <v>76</v>
      </c>
    </row>
    <row r="248" spans="1:53" ht="37.5" hidden="1" customHeight="1" x14ac:dyDescent="0.25">
      <c r="A248" s="55" t="s">
        <v>332</v>
      </c>
      <c r="B248" s="55" t="s">
        <v>333</v>
      </c>
      <c r="C248" s="32">
        <v>4301135187</v>
      </c>
      <c r="D248" s="175">
        <v>4640242180328</v>
      </c>
      <c r="E248" s="176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75</v>
      </c>
      <c r="L248" s="34" t="s">
        <v>65</v>
      </c>
      <c r="M248" s="33">
        <v>180</v>
      </c>
      <c r="N248" s="204" t="s">
        <v>334</v>
      </c>
      <c r="O248" s="178"/>
      <c r="P248" s="178"/>
      <c r="Q248" s="178"/>
      <c r="R248" s="176"/>
      <c r="S248" s="35"/>
      <c r="T248" s="35"/>
      <c r="U248" s="36" t="s">
        <v>67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76</v>
      </c>
    </row>
    <row r="249" spans="1:53" ht="27" hidden="1" customHeight="1" x14ac:dyDescent="0.25">
      <c r="A249" s="55" t="s">
        <v>335</v>
      </c>
      <c r="B249" s="55" t="s">
        <v>336</v>
      </c>
      <c r="C249" s="32">
        <v>4301135194</v>
      </c>
      <c r="D249" s="175">
        <v>4640242180380</v>
      </c>
      <c r="E249" s="176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122</v>
      </c>
      <c r="L249" s="34" t="s">
        <v>65</v>
      </c>
      <c r="M249" s="33">
        <v>180</v>
      </c>
      <c r="N249" s="194" t="s">
        <v>337</v>
      </c>
      <c r="O249" s="178"/>
      <c r="P249" s="178"/>
      <c r="Q249" s="178"/>
      <c r="R249" s="176"/>
      <c r="S249" s="35"/>
      <c r="T249" s="35"/>
      <c r="U249" s="36" t="s">
        <v>67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76</v>
      </c>
    </row>
    <row r="250" spans="1:53" ht="27" hidden="1" customHeight="1" x14ac:dyDescent="0.25">
      <c r="A250" s="55" t="s">
        <v>338</v>
      </c>
      <c r="B250" s="55" t="s">
        <v>339</v>
      </c>
      <c r="C250" s="32">
        <v>4301135193</v>
      </c>
      <c r="D250" s="175">
        <v>4640242180403</v>
      </c>
      <c r="E250" s="176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235" t="s">
        <v>340</v>
      </c>
      <c r="O250" s="178"/>
      <c r="P250" s="178"/>
      <c r="Q250" s="178"/>
      <c r="R250" s="176"/>
      <c r="S250" s="35"/>
      <c r="T250" s="35"/>
      <c r="U250" s="36" t="s">
        <v>67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76</v>
      </c>
    </row>
    <row r="251" spans="1:53" ht="27" customHeight="1" x14ac:dyDescent="0.25">
      <c r="A251" s="55" t="s">
        <v>341</v>
      </c>
      <c r="B251" s="55" t="s">
        <v>342</v>
      </c>
      <c r="C251" s="32">
        <v>4301135153</v>
      </c>
      <c r="D251" s="175">
        <v>4607111037480</v>
      </c>
      <c r="E251" s="176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64</v>
      </c>
      <c r="L251" s="34" t="s">
        <v>65</v>
      </c>
      <c r="M251" s="33">
        <v>180</v>
      </c>
      <c r="N251" s="21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78"/>
      <c r="P251" s="178"/>
      <c r="Q251" s="178"/>
      <c r="R251" s="176"/>
      <c r="S251" s="35"/>
      <c r="T251" s="35"/>
      <c r="U251" s="36" t="s">
        <v>67</v>
      </c>
      <c r="V251" s="162">
        <v>20</v>
      </c>
      <c r="W251" s="163">
        <f t="shared" si="4"/>
        <v>20</v>
      </c>
      <c r="X251" s="37">
        <f>IFERROR(IF(V251="","",V251*0.0155),"")</f>
        <v>0.31</v>
      </c>
      <c r="Y251" s="57"/>
      <c r="Z251" s="58"/>
      <c r="AD251" s="62"/>
      <c r="BA251" s="153" t="s">
        <v>76</v>
      </c>
    </row>
    <row r="252" spans="1:53" ht="27" customHeight="1" x14ac:dyDescent="0.25">
      <c r="A252" s="55" t="s">
        <v>343</v>
      </c>
      <c r="B252" s="55" t="s">
        <v>344</v>
      </c>
      <c r="C252" s="32">
        <v>4301135152</v>
      </c>
      <c r="D252" s="175">
        <v>4607111037473</v>
      </c>
      <c r="E252" s="176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64</v>
      </c>
      <c r="L252" s="34" t="s">
        <v>65</v>
      </c>
      <c r="M252" s="33">
        <v>180</v>
      </c>
      <c r="N252" s="33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78"/>
      <c r="P252" s="178"/>
      <c r="Q252" s="178"/>
      <c r="R252" s="176"/>
      <c r="S252" s="35"/>
      <c r="T252" s="35"/>
      <c r="U252" s="36" t="s">
        <v>67</v>
      </c>
      <c r="V252" s="162">
        <v>20</v>
      </c>
      <c r="W252" s="163">
        <f t="shared" si="4"/>
        <v>20</v>
      </c>
      <c r="X252" s="37">
        <f>IFERROR(IF(V252="","",V252*0.0155),"")</f>
        <v>0.31</v>
      </c>
      <c r="Y252" s="57"/>
      <c r="Z252" s="58"/>
      <c r="AD252" s="62"/>
      <c r="BA252" s="154" t="s">
        <v>76</v>
      </c>
    </row>
    <row r="253" spans="1:53" ht="27" hidden="1" customHeight="1" x14ac:dyDescent="0.25">
      <c r="A253" s="55" t="s">
        <v>345</v>
      </c>
      <c r="B253" s="55" t="s">
        <v>346</v>
      </c>
      <c r="C253" s="32">
        <v>4301135198</v>
      </c>
      <c r="D253" s="175">
        <v>4640242180663</v>
      </c>
      <c r="E253" s="176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64</v>
      </c>
      <c r="L253" s="34" t="s">
        <v>65</v>
      </c>
      <c r="M253" s="33">
        <v>180</v>
      </c>
      <c r="N253" s="220" t="s">
        <v>347</v>
      </c>
      <c r="O253" s="178"/>
      <c r="P253" s="178"/>
      <c r="Q253" s="178"/>
      <c r="R253" s="176"/>
      <c r="S253" s="35"/>
      <c r="T253" s="35"/>
      <c r="U253" s="36" t="s">
        <v>67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76</v>
      </c>
    </row>
    <row r="254" spans="1:53" x14ac:dyDescent="0.2">
      <c r="A254" s="187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88"/>
      <c r="N254" s="190" t="s">
        <v>68</v>
      </c>
      <c r="O254" s="182"/>
      <c r="P254" s="182"/>
      <c r="Q254" s="182"/>
      <c r="R254" s="182"/>
      <c r="S254" s="182"/>
      <c r="T254" s="183"/>
      <c r="U254" s="38" t="s">
        <v>67</v>
      </c>
      <c r="V254" s="164">
        <f>IFERROR(SUM(V241:V253),"0")</f>
        <v>105</v>
      </c>
      <c r="W254" s="164">
        <f>IFERROR(SUM(W241:W253),"0")</f>
        <v>105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1.2284000000000002</v>
      </c>
      <c r="Y254" s="165"/>
      <c r="Z254" s="165"/>
    </row>
    <row r="255" spans="1:53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88"/>
      <c r="N255" s="190" t="s">
        <v>68</v>
      </c>
      <c r="O255" s="182"/>
      <c r="P255" s="182"/>
      <c r="Q255" s="182"/>
      <c r="R255" s="182"/>
      <c r="S255" s="182"/>
      <c r="T255" s="183"/>
      <c r="U255" s="38" t="s">
        <v>69</v>
      </c>
      <c r="V255" s="164">
        <f>IFERROR(SUMPRODUCT(V241:V253*H241:H253),"0")</f>
        <v>379.5</v>
      </c>
      <c r="W255" s="164">
        <f>IFERROR(SUMPRODUCT(W241:W253*H241:H253),"0")</f>
        <v>379.5</v>
      </c>
      <c r="X255" s="38"/>
      <c r="Y255" s="165"/>
      <c r="Z255" s="165"/>
    </row>
    <row r="256" spans="1:53" ht="15" customHeight="1" x14ac:dyDescent="0.2">
      <c r="A256" s="199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200"/>
      <c r="N256" s="195" t="s">
        <v>348</v>
      </c>
      <c r="O256" s="196"/>
      <c r="P256" s="196"/>
      <c r="Q256" s="196"/>
      <c r="R256" s="196"/>
      <c r="S256" s="196"/>
      <c r="T256" s="197"/>
      <c r="U256" s="38" t="s">
        <v>69</v>
      </c>
      <c r="V256" s="164">
        <f>IFERROR(V24+V33+V41+V47+V57+V63+V68+V74+V84+V91+V100+V106+V111+V119+V124+V130+V135+V141+V149+V154+V161+V166+V171+V178+V186+V194+V199+V205+V211+V217+V222+V228+V232+V239+V255,"0")</f>
        <v>13398.7</v>
      </c>
      <c r="W256" s="164">
        <f>IFERROR(W24+W33+W41+W47+W57+W63+W68+W74+W84+W91+W100+W106+W111+W119+W124+W130+W135+W141+W149+W154+W161+W166+W171+W178+W186+W194+W199+W205+W211+W217+W222+W228+W232+W239+W255,"0")</f>
        <v>13398.7</v>
      </c>
      <c r="X256" s="38"/>
      <c r="Y256" s="165"/>
      <c r="Z256" s="165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200"/>
      <c r="N257" s="195" t="s">
        <v>349</v>
      </c>
      <c r="O257" s="196"/>
      <c r="P257" s="196"/>
      <c r="Q257" s="196"/>
      <c r="R257" s="196"/>
      <c r="S257" s="196"/>
      <c r="T257" s="197"/>
      <c r="U257" s="38" t="s">
        <v>69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14399.638200000001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14399.638200000001</v>
      </c>
      <c r="X257" s="38"/>
      <c r="Y257" s="165"/>
      <c r="Z257" s="165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00"/>
      <c r="N258" s="195" t="s">
        <v>350</v>
      </c>
      <c r="O258" s="196"/>
      <c r="P258" s="196"/>
      <c r="Q258" s="196"/>
      <c r="R258" s="196"/>
      <c r="S258" s="196"/>
      <c r="T258" s="197"/>
      <c r="U258" s="38" t="s">
        <v>351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32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32</v>
      </c>
      <c r="X258" s="38"/>
      <c r="Y258" s="165"/>
      <c r="Z258" s="165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00"/>
      <c r="N259" s="195" t="s">
        <v>352</v>
      </c>
      <c r="O259" s="196"/>
      <c r="P259" s="196"/>
      <c r="Q259" s="196"/>
      <c r="R259" s="196"/>
      <c r="S259" s="196"/>
      <c r="T259" s="197"/>
      <c r="U259" s="38" t="s">
        <v>69</v>
      </c>
      <c r="V259" s="164">
        <f>GrossWeightTotal+PalletQtyTotal*25</f>
        <v>15199.638200000001</v>
      </c>
      <c r="W259" s="164">
        <f>GrossWeightTotalR+PalletQtyTotalR*25</f>
        <v>15199.638200000001</v>
      </c>
      <c r="X259" s="38"/>
      <c r="Y259" s="165"/>
      <c r="Z259" s="165"/>
    </row>
    <row r="260" spans="1:32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00"/>
      <c r="N260" s="195" t="s">
        <v>353</v>
      </c>
      <c r="O260" s="196"/>
      <c r="P260" s="196"/>
      <c r="Q260" s="196"/>
      <c r="R260" s="196"/>
      <c r="S260" s="196"/>
      <c r="T260" s="197"/>
      <c r="U260" s="38" t="s">
        <v>351</v>
      </c>
      <c r="V260" s="164">
        <f>IFERROR(V23+V32+V40+V46+V56+V62+V67+V73+V83+V90+V99+V105+V110+V118+V123+V129+V134+V140+V148+V153+V160+V165+V170+V177+V185+V193+V198+V204+V210+V216+V221+V227+V231+V238+V254,"0")</f>
        <v>2662</v>
      </c>
      <c r="W260" s="164">
        <f>IFERROR(W23+W32+W40+W46+W56+W62+W67+W73+W83+W90+W99+W105+W110+W118+W123+W129+W134+W140+W148+W153+W160+W165+W170+W177+W185+W193+W198+W204+W210+W216+W221+W227+W231+W238+W254,"0")</f>
        <v>2662</v>
      </c>
      <c r="X260" s="38"/>
      <c r="Y260" s="165"/>
      <c r="Z260" s="165"/>
    </row>
    <row r="261" spans="1:32" ht="14.25" hidden="1" customHeight="1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00"/>
      <c r="N261" s="195" t="s">
        <v>354</v>
      </c>
      <c r="O261" s="196"/>
      <c r="P261" s="196"/>
      <c r="Q261" s="196"/>
      <c r="R261" s="196"/>
      <c r="S261" s="196"/>
      <c r="T261" s="197"/>
      <c r="U261" s="40" t="s">
        <v>355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39.771059999999999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356</v>
      </c>
      <c r="B263" s="156" t="s">
        <v>60</v>
      </c>
      <c r="C263" s="185" t="s">
        <v>70</v>
      </c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9"/>
      <c r="S263" s="185" t="s">
        <v>206</v>
      </c>
      <c r="T263" s="239"/>
      <c r="U263" s="185" t="s">
        <v>228</v>
      </c>
      <c r="V263" s="238"/>
      <c r="W263" s="238"/>
      <c r="X263" s="239"/>
      <c r="Y263" s="185" t="s">
        <v>251</v>
      </c>
      <c r="Z263" s="238"/>
      <c r="AA263" s="238"/>
      <c r="AB263" s="239"/>
      <c r="AC263" s="156" t="s">
        <v>279</v>
      </c>
      <c r="AD263" s="185" t="s">
        <v>283</v>
      </c>
      <c r="AE263" s="239"/>
      <c r="AF263" s="156" t="s">
        <v>291</v>
      </c>
    </row>
    <row r="264" spans="1:32" ht="14.25" customHeight="1" thickTop="1" x14ac:dyDescent="0.2">
      <c r="A264" s="345" t="s">
        <v>357</v>
      </c>
      <c r="B264" s="185" t="s">
        <v>60</v>
      </c>
      <c r="C264" s="185" t="s">
        <v>71</v>
      </c>
      <c r="D264" s="185" t="s">
        <v>83</v>
      </c>
      <c r="E264" s="185" t="s">
        <v>93</v>
      </c>
      <c r="F264" s="185" t="s">
        <v>100</v>
      </c>
      <c r="G264" s="185" t="s">
        <v>119</v>
      </c>
      <c r="H264" s="185" t="s">
        <v>127</v>
      </c>
      <c r="I264" s="185" t="s">
        <v>131</v>
      </c>
      <c r="J264" s="185" t="s">
        <v>137</v>
      </c>
      <c r="K264" s="185" t="s">
        <v>150</v>
      </c>
      <c r="L264" s="185" t="s">
        <v>157</v>
      </c>
      <c r="M264" s="185" t="s">
        <v>173</v>
      </c>
      <c r="N264" s="185" t="s">
        <v>178</v>
      </c>
      <c r="O264" s="185" t="s">
        <v>181</v>
      </c>
      <c r="P264" s="185" t="s">
        <v>192</v>
      </c>
      <c r="Q264" s="185" t="s">
        <v>195</v>
      </c>
      <c r="R264" s="185" t="s">
        <v>203</v>
      </c>
      <c r="S264" s="185" t="s">
        <v>207</v>
      </c>
      <c r="T264" s="185" t="s">
        <v>210</v>
      </c>
      <c r="U264" s="185" t="s">
        <v>229</v>
      </c>
      <c r="V264" s="185" t="s">
        <v>234</v>
      </c>
      <c r="W264" s="185" t="s">
        <v>228</v>
      </c>
      <c r="X264" s="185" t="s">
        <v>243</v>
      </c>
      <c r="Y264" s="185" t="s">
        <v>252</v>
      </c>
      <c r="Z264" s="185" t="s">
        <v>261</v>
      </c>
      <c r="AA264" s="185" t="s">
        <v>270</v>
      </c>
      <c r="AB264" s="185" t="s">
        <v>274</v>
      </c>
      <c r="AC264" s="185" t="s">
        <v>280</v>
      </c>
      <c r="AD264" s="185" t="s">
        <v>284</v>
      </c>
      <c r="AE264" s="185" t="s">
        <v>288</v>
      </c>
      <c r="AF264" s="185" t="s">
        <v>292</v>
      </c>
    </row>
    <row r="265" spans="1:32" ht="13.5" customHeight="1" thickBot="1" x14ac:dyDescent="0.25">
      <c r="A265" s="34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</row>
    <row r="266" spans="1:32" ht="18" customHeight="1" thickTop="1" thickBot="1" x14ac:dyDescent="0.25">
      <c r="A266" s="41" t="s">
        <v>358</v>
      </c>
      <c r="B266" s="47">
        <f>IFERROR(V22*H22,"0")</f>
        <v>0</v>
      </c>
      <c r="C266" s="47">
        <f>IFERROR(V28*H28,"0")+IFERROR(V29*H29,"0")+IFERROR(V30*H30,"0")+IFERROR(V31*H31,"0")</f>
        <v>375</v>
      </c>
      <c r="D266" s="47">
        <f>IFERROR(V36*H36,"0")+IFERROR(V37*H37,"0")+IFERROR(V38*H38,"0")+IFERROR(V39*H39,"0")</f>
        <v>300</v>
      </c>
      <c r="E266" s="47">
        <f>IFERROR(V44*H44,"0")+IFERROR(V45*H45,"0")</f>
        <v>30</v>
      </c>
      <c r="F266" s="47">
        <f>IFERROR(V50*H50,"0")+IFERROR(V51*H51,"0")+IFERROR(V52*H52,"0")+IFERROR(V53*H53,"0")+IFERROR(V54*H54,"0")+IFERROR(V55*H55,"0")</f>
        <v>1259.1999999999998</v>
      </c>
      <c r="G266" s="47">
        <f>IFERROR(V60*H60,"0")+IFERROR(V61*H61,"0")</f>
        <v>500</v>
      </c>
      <c r="H266" s="47">
        <f>IFERROR(V66*H66,"0")</f>
        <v>0</v>
      </c>
      <c r="I266" s="47">
        <f>IFERROR(V71*H71,"0")+IFERROR(V72*H72,"0")</f>
        <v>0</v>
      </c>
      <c r="J266" s="47">
        <f>IFERROR(V77*H77,"0")+IFERROR(V78*H78,"0")+IFERROR(V79*H79,"0")+IFERROR(V80*H80,"0")+IFERROR(V81*H81,"0")+IFERROR(V82*H82,"0")</f>
        <v>586.80000000000007</v>
      </c>
      <c r="K266" s="47">
        <f>IFERROR(V87*H87,"0")+IFERROR(V88*H88,"0")+IFERROR(V89*H89,"0")</f>
        <v>0</v>
      </c>
      <c r="L266" s="47">
        <f>IFERROR(V94*H94,"0")+IFERROR(V95*H95,"0")+IFERROR(V96*H96,"0")+IFERROR(V97*H97,"0")+IFERROR(V98*H98,"0")</f>
        <v>5380</v>
      </c>
      <c r="M266" s="47">
        <f>IFERROR(V103*H103,"0")+IFERROR(V104*H104,"0")</f>
        <v>624</v>
      </c>
      <c r="N266" s="47">
        <f>IFERROR(V109*H109,"0")</f>
        <v>279</v>
      </c>
      <c r="O266" s="47">
        <f>IFERROR(V114*H114,"0")+IFERROR(V115*H115,"0")+IFERROR(V116*H116,"0")+IFERROR(V117*H117,"0")</f>
        <v>144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200</v>
      </c>
      <c r="U266" s="47">
        <f>IFERROR(V158*H158,"0")+IFERROR(V159*H159,"0")</f>
        <v>360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60</v>
      </c>
      <c r="Y266" s="47">
        <f>IFERROR(V182*H182,"0")+IFERROR(V183*H183,"0")+IFERROR(V184*H184,"0")</f>
        <v>560</v>
      </c>
      <c r="Z266" s="47">
        <f>IFERROR(V189*H189,"0")+IFERROR(V190*H190,"0")+IFERROR(V191*H191,"0")+IFERROR(V192*H192,"0")</f>
        <v>432</v>
      </c>
      <c r="AA266" s="47">
        <f>IFERROR(V197*H197,"0")</f>
        <v>0</v>
      </c>
      <c r="AB266" s="47">
        <f>IFERROR(V202*H202,"0")+IFERROR(V203*H203,"0")</f>
        <v>360</v>
      </c>
      <c r="AC266" s="47">
        <f>IFERROR(V209*H209,"0")</f>
        <v>0</v>
      </c>
      <c r="AD266" s="47">
        <f>IFERROR(V215*H215,"0")</f>
        <v>600</v>
      </c>
      <c r="AE266" s="47">
        <f>IFERROR(V220*H220,"0")</f>
        <v>19.200000000000003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1329.5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359</v>
      </c>
      <c r="B268" s="59" t="s">
        <v>360</v>
      </c>
      <c r="C268" s="59" t="s">
        <v>361</v>
      </c>
    </row>
    <row r="269" spans="1:32" x14ac:dyDescent="0.2">
      <c r="A269" s="60">
        <f>SUMPRODUCT(--(BA:BA="ЗПФ"),--(U:U="кор"),H:H,W:W)+SUMPRODUCT(--(BA:BA="ЗПФ"),--(U:U="кг"),W:W)</f>
        <v>9610.4</v>
      </c>
      <c r="B269" s="61">
        <f>SUMPRODUCT(--(BA:BA="ПГП"),--(U:U="кор"),H:H,W:W)+SUMPRODUCT(--(BA:BA="ПГП"),--(U:U="кг"),W:W)</f>
        <v>3788.3</v>
      </c>
      <c r="C269" s="61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9,20"/>
        <filter val="10,00"/>
        <filter val="100,00"/>
        <filter val="103,00"/>
        <filter val="105,00"/>
        <filter val="11,00"/>
        <filter val="120,00"/>
        <filter val="124,00"/>
        <filter val="13 398,70"/>
        <filter val="14 399,64"/>
        <filter val="144,00"/>
        <filter val="15 199,64"/>
        <filter val="15,00"/>
        <filter val="163,00"/>
        <filter val="180,00"/>
        <filter val="19,20"/>
        <filter val="2 662,00"/>
        <filter val="20,00"/>
        <filter val="200,00"/>
        <filter val="208,00"/>
        <filter val="24,00"/>
        <filter val="25,00"/>
        <filter val="250,00"/>
        <filter val="279,00"/>
        <filter val="3,00"/>
        <filter val="30,00"/>
        <filter val="300,00"/>
        <filter val="314,00"/>
        <filter val="32"/>
        <filter val="353,00"/>
        <filter val="360,00"/>
        <filter val="375,00"/>
        <filter val="379,50"/>
        <filter val="39,00"/>
        <filter val="40,00"/>
        <filter val="432,00"/>
        <filter val="450,00"/>
        <filter val="48,00"/>
        <filter val="5 380,00"/>
        <filter val="5,00"/>
        <filter val="50,00"/>
        <filter val="500,00"/>
        <filter val="560,00"/>
        <filter val="586,80"/>
        <filter val="60,00"/>
        <filter val="600,00"/>
        <filter val="624,00"/>
        <filter val="75,00"/>
        <filter val="752,00"/>
        <filter val="80,00"/>
        <filter val="85,00"/>
        <filter val="93,00"/>
      </filters>
    </filterColumn>
  </autoFilter>
  <mergeCells count="474"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117:E117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B264:B265"/>
    <mergeCell ref="N192:R192"/>
    <mergeCell ref="N17:R18"/>
    <mergeCell ref="A110:M111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U264:U265"/>
    <mergeCell ref="W264:W265"/>
    <mergeCell ref="T12:U12"/>
    <mergeCell ref="D79:E79"/>
    <mergeCell ref="O10:P10"/>
    <mergeCell ref="A221:M222"/>
    <mergeCell ref="N252:R25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N244:R244"/>
    <mergeCell ref="A134:M135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R6:S9"/>
    <mergeCell ref="A170:M171"/>
    <mergeCell ref="N36:R36"/>
    <mergeCell ref="N24:T24"/>
    <mergeCell ref="D45:E45"/>
    <mergeCell ref="H9:I9"/>
    <mergeCell ref="D9:E9"/>
    <mergeCell ref="F9:G9"/>
    <mergeCell ref="N238:T238"/>
    <mergeCell ref="A64:X64"/>
    <mergeCell ref="D38:E38"/>
    <mergeCell ref="A107:X107"/>
    <mergeCell ref="D169:E169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T5:U5"/>
    <mergeCell ref="N174:R174"/>
    <mergeCell ref="D190:E190"/>
    <mergeCell ref="U17:U18"/>
    <mergeCell ref="D246:E246"/>
    <mergeCell ref="N90:T90"/>
    <mergeCell ref="N261:T261"/>
    <mergeCell ref="G264:G265"/>
    <mergeCell ref="D183:E183"/>
    <mergeCell ref="A136:X136"/>
    <mergeCell ref="A21:X21"/>
    <mergeCell ref="I264:I265"/>
    <mergeCell ref="K264:K265"/>
    <mergeCell ref="D248:E248"/>
    <mergeCell ref="N83:T83"/>
    <mergeCell ref="D104:E104"/>
    <mergeCell ref="N154:T154"/>
    <mergeCell ref="A113:X113"/>
    <mergeCell ref="N254:T254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D203:E203"/>
    <mergeCell ref="N159:R159"/>
    <mergeCell ref="N97:R97"/>
    <mergeCell ref="N96:R9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Y17:Y18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362</v>
      </c>
      <c r="H1" s="53"/>
    </row>
    <row r="3" spans="2:8" x14ac:dyDescent="0.2">
      <c r="B3" s="48" t="s">
        <v>363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364</v>
      </c>
      <c r="D6" s="48" t="s">
        <v>365</v>
      </c>
      <c r="E6" s="48"/>
    </row>
    <row r="8" spans="2:8" x14ac:dyDescent="0.2">
      <c r="B8" s="48" t="s">
        <v>19</v>
      </c>
      <c r="C8" s="48" t="s">
        <v>364</v>
      </c>
      <c r="D8" s="48"/>
      <c r="E8" s="48"/>
    </row>
    <row r="10" spans="2:8" x14ac:dyDescent="0.2">
      <c r="B10" s="48" t="s">
        <v>366</v>
      </c>
      <c r="C10" s="48"/>
      <c r="D10" s="48"/>
      <c r="E10" s="48"/>
    </row>
    <row r="11" spans="2:8" x14ac:dyDescent="0.2">
      <c r="B11" s="48" t="s">
        <v>367</v>
      </c>
      <c r="C11" s="48"/>
      <c r="D11" s="48"/>
      <c r="E11" s="48"/>
    </row>
    <row r="12" spans="2:8" x14ac:dyDescent="0.2">
      <c r="B12" s="48" t="s">
        <v>368</v>
      </c>
      <c r="C12" s="48"/>
      <c r="D12" s="48"/>
      <c r="E12" s="48"/>
    </row>
    <row r="13" spans="2:8" x14ac:dyDescent="0.2">
      <c r="B13" s="48" t="s">
        <v>369</v>
      </c>
      <c r="C13" s="48"/>
      <c r="D13" s="48"/>
      <c r="E13" s="48"/>
    </row>
    <row r="14" spans="2:8" x14ac:dyDescent="0.2">
      <c r="B14" s="48" t="s">
        <v>370</v>
      </c>
      <c r="C14" s="48"/>
      <c r="D14" s="48"/>
      <c r="E14" s="48"/>
    </row>
    <row r="15" spans="2:8" x14ac:dyDescent="0.2">
      <c r="B15" s="48" t="s">
        <v>371</v>
      </c>
      <c r="C15" s="48"/>
      <c r="D15" s="48"/>
      <c r="E15" s="48"/>
    </row>
    <row r="16" spans="2:8" x14ac:dyDescent="0.2">
      <c r="B16" s="48" t="s">
        <v>372</v>
      </c>
      <c r="C16" s="48"/>
      <c r="D16" s="48"/>
      <c r="E16" s="48"/>
    </row>
    <row r="17" spans="2:5" x14ac:dyDescent="0.2">
      <c r="B17" s="48" t="s">
        <v>373</v>
      </c>
      <c r="C17" s="48"/>
      <c r="D17" s="48"/>
      <c r="E17" s="48"/>
    </row>
    <row r="18" spans="2:5" x14ac:dyDescent="0.2">
      <c r="B18" s="48" t="s">
        <v>374</v>
      </c>
      <c r="C18" s="48"/>
      <c r="D18" s="48"/>
      <c r="E18" s="48"/>
    </row>
    <row r="19" spans="2:5" x14ac:dyDescent="0.2">
      <c r="B19" s="48" t="s">
        <v>375</v>
      </c>
      <c r="C19" s="48"/>
      <c r="D19" s="48"/>
      <c r="E19" s="48"/>
    </row>
    <row r="20" spans="2:5" x14ac:dyDescent="0.2">
      <c r="B20" s="48" t="s">
        <v>376</v>
      </c>
      <c r="C20" s="48"/>
      <c r="D20" s="48"/>
      <c r="E20" s="48"/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413</vt:i4>
      </vt:variant>
    </vt:vector>
  </HeadingPairs>
  <TitlesOfParts>
    <vt:vector size="4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