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D18928-9D39-4074-9A00-1ED4C89A56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W472" i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W409" i="1"/>
  <c r="N409" i="1"/>
  <c r="V406" i="1"/>
  <c r="V405" i="1"/>
  <c r="W404" i="1"/>
  <c r="X404" i="1" s="1"/>
  <c r="W403" i="1"/>
  <c r="X403" i="1" s="1"/>
  <c r="W402" i="1"/>
  <c r="X402" i="1" s="1"/>
  <c r="W401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N369" i="1"/>
  <c r="V365" i="1"/>
  <c r="V364" i="1"/>
  <c r="W363" i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N334" i="1"/>
  <c r="W333" i="1"/>
  <c r="X333" i="1" s="1"/>
  <c r="V331" i="1"/>
  <c r="V330" i="1"/>
  <c r="W329" i="1"/>
  <c r="X329" i="1" s="1"/>
  <c r="N329" i="1"/>
  <c r="W328" i="1"/>
  <c r="X328" i="1" s="1"/>
  <c r="W327" i="1"/>
  <c r="X327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X324" i="1" s="1"/>
  <c r="W316" i="1"/>
  <c r="N316" i="1"/>
  <c r="V312" i="1"/>
  <c r="V311" i="1"/>
  <c r="W310" i="1"/>
  <c r="N310" i="1"/>
  <c r="V308" i="1"/>
  <c r="V307" i="1"/>
  <c r="W306" i="1"/>
  <c r="W308" i="1" s="1"/>
  <c r="N306" i="1"/>
  <c r="V304" i="1"/>
  <c r="V303" i="1"/>
  <c r="W302" i="1"/>
  <c r="N302" i="1"/>
  <c r="W300" i="1"/>
  <c r="V300" i="1"/>
  <c r="W299" i="1"/>
  <c r="V299" i="1"/>
  <c r="X298" i="1"/>
  <c r="X299" i="1" s="1"/>
  <c r="W298" i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W268" i="1"/>
  <c r="X268" i="1" s="1"/>
  <c r="X271" i="1" s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W246" i="1" s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N205" i="1"/>
  <c r="V202" i="1"/>
  <c r="V201" i="1"/>
  <c r="W200" i="1"/>
  <c r="X200" i="1" s="1"/>
  <c r="N200" i="1"/>
  <c r="W199" i="1"/>
  <c r="X199" i="1" s="1"/>
  <c r="N199" i="1"/>
  <c r="X198" i="1"/>
  <c r="W198" i="1"/>
  <c r="X197" i="1"/>
  <c r="X201" i="1" s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X183" i="1"/>
  <c r="W183" i="1"/>
  <c r="X182" i="1"/>
  <c r="W182" i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W168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N142" i="1"/>
  <c r="W141" i="1"/>
  <c r="X141" i="1" s="1"/>
  <c r="N141" i="1"/>
  <c r="X140" i="1"/>
  <c r="W140" i="1"/>
  <c r="N140" i="1"/>
  <c r="V136" i="1"/>
  <c r="V135" i="1"/>
  <c r="W134" i="1"/>
  <c r="X134" i="1" s="1"/>
  <c r="N134" i="1"/>
  <c r="W133" i="1"/>
  <c r="X133" i="1" s="1"/>
  <c r="N133" i="1"/>
  <c r="W132" i="1"/>
  <c r="W131" i="1"/>
  <c r="X131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W128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X108" i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W105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W39" i="1"/>
  <c r="V39" i="1"/>
  <c r="W38" i="1"/>
  <c r="V38" i="1"/>
  <c r="X37" i="1"/>
  <c r="X38" i="1" s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X26" i="1" s="1"/>
  <c r="N26" i="1"/>
  <c r="V24" i="1"/>
  <c r="V23" i="1"/>
  <c r="W22" i="1"/>
  <c r="W23" i="1" s="1"/>
  <c r="N22" i="1"/>
  <c r="H10" i="1"/>
  <c r="F9" i="1"/>
  <c r="A9" i="1"/>
  <c r="A10" i="1" s="1"/>
  <c r="D7" i="1"/>
  <c r="O6" i="1"/>
  <c r="N2" i="1"/>
  <c r="X45" i="1" l="1"/>
  <c r="X46" i="1" s="1"/>
  <c r="W46" i="1"/>
  <c r="X306" i="1"/>
  <c r="X307" i="1" s="1"/>
  <c r="W307" i="1"/>
  <c r="X428" i="1"/>
  <c r="X429" i="1" s="1"/>
  <c r="W429" i="1"/>
  <c r="J507" i="1"/>
  <c r="W207" i="1"/>
  <c r="W206" i="1"/>
  <c r="X205" i="1"/>
  <c r="X206" i="1" s="1"/>
  <c r="W304" i="1"/>
  <c r="W303" i="1"/>
  <c r="X302" i="1"/>
  <c r="X303" i="1" s="1"/>
  <c r="W365" i="1"/>
  <c r="W364" i="1"/>
  <c r="X363" i="1"/>
  <c r="X364" i="1" s="1"/>
  <c r="W371" i="1"/>
  <c r="X369" i="1"/>
  <c r="X371" i="1" s="1"/>
  <c r="W406" i="1"/>
  <c r="W405" i="1"/>
  <c r="X401" i="1"/>
  <c r="X405" i="1" s="1"/>
  <c r="W475" i="1"/>
  <c r="X472" i="1"/>
  <c r="F10" i="1"/>
  <c r="X22" i="1"/>
  <c r="X23" i="1" s="1"/>
  <c r="V497" i="1"/>
  <c r="W35" i="1"/>
  <c r="X41" i="1"/>
  <c r="X42" i="1" s="1"/>
  <c r="W42" i="1"/>
  <c r="W53" i="1"/>
  <c r="D507" i="1"/>
  <c r="W94" i="1"/>
  <c r="W117" i="1"/>
  <c r="X117" i="1"/>
  <c r="X174" i="1"/>
  <c r="W201" i="1"/>
  <c r="W259" i="1"/>
  <c r="X249" i="1"/>
  <c r="X259" i="1" s="1"/>
  <c r="W312" i="1"/>
  <c r="W311" i="1"/>
  <c r="X310" i="1"/>
  <c r="X311" i="1" s="1"/>
  <c r="X330" i="1"/>
  <c r="W353" i="1"/>
  <c r="X351" i="1"/>
  <c r="X353" i="1" s="1"/>
  <c r="W360" i="1"/>
  <c r="X394" i="1"/>
  <c r="W411" i="1"/>
  <c r="X409" i="1"/>
  <c r="X411" i="1" s="1"/>
  <c r="W476" i="1"/>
  <c r="X473" i="1"/>
  <c r="W135" i="1"/>
  <c r="W136" i="1"/>
  <c r="W143" i="1"/>
  <c r="H507" i="1"/>
  <c r="W163" i="1"/>
  <c r="W174" i="1"/>
  <c r="W195" i="1"/>
  <c r="W202" i="1"/>
  <c r="O507" i="1"/>
  <c r="W348" i="1"/>
  <c r="W394" i="1"/>
  <c r="X34" i="1"/>
  <c r="X86" i="1"/>
  <c r="W265" i="1"/>
  <c r="X262" i="1"/>
  <c r="X265" i="1" s="1"/>
  <c r="W289" i="1"/>
  <c r="X281" i="1"/>
  <c r="X289" i="1" s="1"/>
  <c r="X338" i="1"/>
  <c r="X339" i="1" s="1"/>
  <c r="W339" i="1"/>
  <c r="W340" i="1"/>
  <c r="W395" i="1"/>
  <c r="W422" i="1"/>
  <c r="X414" i="1"/>
  <c r="X421" i="1" s="1"/>
  <c r="W421" i="1"/>
  <c r="W480" i="1"/>
  <c r="X478" i="1"/>
  <c r="X480" i="1" s="1"/>
  <c r="E507" i="1"/>
  <c r="W34" i="1"/>
  <c r="H9" i="1"/>
  <c r="V501" i="1"/>
  <c r="W24" i="1"/>
  <c r="C507" i="1"/>
  <c r="X52" i="1"/>
  <c r="X53" i="1" s="1"/>
  <c r="X57" i="1"/>
  <c r="X61" i="1" s="1"/>
  <c r="W62" i="1"/>
  <c r="W87" i="1"/>
  <c r="X97" i="1"/>
  <c r="X105" i="1" s="1"/>
  <c r="W106" i="1"/>
  <c r="X120" i="1"/>
  <c r="X127" i="1" s="1"/>
  <c r="W127" i="1"/>
  <c r="X132" i="1"/>
  <c r="X135" i="1" s="1"/>
  <c r="X142" i="1"/>
  <c r="X143" i="1" s="1"/>
  <c r="X147" i="1"/>
  <c r="X156" i="1" s="1"/>
  <c r="W157" i="1"/>
  <c r="W162" i="1"/>
  <c r="X165" i="1"/>
  <c r="X167" i="1" s="1"/>
  <c r="W216" i="1"/>
  <c r="X210" i="1"/>
  <c r="X216" i="1" s="1"/>
  <c r="L507" i="1"/>
  <c r="X238" i="1"/>
  <c r="X239" i="1" s="1"/>
  <c r="W239" i="1"/>
  <c r="W240" i="1"/>
  <c r="W266" i="1"/>
  <c r="W277" i="1"/>
  <c r="X274" i="1"/>
  <c r="X277" i="1" s="1"/>
  <c r="W290" i="1"/>
  <c r="W330" i="1"/>
  <c r="W361" i="1"/>
  <c r="X356" i="1"/>
  <c r="X360" i="1" s="1"/>
  <c r="W388" i="1"/>
  <c r="X374" i="1"/>
  <c r="X387" i="1" s="1"/>
  <c r="W387" i="1"/>
  <c r="X432" i="1"/>
  <c r="X433" i="1" s="1"/>
  <c r="W433" i="1"/>
  <c r="W434" i="1"/>
  <c r="W453" i="1"/>
  <c r="X450" i="1"/>
  <c r="X452" i="1" s="1"/>
  <c r="W462" i="1"/>
  <c r="W467" i="1"/>
  <c r="X464" i="1"/>
  <c r="X467" i="1" s="1"/>
  <c r="W481" i="1"/>
  <c r="I507" i="1"/>
  <c r="M507" i="1"/>
  <c r="W235" i="1"/>
  <c r="X220" i="1"/>
  <c r="X235" i="1" s="1"/>
  <c r="J9" i="1"/>
  <c r="W54" i="1"/>
  <c r="W61" i="1"/>
  <c r="W86" i="1"/>
  <c r="W95" i="1"/>
  <c r="W118" i="1"/>
  <c r="F507" i="1"/>
  <c r="G507" i="1"/>
  <c r="W144" i="1"/>
  <c r="W156" i="1"/>
  <c r="W167" i="1"/>
  <c r="W175" i="1"/>
  <c r="W217" i="1"/>
  <c r="W260" i="1"/>
  <c r="W271" i="1"/>
  <c r="W278" i="1"/>
  <c r="W324" i="1"/>
  <c r="W331" i="1"/>
  <c r="X334" i="1"/>
  <c r="X335" i="1" s="1"/>
  <c r="W335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X461" i="1"/>
  <c r="W468" i="1"/>
  <c r="N507" i="1"/>
  <c r="W194" i="1"/>
  <c r="X177" i="1"/>
  <c r="X194" i="1" s="1"/>
  <c r="W499" i="1"/>
  <c r="B507" i="1"/>
  <c r="W498" i="1"/>
  <c r="W236" i="1"/>
  <c r="X242" i="1"/>
  <c r="X246" i="1" s="1"/>
  <c r="W247" i="1"/>
  <c r="W272" i="1"/>
  <c r="W295" i="1"/>
  <c r="X292" i="1"/>
  <c r="X294" i="1" s="1"/>
  <c r="P507" i="1"/>
  <c r="W354" i="1"/>
  <c r="W372" i="1"/>
  <c r="X438" i="1"/>
  <c r="X447" i="1" s="1"/>
  <c r="T507" i="1"/>
  <c r="W447" i="1"/>
  <c r="W448" i="1"/>
  <c r="W461" i="1"/>
  <c r="U507" i="1"/>
  <c r="R507" i="1"/>
  <c r="W325" i="1"/>
  <c r="S507" i="1"/>
  <c r="X475" i="1" l="1"/>
  <c r="W501" i="1"/>
  <c r="X502" i="1"/>
  <c r="W497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<sst xmlns="http://schemas.openxmlformats.org/spreadsheetml/2006/main" count="2170" uniqueCount="751">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</sst>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 t="s">
        <v>750</v>
      </c>
      <c r="I5" s="653"/>
      <c r="J5" s="653"/>
      <c r="K5" s="653"/>
      <c r="L5" s="624"/>
      <c r="N5" s="24" t="s">
        <v>10</v>
      </c>
      <c r="O5" s="393">
        <v>45331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Пятница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0.54166666666666663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26</v>
      </c>
      <c r="W51" s="336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2.4074074074074074</v>
      </c>
      <c r="W53" s="337">
        <f>IFERROR(W51/H51,"0")+IFERROR(W52/H52,"0")</f>
        <v>3.0000000000000004</v>
      </c>
      <c r="X53" s="337">
        <f>IFERROR(IF(X51="",0,X51),"0")+IFERROR(IF(X52="",0,X52),"0")</f>
        <v>6.5250000000000002E-2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26</v>
      </c>
      <c r="W54" s="337">
        <f>IFERROR(SUM(W51:W52),"0")</f>
        <v>32.400000000000006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14</v>
      </c>
      <c r="W109" s="336">
        <f t="shared" si="6"/>
        <v>16.8</v>
      </c>
      <c r="X109" s="36">
        <f>IFERROR(IF(W109=0,"",ROUNDUP(W109/H109,0)*0.02175),"")</f>
        <v>4.3499999999999997E-2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1.6666666666666665</v>
      </c>
      <c r="W117" s="337">
        <f>IFERROR(W108/H108,"0")+IFERROR(W109/H109,"0")+IFERROR(W110/H110,"0")+IFERROR(W111/H111,"0")+IFERROR(W112/H112,"0")+IFERROR(W113/H113,"0")+IFERROR(W114/H114,"0")+IFERROR(W115/H115,"0")+IFERROR(W116/H116,"0")</f>
        <v>2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4.3499999999999997E-2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14</v>
      </c>
      <c r="W118" s="337">
        <f>IFERROR(SUM(W108:W116),"0")</f>
        <v>16.8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32</v>
      </c>
      <c r="W123" s="336">
        <f t="shared" si="7"/>
        <v>33.6</v>
      </c>
      <c r="X123" s="36">
        <f>IFERROR(IF(W123=0,"",ROUNDUP(W123/H123,0)*0.02175),"")</f>
        <v>8.6999999999999994E-2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3.8095238095238093</v>
      </c>
      <c r="W127" s="337">
        <f>IFERROR(W120/H120,"0")+IFERROR(W121/H121,"0")+IFERROR(W122/H122,"0")+IFERROR(W123/H123,"0")+IFERROR(W124/H124,"0")+IFERROR(W125/H125,"0")+IFERROR(W126/H126,"0")</f>
        <v>4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8.6999999999999994E-2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32</v>
      </c>
      <c r="W128" s="337">
        <f>IFERROR(SUM(W120:W126),"0")</f>
        <v>33.6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30</v>
      </c>
      <c r="W132" s="336">
        <f>IFERROR(IF(V132="",0,CEILING((V132/$H132),1)*$H132),"")</f>
        <v>33.6</v>
      </c>
      <c r="X132" s="36">
        <f>IFERROR(IF(W132=0,"",ROUNDUP(W132/H132,0)*0.02175),"")</f>
        <v>8.6999999999999994E-2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3.5714285714285712</v>
      </c>
      <c r="W135" s="337">
        <f>IFERROR(W131/H131,"0")+IFERROR(W132/H132,"0")+IFERROR(W133/H133,"0")+IFERROR(W134/H134,"0")</f>
        <v>4</v>
      </c>
      <c r="X135" s="337">
        <f>IFERROR(IF(X131="",0,X131),"0")+IFERROR(IF(X132="",0,X132),"0")+IFERROR(IF(X133="",0,X133),"0")+IFERROR(IF(X134="",0,X134),"0")</f>
        <v>8.6999999999999994E-2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30</v>
      </c>
      <c r="W136" s="337">
        <f>IFERROR(SUM(W131:W134),"0")</f>
        <v>33.6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137</v>
      </c>
      <c r="W173" s="336">
        <f>IFERROR(IF(V173="",0,CEILING((V173/$H173),1)*$H173),"")</f>
        <v>140.4</v>
      </c>
      <c r="X173" s="36">
        <f>IFERROR(IF(W173=0,"",ROUNDUP(W173/H173,0)*0.00937),"")</f>
        <v>0.24362</v>
      </c>
      <c r="Y173" s="56"/>
      <c r="Z173" s="57"/>
      <c r="AD173" s="58"/>
      <c r="BA173" s="150" t="s">
        <v>1</v>
      </c>
    </row>
    <row r="174" spans="1:53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25.37037037037037</v>
      </c>
      <c r="W174" s="337">
        <f>IFERROR(W170/H170,"0")+IFERROR(W171/H171,"0")+IFERROR(W172/H172,"0")+IFERROR(W173/H173,"0")</f>
        <v>26</v>
      </c>
      <c r="X174" s="337">
        <f>IFERROR(IF(X170="",0,X170),"0")+IFERROR(IF(X171="",0,X171),"0")+IFERROR(IF(X172="",0,X172),"0")+IFERROR(IF(X173="",0,X173),"0")</f>
        <v>0.24362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137</v>
      </c>
      <c r="W175" s="337">
        <f>IFERROR(SUM(W170:W173),"0")</f>
        <v>140.4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92</v>
      </c>
      <c r="W183" s="336">
        <f t="shared" si="9"/>
        <v>93.6</v>
      </c>
      <c r="X183" s="36">
        <f>IFERROR(IF(W183=0,"",ROUNDUP(W183/H183,0)*0.00753),"")</f>
        <v>0.29366999999999999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160</v>
      </c>
      <c r="W185" s="336">
        <f t="shared" si="9"/>
        <v>160.79999999999998</v>
      </c>
      <c r="X185" s="36">
        <f>IFERROR(IF(W185=0,"",ROUNDUP(W185/H185,0)*0.00753),"")</f>
        <v>0.50451000000000001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9.9999999999999094</v>
      </c>
      <c r="W187" s="336">
        <f t="shared" si="9"/>
        <v>12</v>
      </c>
      <c r="X187" s="36">
        <f t="shared" ref="X187:X193" si="10">IFERROR(IF(W187=0,"",ROUNDUP(W187/H187,0)*0.00753),"")</f>
        <v>3.7650000000000003E-2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377</v>
      </c>
      <c r="W189" s="336">
        <f t="shared" si="9"/>
        <v>379.2</v>
      </c>
      <c r="X189" s="36">
        <f t="shared" si="10"/>
        <v>1.18974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122</v>
      </c>
      <c r="W190" s="336">
        <f t="shared" si="9"/>
        <v>122.39999999999999</v>
      </c>
      <c r="X190" s="36">
        <f t="shared" si="10"/>
        <v>0.38403000000000004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380</v>
      </c>
      <c r="W192" s="336">
        <f t="shared" si="9"/>
        <v>381.59999999999997</v>
      </c>
      <c r="X192" s="36">
        <f t="shared" si="10"/>
        <v>1.1972700000000001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239</v>
      </c>
      <c r="W193" s="336">
        <f t="shared" si="9"/>
        <v>240</v>
      </c>
      <c r="X193" s="36">
        <f t="shared" si="10"/>
        <v>0.753</v>
      </c>
      <c r="Y193" s="56"/>
      <c r="Z193" s="57"/>
      <c r="AD193" s="58"/>
      <c r="BA193" s="167" t="s">
        <v>1</v>
      </c>
    </row>
    <row r="194" spans="1:53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575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579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4.3598699999999999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1380</v>
      </c>
      <c r="W195" s="337">
        <f>IFERROR(SUM(W177:W193),"0")</f>
        <v>1389.6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16</v>
      </c>
      <c r="W200" s="336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6.666666666666667</v>
      </c>
      <c r="W201" s="337">
        <f>IFERROR(W197/H197,"0")+IFERROR(W198/H198,"0")+IFERROR(W199/H199,"0")+IFERROR(W200/H200,"0")</f>
        <v>7.0000000000000009</v>
      </c>
      <c r="X201" s="337">
        <f>IFERROR(IF(X197="",0,X197),"0")+IFERROR(IF(X198="",0,X198),"0")+IFERROR(IF(X199="",0,X199),"0")+IFERROR(IF(X200="",0,X200),"0")</f>
        <v>5.271E-2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16</v>
      </c>
      <c r="W202" s="337">
        <f>IFERROR(SUM(W197:W200),"0")</f>
        <v>16.8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133</v>
      </c>
      <c r="W263" s="336">
        <f>IFERROR(IF(V263="",0,CEILING((V263/$H263),1)*$H263),"")</f>
        <v>140.4</v>
      </c>
      <c r="X263" s="36">
        <f>IFERROR(IF(W263=0,"",ROUNDUP(W263/H263,0)*0.02175),"")</f>
        <v>0.39149999999999996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17.051282051282051</v>
      </c>
      <c r="W265" s="337">
        <f>IFERROR(W262/H262,"0")+IFERROR(W263/H263,"0")+IFERROR(W264/H264,"0")</f>
        <v>18</v>
      </c>
      <c r="X265" s="337">
        <f>IFERROR(IF(X262="",0,X262),"0")+IFERROR(IF(X263="",0,X263),"0")+IFERROR(IF(X264="",0,X264),"0")</f>
        <v>0.39149999999999996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133</v>
      </c>
      <c r="W266" s="337">
        <f>IFERROR(SUM(W262:W264),"0")</f>
        <v>140.4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2.7</v>
      </c>
      <c r="W275" s="336">
        <f>IFERROR(IF(V275="",0,CEILING((V275/$H275),1)*$H275),"")</f>
        <v>4</v>
      </c>
      <c r="X275" s="36">
        <f>IFERROR(IF(W275=0,"",ROUNDUP(W275/H275,0)*0.00474),"")</f>
        <v>9.4800000000000006E-3</v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1.35</v>
      </c>
      <c r="W277" s="337">
        <f>IFERROR(W274/H274,"0")+IFERROR(W275/H275,"0")+IFERROR(W276/H276,"0")</f>
        <v>2</v>
      </c>
      <c r="X277" s="337">
        <f>IFERROR(IF(X274="",0,X274),"0")+IFERROR(IF(X275="",0,X275),"0")+IFERROR(IF(X276="",0,X276),"0")</f>
        <v>9.4800000000000006E-3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2.7</v>
      </c>
      <c r="W278" s="337">
        <f>IFERROR(SUM(W274:W276),"0")</f>
        <v>4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923</v>
      </c>
      <c r="W316" s="336">
        <f t="shared" ref="W316:W323" si="16">IFERROR(IF(V316="",0,CEILING((V316/$H316),1)*$H316),"")</f>
        <v>930</v>
      </c>
      <c r="X316" s="36">
        <f>IFERROR(IF(W316=0,"",ROUNDUP(W316/H316,0)*0.02175),"")</f>
        <v>1.3484999999999998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1536</v>
      </c>
      <c r="W319" s="336">
        <f t="shared" si="16"/>
        <v>1545</v>
      </c>
      <c r="X319" s="36">
        <f>IFERROR(IF(W319=0,"",ROUNDUP(W319/H319,0)*0.02175),"")</f>
        <v>2.2402499999999996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865</v>
      </c>
      <c r="W321" s="336">
        <f t="shared" si="16"/>
        <v>870</v>
      </c>
      <c r="X321" s="36">
        <f>IFERROR(IF(W321=0,"",ROUNDUP(W321/H321,0)*0.02175),"")</f>
        <v>1.2614999999999998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14.5</v>
      </c>
      <c r="W322" s="336">
        <f t="shared" si="16"/>
        <v>15</v>
      </c>
      <c r="X322" s="36">
        <f>IFERROR(IF(W322=0,"",ROUNDUP(W322/H322,0)*0.00937),"")</f>
        <v>2.811E-2</v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224.5</v>
      </c>
      <c r="W324" s="337">
        <f>IFERROR(W316/H316,"0")+IFERROR(W317/H317,"0")+IFERROR(W318/H318,"0")+IFERROR(W319/H319,"0")+IFERROR(W320/H320,"0")+IFERROR(W321/H321,"0")+IFERROR(W322/H322,"0")+IFERROR(W323/H323,"0")</f>
        <v>226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4.8783599999999989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3338.5</v>
      </c>
      <c r="W325" s="337">
        <f>IFERROR(SUM(W316:W323),"0")</f>
        <v>3360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1807</v>
      </c>
      <c r="W327" s="336">
        <f>IFERROR(IF(V327="",0,CEILING((V327/$H327),1)*$H327),"")</f>
        <v>1815</v>
      </c>
      <c r="X327" s="36">
        <f>IFERROR(IF(W327=0,"",ROUNDUP(W327/H327,0)*0.02175),"")</f>
        <v>2.6317499999999998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120.46666666666667</v>
      </c>
      <c r="W330" s="337">
        <f>IFERROR(W327/H327,"0")+IFERROR(W328/H328,"0")+IFERROR(W329/H329,"0")</f>
        <v>121</v>
      </c>
      <c r="X330" s="337">
        <f>IFERROR(IF(X327="",0,X327),"0")+IFERROR(IF(X328="",0,X328),"0")+IFERROR(IF(X329="",0,X329),"0")</f>
        <v>2.6317499999999998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1807</v>
      </c>
      <c r="W331" s="337">
        <f>IFERROR(SUM(W327:W329),"0")</f>
        <v>1815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149</v>
      </c>
      <c r="W334" s="336">
        <f>IFERROR(IF(V334="",0,CEILING((V334/$H334),1)*$H334),"")</f>
        <v>156</v>
      </c>
      <c r="X334" s="36">
        <f>IFERROR(IF(W334=0,"",ROUNDUP(W334/H334,0)*0.02175),"")</f>
        <v>0.43499999999999994</v>
      </c>
      <c r="Y334" s="56"/>
      <c r="Z334" s="57"/>
      <c r="AD334" s="58"/>
      <c r="BA334" s="244" t="s">
        <v>1</v>
      </c>
    </row>
    <row r="335" spans="1:53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19.102564102564102</v>
      </c>
      <c r="W335" s="337">
        <f>IFERROR(W333/H333,"0")+IFERROR(W334/H334,"0")</f>
        <v>20</v>
      </c>
      <c r="X335" s="337">
        <f>IFERROR(IF(X333="",0,X333),"0")+IFERROR(IF(X334="",0,X334),"0")</f>
        <v>0.43499999999999994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149</v>
      </c>
      <c r="W336" s="337">
        <f>IFERROR(SUM(W333:W334),"0")</f>
        <v>156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8</v>
      </c>
      <c r="W347" s="336">
        <f>IFERROR(IF(V347="",0,CEILING((V347/$H347),1)*$H347),"")</f>
        <v>8</v>
      </c>
      <c r="X347" s="36">
        <f>IFERROR(IF(W347=0,"",ROUNDUP(W347/H347,0)*0.00937),"")</f>
        <v>1.874E-2</v>
      </c>
      <c r="Y347" s="56"/>
      <c r="Z347" s="57"/>
      <c r="AD347" s="58"/>
      <c r="BA347" s="250" t="s">
        <v>1</v>
      </c>
    </row>
    <row r="348" spans="1:53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2</v>
      </c>
      <c r="W348" s="337">
        <f>IFERROR(W343/H343,"0")+IFERROR(W344/H344,"0")+IFERROR(W345/H345,"0")+IFERROR(W346/H346,"0")+IFERROR(W347/H347,"0")</f>
        <v>2</v>
      </c>
      <c r="X348" s="337">
        <f>IFERROR(IF(X343="",0,X343),"0")+IFERROR(IF(X344="",0,X344),"0")+IFERROR(IF(X345="",0,X345),"0")+IFERROR(IF(X346="",0,X346),"0")+IFERROR(IF(X347="",0,X347),"0")</f>
        <v>1.874E-2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8</v>
      </c>
      <c r="W349" s="337">
        <f>IFERROR(SUM(W343:W347),"0")</f>
        <v>8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25</v>
      </c>
      <c r="W351" s="336">
        <f>IFERROR(IF(V351="",0,CEILING((V351/$H351),1)*$H351),"")</f>
        <v>26.28</v>
      </c>
      <c r="X351" s="36">
        <f>IFERROR(IF(W351=0,"",ROUNDUP(W351/H351,0)*0.00753),"")</f>
        <v>4.5179999999999998E-2</v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16</v>
      </c>
      <c r="W352" s="336">
        <f>IFERROR(IF(V352="",0,CEILING((V352/$H352),1)*$H352),"")</f>
        <v>16.799999999999997</v>
      </c>
      <c r="X352" s="36">
        <f>IFERROR(IF(W352=0,"",ROUNDUP(W352/H352,0)*0.00502),"")</f>
        <v>3.0120000000000001E-2</v>
      </c>
      <c r="Y352" s="56"/>
      <c r="Z352" s="57"/>
      <c r="AD352" s="58"/>
      <c r="BA352" s="252" t="s">
        <v>1</v>
      </c>
    </row>
    <row r="353" spans="1:53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11.422048271363341</v>
      </c>
      <c r="W353" s="337">
        <f>IFERROR(W351/H351,"0")+IFERROR(W352/H352,"0")</f>
        <v>12</v>
      </c>
      <c r="X353" s="337">
        <f>IFERROR(IF(X351="",0,X351),"0")+IFERROR(IF(X352="",0,X352),"0")</f>
        <v>7.5300000000000006E-2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41</v>
      </c>
      <c r="W354" s="337">
        <f>IFERROR(SUM(W351:W352),"0")</f>
        <v>43.08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24</v>
      </c>
      <c r="W356" s="336">
        <f>IFERROR(IF(V356="",0,CEILING((V356/$H356),1)*$H356),"")</f>
        <v>31.2</v>
      </c>
      <c r="X356" s="36">
        <f>IFERROR(IF(W356=0,"",ROUNDUP(W356/H356,0)*0.02175),"")</f>
        <v>8.6999999999999994E-2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85</v>
      </c>
      <c r="W358" s="336">
        <f>IFERROR(IF(V358="",0,CEILING((V358/$H358),1)*$H358),"")</f>
        <v>86.399999999999991</v>
      </c>
      <c r="X358" s="36">
        <f>IFERROR(IF(W358=0,"",ROUNDUP(W358/H358,0)*0.00753),"")</f>
        <v>0.27107999999999999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38.493589743589752</v>
      </c>
      <c r="W360" s="337">
        <f>IFERROR(W356/H356,"0")+IFERROR(W357/H357,"0")+IFERROR(W358/H358,"0")+IFERROR(W359/H359,"0")</f>
        <v>40</v>
      </c>
      <c r="X360" s="337">
        <f>IFERROR(IF(X356="",0,X356),"0")+IFERROR(IF(X357="",0,X357),"0")+IFERROR(IF(X358="",0,X358),"0")+IFERROR(IF(X359="",0,X359),"0")</f>
        <v>0.35807999999999995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109</v>
      </c>
      <c r="W361" s="337">
        <f>IFERROR(SUM(W356:W359),"0")</f>
        <v>117.6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112</v>
      </c>
      <c r="W376" s="336">
        <f t="shared" si="17"/>
        <v>113.4</v>
      </c>
      <c r="X376" s="36">
        <f>IFERROR(IF(W376=0,"",ROUNDUP(W376/H376,0)*0.00753),"")</f>
        <v>0.20331000000000002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26.666666666666664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27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0.20331000000000002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112</v>
      </c>
      <c r="W388" s="337">
        <f>IFERROR(SUM(W374:W386),"0")</f>
        <v>113.4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196</v>
      </c>
      <c r="W414" s="336">
        <f t="shared" ref="W414:W420" si="19">IFERROR(IF(V414="",0,CEILING((V414/$H414),1)*$H414),"")</f>
        <v>197.4</v>
      </c>
      <c r="X414" s="36">
        <f>IFERROR(IF(W414=0,"",ROUNDUP(W414/H414,0)*0.00753),"")</f>
        <v>0.35391</v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3.5</v>
      </c>
      <c r="W416" s="336">
        <f t="shared" si="19"/>
        <v>4.2</v>
      </c>
      <c r="X416" s="36">
        <f>IFERROR(IF(W416=0,"",ROUNDUP(W416/H416,0)*0.00502),"")</f>
        <v>1.004E-2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48.333333333333329</v>
      </c>
      <c r="W421" s="337">
        <f>IFERROR(W414/H414,"0")+IFERROR(W415/H415,"0")+IFERROR(W416/H416,"0")+IFERROR(W417/H417,"0")+IFERROR(W418/H418,"0")+IFERROR(W419/H419,"0")+IFERROR(W420/H420,"0")</f>
        <v>49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0.36395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199.5</v>
      </c>
      <c r="W422" s="337">
        <f>IFERROR(SUM(W414:W420),"0")</f>
        <v>201.6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257</v>
      </c>
      <c r="W439" s="336">
        <f t="shared" si="20"/>
        <v>258.72000000000003</v>
      </c>
      <c r="X439" s="36">
        <f>IFERROR(IF(W439=0,"",ROUNDUP(W439/H439,0)*0.01196),"")</f>
        <v>0.58604000000000001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7</v>
      </c>
      <c r="W440" s="336">
        <f t="shared" si="20"/>
        <v>10.56</v>
      </c>
      <c r="X440" s="36">
        <f>IFERROR(IF(W440=0,"",ROUNDUP(W440/H440,0)*0.01196),"")</f>
        <v>2.392E-2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64</v>
      </c>
      <c r="W441" s="336">
        <f t="shared" si="20"/>
        <v>68.64</v>
      </c>
      <c r="X441" s="36">
        <f>IFERROR(IF(W441=0,"",ROUNDUP(W441/H441,0)*0.01196),"")</f>
        <v>0.15548000000000001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62.121212121212125</v>
      </c>
      <c r="W447" s="337">
        <f>IFERROR(W438/H438,"0")+IFERROR(W439/H439,"0")+IFERROR(W440/H440,"0")+IFERROR(W441/H441,"0")+IFERROR(W442/H442,"0")+IFERROR(W443/H443,"0")+IFERROR(W444/H444,"0")+IFERROR(W445/H445,"0")+IFERROR(W446/H446,"0")</f>
        <v>64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0.76544000000000012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328</v>
      </c>
      <c r="W448" s="337">
        <f>IFERROR(SUM(W438:W446),"0")</f>
        <v>337.92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77</v>
      </c>
      <c r="W450" s="336">
        <f>IFERROR(IF(V450="",0,CEILING((V450/$H450),1)*$H450),"")</f>
        <v>79.2</v>
      </c>
      <c r="X450" s="36">
        <f>IFERROR(IF(W450=0,"",ROUNDUP(W450/H450,0)*0.01196),"")</f>
        <v>0.1794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14.583333333333332</v>
      </c>
      <c r="W452" s="337">
        <f>IFERROR(W450/H450,"0")+IFERROR(W451/H451,"0")</f>
        <v>15</v>
      </c>
      <c r="X452" s="337">
        <f>IFERROR(IF(X450="",0,X450),"0")+IFERROR(IF(X451="",0,X451),"0")</f>
        <v>0.1794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77</v>
      </c>
      <c r="W453" s="337">
        <f>IFERROR(SUM(W450:W451),"0")</f>
        <v>79.2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17</v>
      </c>
      <c r="W455" s="336">
        <f t="shared" ref="W455:W460" si="21">IFERROR(IF(V455="",0,CEILING((V455/$H455),1)*$H455),"")</f>
        <v>21.12</v>
      </c>
      <c r="X455" s="36">
        <f>IFERROR(IF(W455=0,"",ROUNDUP(W455/H455,0)*0.01196),"")</f>
        <v>4.7840000000000001E-2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6</v>
      </c>
      <c r="W456" s="336">
        <f t="shared" si="21"/>
        <v>10.56</v>
      </c>
      <c r="X456" s="36">
        <f>IFERROR(IF(W456=0,"",ROUNDUP(W456/H456,0)*0.01196),"")</f>
        <v>2.392E-2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52</v>
      </c>
      <c r="W457" s="336">
        <f t="shared" si="21"/>
        <v>52.800000000000004</v>
      </c>
      <c r="X457" s="36">
        <f>IFERROR(IF(W457=0,"",ROUNDUP(W457/H457,0)*0.01196),"")</f>
        <v>0.1196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14.204545454545453</v>
      </c>
      <c r="W461" s="337">
        <f>IFERROR(W455/H455,"0")+IFERROR(W456/H456,"0")+IFERROR(W457/H457,"0")+IFERROR(W458/H458,"0")+IFERROR(W459/H459,"0")+IFERROR(W460/H460,"0")</f>
        <v>16</v>
      </c>
      <c r="X461" s="337">
        <f>IFERROR(IF(X455="",0,X455),"0")+IFERROR(IF(X456="",0,X456),"0")+IFERROR(IF(X457="",0,X457),"0")+IFERROR(IF(X458="",0,X458),"0")+IFERROR(IF(X459="",0,X459),"0")+IFERROR(IF(X460="",0,X460),"0")</f>
        <v>0.19136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75</v>
      </c>
      <c r="W462" s="337">
        <f>IFERROR(SUM(W455:W460),"0")</f>
        <v>84.48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196</v>
      </c>
      <c r="W490" s="336">
        <f>IFERROR(IF(V490="",0,CEILING((V490/$H490),1)*$H490),"")</f>
        <v>202.79999999999998</v>
      </c>
      <c r="X490" s="36">
        <f>IFERROR(IF(W490=0,"",ROUNDUP(W490/H490,0)*0.02175),"")</f>
        <v>0.5655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25.128205128205128</v>
      </c>
      <c r="W495" s="337">
        <f>IFERROR(W490/H490,"0")+IFERROR(W491/H491,"0")+IFERROR(W492/H492,"0")+IFERROR(W493/H493,"0")+IFERROR(W494/H494,"0")</f>
        <v>26</v>
      </c>
      <c r="X495" s="337">
        <f>IFERROR(IF(X490="",0,X490),"0")+IFERROR(IF(X491="",0,X491),"0")+IFERROR(IF(X492="",0,X492),"0")+IFERROR(IF(X493="",0,X493),"0")+IFERROR(IF(X494="",0,X494),"0")</f>
        <v>0.5655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196</v>
      </c>
      <c r="W496" s="337">
        <f>IFERROR(SUM(W490:W494),"0")</f>
        <v>202.79999999999998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8210.7000000000007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8326.68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8639.7759772533391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8762.9599999999991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15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15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9014.7759772533391</v>
      </c>
      <c r="W500" s="337">
        <f>GrossWeightTotalR+PalletQtyTotalR*25</f>
        <v>9137.9599999999991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1243.9155103648256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1263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16.006119999999999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32.400000000000006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50.400000000000006</v>
      </c>
      <c r="F507" s="46">
        <f>IFERROR(W131*1,"0")+IFERROR(W132*1,"0")+IFERROR(W133*1,"0")+IFERROR(W134*1,"0")</f>
        <v>33.6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1546.8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144.4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5331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168.68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113.4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201.6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501.6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202.79999999999998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43,92"/>
        <filter val="1 380,00"/>
        <filter val="1 536,00"/>
        <filter val="1 807,00"/>
        <filter val="1,35"/>
        <filter val="1,67"/>
        <filter val="10,00"/>
        <filter val="109,00"/>
        <filter val="11,42"/>
        <filter val="112,00"/>
        <filter val="120,47"/>
        <filter val="122,00"/>
        <filter val="133,00"/>
        <filter val="137,00"/>
        <filter val="14,00"/>
        <filter val="14,20"/>
        <filter val="14,50"/>
        <filter val="14,58"/>
        <filter val="149,00"/>
        <filter val="15"/>
        <filter val="16,00"/>
        <filter val="160,00"/>
        <filter val="17,00"/>
        <filter val="17,05"/>
        <filter val="19,10"/>
        <filter val="196,00"/>
        <filter val="199,50"/>
        <filter val="2,00"/>
        <filter val="2,41"/>
        <filter val="2,70"/>
        <filter val="224,50"/>
        <filter val="239,00"/>
        <filter val="24,00"/>
        <filter val="25,00"/>
        <filter val="25,13"/>
        <filter val="25,37"/>
        <filter val="257,00"/>
        <filter val="26,00"/>
        <filter val="26,67"/>
        <filter val="3 338,50"/>
        <filter val="3,50"/>
        <filter val="3,57"/>
        <filter val="3,81"/>
        <filter val="30,00"/>
        <filter val="32,00"/>
        <filter val="328,00"/>
        <filter val="377,00"/>
        <filter val="38,49"/>
        <filter val="380,00"/>
        <filter val="41,00"/>
        <filter val="48,33"/>
        <filter val="52,00"/>
        <filter val="575,00"/>
        <filter val="6,00"/>
        <filter val="6,67"/>
        <filter val="62,12"/>
        <filter val="64,00"/>
        <filter val="7,00"/>
        <filter val="75,00"/>
        <filter val="77,00"/>
        <filter val="8 210,70"/>
        <filter val="8 639,78"/>
        <filter val="8,00"/>
        <filter val="85,00"/>
        <filter val="865,00"/>
        <filter val="9 014,78"/>
        <filter val="92,00"/>
        <filter val="923,00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