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40EE27-47D8-4106-A7FB-4E534DF18D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V495" i="1"/>
  <c r="W494" i="1"/>
  <c r="X494" i="1" s="1"/>
  <c r="W493" i="1"/>
  <c r="X493" i="1" s="1"/>
  <c r="W492" i="1"/>
  <c r="X492" i="1" s="1"/>
  <c r="W491" i="1"/>
  <c r="X490" i="1"/>
  <c r="W490" i="1"/>
  <c r="N490" i="1"/>
  <c r="V488" i="1"/>
  <c r="V487" i="1"/>
  <c r="W486" i="1"/>
  <c r="X486" i="1" s="1"/>
  <c r="W485" i="1"/>
  <c r="X485" i="1" s="1"/>
  <c r="W484" i="1"/>
  <c r="X484" i="1" s="1"/>
  <c r="W483" i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W475" i="1" s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X459" i="1"/>
  <c r="W459" i="1"/>
  <c r="W458" i="1"/>
  <c r="X458" i="1" s="1"/>
  <c r="W457" i="1"/>
  <c r="X457" i="1" s="1"/>
  <c r="N457" i="1"/>
  <c r="W456" i="1"/>
  <c r="X456" i="1" s="1"/>
  <c r="N456" i="1"/>
  <c r="W455" i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X441" i="1"/>
  <c r="W441" i="1"/>
  <c r="N441" i="1"/>
  <c r="W440" i="1"/>
  <c r="X440" i="1" s="1"/>
  <c r="N440" i="1"/>
  <c r="W439" i="1"/>
  <c r="N439" i="1"/>
  <c r="W438" i="1"/>
  <c r="N438" i="1"/>
  <c r="V434" i="1"/>
  <c r="V433" i="1"/>
  <c r="W432" i="1"/>
  <c r="X432" i="1" s="1"/>
  <c r="X433" i="1" s="1"/>
  <c r="W430" i="1"/>
  <c r="V430" i="1"/>
  <c r="W429" i="1"/>
  <c r="V429" i="1"/>
  <c r="X428" i="1"/>
  <c r="X429" i="1" s="1"/>
  <c r="W428" i="1"/>
  <c r="V426" i="1"/>
  <c r="V425" i="1"/>
  <c r="W424" i="1"/>
  <c r="W425" i="1" s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X414" i="1"/>
  <c r="W414" i="1"/>
  <c r="N414" i="1"/>
  <c r="V412" i="1"/>
  <c r="V411" i="1"/>
  <c r="W410" i="1"/>
  <c r="X410" i="1" s="1"/>
  <c r="N410" i="1"/>
  <c r="W409" i="1"/>
  <c r="N409" i="1"/>
  <c r="V406" i="1"/>
  <c r="V405" i="1"/>
  <c r="W404" i="1"/>
  <c r="X404" i="1" s="1"/>
  <c r="W403" i="1"/>
  <c r="X403" i="1" s="1"/>
  <c r="W402" i="1"/>
  <c r="X402" i="1" s="1"/>
  <c r="X401" i="1"/>
  <c r="W401" i="1"/>
  <c r="V399" i="1"/>
  <c r="V398" i="1"/>
  <c r="W397" i="1"/>
  <c r="W398" i="1" s="1"/>
  <c r="N397" i="1"/>
  <c r="V395" i="1"/>
  <c r="V394" i="1"/>
  <c r="X393" i="1"/>
  <c r="W393" i="1"/>
  <c r="N393" i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W356" i="1"/>
  <c r="W361" i="1" s="1"/>
  <c r="N356" i="1"/>
  <c r="V354" i="1"/>
  <c r="V353" i="1"/>
  <c r="W352" i="1"/>
  <c r="X352" i="1" s="1"/>
  <c r="N352" i="1"/>
  <c r="W351" i="1"/>
  <c r="N351" i="1"/>
  <c r="V349" i="1"/>
  <c r="V348" i="1"/>
  <c r="X347" i="1"/>
  <c r="W347" i="1"/>
  <c r="N347" i="1"/>
  <c r="W346" i="1"/>
  <c r="X346" i="1" s="1"/>
  <c r="X345" i="1"/>
  <c r="W345" i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X333" i="1" s="1"/>
  <c r="X335" i="1" s="1"/>
  <c r="V331" i="1"/>
  <c r="V330" i="1"/>
  <c r="W329" i="1"/>
  <c r="X329" i="1" s="1"/>
  <c r="N329" i="1"/>
  <c r="W328" i="1"/>
  <c r="X328" i="1" s="1"/>
  <c r="W327" i="1"/>
  <c r="X327" i="1" s="1"/>
  <c r="N327" i="1"/>
  <c r="V325" i="1"/>
  <c r="V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2" i="1"/>
  <c r="V311" i="1"/>
  <c r="W310" i="1"/>
  <c r="W312" i="1" s="1"/>
  <c r="N310" i="1"/>
  <c r="V308" i="1"/>
  <c r="V307" i="1"/>
  <c r="W306" i="1"/>
  <c r="N306" i="1"/>
  <c r="W304" i="1"/>
  <c r="V304" i="1"/>
  <c r="W303" i="1"/>
  <c r="V303" i="1"/>
  <c r="X302" i="1"/>
  <c r="X303" i="1" s="1"/>
  <c r="W302" i="1"/>
  <c r="N302" i="1"/>
  <c r="V300" i="1"/>
  <c r="V299" i="1"/>
  <c r="W298" i="1"/>
  <c r="N298" i="1"/>
  <c r="V295" i="1"/>
  <c r="V294" i="1"/>
  <c r="W293" i="1"/>
  <c r="X293" i="1" s="1"/>
  <c r="N293" i="1"/>
  <c r="W292" i="1"/>
  <c r="X292" i="1" s="1"/>
  <c r="X294" i="1" s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W268" i="1"/>
  <c r="X268" i="1" s="1"/>
  <c r="V266" i="1"/>
  <c r="V265" i="1"/>
  <c r="W264" i="1"/>
  <c r="X264" i="1" s="1"/>
  <c r="N264" i="1"/>
  <c r="X263" i="1"/>
  <c r="W263" i="1"/>
  <c r="N263" i="1"/>
  <c r="W262" i="1"/>
  <c r="X262" i="1" s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W249" i="1"/>
  <c r="X249" i="1" s="1"/>
  <c r="N249" i="1"/>
  <c r="V247" i="1"/>
  <c r="V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X239" i="1" s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M507" i="1" s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X211" i="1"/>
  <c r="W211" i="1"/>
  <c r="W210" i="1"/>
  <c r="V207" i="1"/>
  <c r="V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W201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X183" i="1"/>
  <c r="W183" i="1"/>
  <c r="W182" i="1"/>
  <c r="X182" i="1" s="1"/>
  <c r="N182" i="1"/>
  <c r="W181" i="1"/>
  <c r="X181" i="1" s="1"/>
  <c r="N181" i="1"/>
  <c r="X180" i="1"/>
  <c r="W180" i="1"/>
  <c r="X179" i="1"/>
  <c r="W179" i="1"/>
  <c r="N179" i="1"/>
  <c r="W178" i="1"/>
  <c r="X178" i="1" s="1"/>
  <c r="X177" i="1"/>
  <c r="W177" i="1"/>
  <c r="N177" i="1"/>
  <c r="V175" i="1"/>
  <c r="V174" i="1"/>
  <c r="W173" i="1"/>
  <c r="X173" i="1" s="1"/>
  <c r="N173" i="1"/>
  <c r="W172" i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V163" i="1"/>
  <c r="V162" i="1"/>
  <c r="W161" i="1"/>
  <c r="X161" i="1" s="1"/>
  <c r="N161" i="1"/>
  <c r="W160" i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W135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W117" i="1" s="1"/>
  <c r="V106" i="1"/>
  <c r="V105" i="1"/>
  <c r="W104" i="1"/>
  <c r="X104" i="1" s="1"/>
  <c r="X103" i="1"/>
  <c r="W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X66" i="1"/>
  <c r="W66" i="1"/>
  <c r="N66" i="1"/>
  <c r="W65" i="1"/>
  <c r="V62" i="1"/>
  <c r="V61" i="1"/>
  <c r="W60" i="1"/>
  <c r="X60" i="1" s="1"/>
  <c r="W59" i="1"/>
  <c r="X59" i="1" s="1"/>
  <c r="N59" i="1"/>
  <c r="W58" i="1"/>
  <c r="W57" i="1"/>
  <c r="N57" i="1"/>
  <c r="V54" i="1"/>
  <c r="V53" i="1"/>
  <c r="W52" i="1"/>
  <c r="X52" i="1" s="1"/>
  <c r="N52" i="1"/>
  <c r="W51" i="1"/>
  <c r="N51" i="1"/>
  <c r="W47" i="1"/>
  <c r="V47" i="1"/>
  <c r="W46" i="1"/>
  <c r="V46" i="1"/>
  <c r="X45" i="1"/>
  <c r="X46" i="1" s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W23" i="1" s="1"/>
  <c r="N22" i="1"/>
  <c r="H10" i="1"/>
  <c r="A9" i="1"/>
  <c r="D7" i="1"/>
  <c r="O6" i="1"/>
  <c r="N2" i="1"/>
  <c r="X259" i="1" l="1"/>
  <c r="X194" i="1"/>
  <c r="X37" i="1"/>
  <c r="X38" i="1" s="1"/>
  <c r="W38" i="1"/>
  <c r="X197" i="1"/>
  <c r="X310" i="1"/>
  <c r="X311" i="1" s="1"/>
  <c r="W311" i="1"/>
  <c r="X363" i="1"/>
  <c r="X364" i="1" s="1"/>
  <c r="W364" i="1"/>
  <c r="X472" i="1"/>
  <c r="X475" i="1" s="1"/>
  <c r="W308" i="1"/>
  <c r="W307" i="1"/>
  <c r="X306" i="1"/>
  <c r="X307" i="1" s="1"/>
  <c r="W405" i="1"/>
  <c r="W467" i="1"/>
  <c r="X464" i="1"/>
  <c r="X467" i="1" s="1"/>
  <c r="W54" i="1"/>
  <c r="W53" i="1"/>
  <c r="X51" i="1"/>
  <c r="X53" i="1" s="1"/>
  <c r="H9" i="1"/>
  <c r="J9" i="1"/>
  <c r="W43" i="1"/>
  <c r="W42" i="1"/>
  <c r="X41" i="1"/>
  <c r="X42" i="1" s="1"/>
  <c r="W61" i="1"/>
  <c r="W127" i="1"/>
  <c r="X165" i="1"/>
  <c r="X167" i="1" s="1"/>
  <c r="W167" i="1"/>
  <c r="W207" i="1"/>
  <c r="W206" i="1"/>
  <c r="X205" i="1"/>
  <c r="X206" i="1" s="1"/>
  <c r="J507" i="1"/>
  <c r="W239" i="1"/>
  <c r="W246" i="1"/>
  <c r="O507" i="1"/>
  <c r="W300" i="1"/>
  <c r="W299" i="1"/>
  <c r="X298" i="1"/>
  <c r="X299" i="1" s="1"/>
  <c r="X338" i="1"/>
  <c r="X339" i="1" s="1"/>
  <c r="W340" i="1"/>
  <c r="W339" i="1"/>
  <c r="X405" i="1"/>
  <c r="X478" i="1"/>
  <c r="X480" i="1" s="1"/>
  <c r="W481" i="1"/>
  <c r="W34" i="1"/>
  <c r="V497" i="1"/>
  <c r="W87" i="1"/>
  <c r="W95" i="1"/>
  <c r="W106" i="1"/>
  <c r="G507" i="1"/>
  <c r="W175" i="1"/>
  <c r="X265" i="1"/>
  <c r="X271" i="1"/>
  <c r="W271" i="1"/>
  <c r="W272" i="1"/>
  <c r="W295" i="1"/>
  <c r="W294" i="1"/>
  <c r="X330" i="1"/>
  <c r="W387" i="1"/>
  <c r="W395" i="1"/>
  <c r="W406" i="1"/>
  <c r="W448" i="1"/>
  <c r="W487" i="1"/>
  <c r="W488" i="1"/>
  <c r="W496" i="1"/>
  <c r="X94" i="1"/>
  <c r="X421" i="1"/>
  <c r="W260" i="1"/>
  <c r="W331" i="1"/>
  <c r="W461" i="1"/>
  <c r="E507" i="1"/>
  <c r="N507" i="1"/>
  <c r="X65" i="1"/>
  <c r="X86" i="1" s="1"/>
  <c r="W94" i="1"/>
  <c r="X108" i="1"/>
  <c r="X117" i="1" s="1"/>
  <c r="X131" i="1"/>
  <c r="X135" i="1" s="1"/>
  <c r="W163" i="1"/>
  <c r="W118" i="1"/>
  <c r="W156" i="1"/>
  <c r="W195" i="1"/>
  <c r="W236" i="1"/>
  <c r="W499" i="1"/>
  <c r="W35" i="1"/>
  <c r="X58" i="1"/>
  <c r="W143" i="1"/>
  <c r="X220" i="1"/>
  <c r="X235" i="1" s="1"/>
  <c r="W235" i="1"/>
  <c r="W266" i="1"/>
  <c r="W290" i="1"/>
  <c r="P507" i="1"/>
  <c r="X356" i="1"/>
  <c r="X360" i="1" s="1"/>
  <c r="X374" i="1"/>
  <c r="X387" i="1" s="1"/>
  <c r="W388" i="1"/>
  <c r="X392" i="1"/>
  <c r="X394" i="1" s="1"/>
  <c r="W411" i="1"/>
  <c r="W412" i="1"/>
  <c r="W421" i="1"/>
  <c r="X424" i="1"/>
  <c r="X425" i="1" s="1"/>
  <c r="W426" i="1"/>
  <c r="W434" i="1"/>
  <c r="W462" i="1"/>
  <c r="W480" i="1"/>
  <c r="X491" i="1"/>
  <c r="W495" i="1"/>
  <c r="F9" i="1"/>
  <c r="X22" i="1"/>
  <c r="X23" i="1" s="1"/>
  <c r="X26" i="1"/>
  <c r="X34" i="1" s="1"/>
  <c r="D507" i="1"/>
  <c r="H507" i="1"/>
  <c r="X160" i="1"/>
  <c r="X162" i="1" s="1"/>
  <c r="X172" i="1"/>
  <c r="X174" i="1" s="1"/>
  <c r="W202" i="1"/>
  <c r="W216" i="1"/>
  <c r="X210" i="1"/>
  <c r="X216" i="1" s="1"/>
  <c r="L507" i="1"/>
  <c r="W247" i="1"/>
  <c r="W330" i="1"/>
  <c r="W335" i="1"/>
  <c r="Q507" i="1"/>
  <c r="W349" i="1"/>
  <c r="X343" i="1"/>
  <c r="X348" i="1" s="1"/>
  <c r="W348" i="1"/>
  <c r="W86" i="1"/>
  <c r="W105" i="1"/>
  <c r="W144" i="1"/>
  <c r="W174" i="1"/>
  <c r="W259" i="1"/>
  <c r="W278" i="1"/>
  <c r="W325" i="1"/>
  <c r="W453" i="1"/>
  <c r="X450" i="1"/>
  <c r="X452" i="1" s="1"/>
  <c r="A10" i="1"/>
  <c r="X140" i="1"/>
  <c r="X143" i="1" s="1"/>
  <c r="X246" i="1"/>
  <c r="W336" i="1"/>
  <c r="F507" i="1"/>
  <c r="F10" i="1"/>
  <c r="W128" i="1"/>
  <c r="W136" i="1"/>
  <c r="W168" i="1"/>
  <c r="X201" i="1"/>
  <c r="W217" i="1"/>
  <c r="W265" i="1"/>
  <c r="W277" i="1"/>
  <c r="X274" i="1"/>
  <c r="X277" i="1" s="1"/>
  <c r="W289" i="1"/>
  <c r="X324" i="1"/>
  <c r="W324" i="1"/>
  <c r="W353" i="1"/>
  <c r="W354" i="1"/>
  <c r="W371" i="1"/>
  <c r="W372" i="1"/>
  <c r="X409" i="1"/>
  <c r="X411" i="1" s="1"/>
  <c r="W433" i="1"/>
  <c r="X439" i="1"/>
  <c r="X455" i="1"/>
  <c r="X461" i="1" s="1"/>
  <c r="W468" i="1"/>
  <c r="X483" i="1"/>
  <c r="X487" i="1" s="1"/>
  <c r="W498" i="1"/>
  <c r="I507" i="1"/>
  <c r="R507" i="1"/>
  <c r="V501" i="1"/>
  <c r="W24" i="1"/>
  <c r="C507" i="1"/>
  <c r="X57" i="1"/>
  <c r="W62" i="1"/>
  <c r="X97" i="1"/>
  <c r="X105" i="1" s="1"/>
  <c r="X120" i="1"/>
  <c r="X127" i="1" s="1"/>
  <c r="X147" i="1"/>
  <c r="X156" i="1" s="1"/>
  <c r="W157" i="1"/>
  <c r="W162" i="1"/>
  <c r="W194" i="1"/>
  <c r="W240" i="1"/>
  <c r="X281" i="1"/>
  <c r="X289" i="1" s="1"/>
  <c r="X351" i="1"/>
  <c r="X353" i="1" s="1"/>
  <c r="W360" i="1"/>
  <c r="X369" i="1"/>
  <c r="X371" i="1" s="1"/>
  <c r="W394" i="1"/>
  <c r="X397" i="1"/>
  <c r="X398" i="1" s="1"/>
  <c r="W399" i="1"/>
  <c r="W422" i="1"/>
  <c r="X438" i="1"/>
  <c r="X447" i="1" s="1"/>
  <c r="T507" i="1"/>
  <c r="W447" i="1"/>
  <c r="U507" i="1"/>
  <c r="W476" i="1"/>
  <c r="X495" i="1"/>
  <c r="B507" i="1"/>
  <c r="S507" i="1"/>
  <c r="X61" i="1" l="1"/>
  <c r="X502" i="1" s="1"/>
  <c r="W497" i="1"/>
  <c r="W501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<sst xmlns="http://schemas.openxmlformats.org/spreadsheetml/2006/main" count="2169" uniqueCount="750">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</sst>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/>
      <c r="I5" s="653"/>
      <c r="J5" s="653"/>
      <c r="K5" s="653"/>
      <c r="L5" s="624"/>
      <c r="N5" s="24" t="s">
        <v>10</v>
      </c>
      <c r="O5" s="393">
        <v>45331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Пятница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0.45833333333333331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98</v>
      </c>
      <c r="W67" s="336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54</v>
      </c>
      <c r="W68" s="336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100</v>
      </c>
      <c r="W69" s="336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112</v>
      </c>
      <c r="W70" s="336">
        <f t="shared" si="2"/>
        <v>112</v>
      </c>
      <c r="X70" s="36">
        <f t="shared" si="3"/>
        <v>0.21749999999999997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23</v>
      </c>
      <c r="W73" s="336">
        <f t="shared" si="2"/>
        <v>24</v>
      </c>
      <c r="X73" s="36">
        <f t="shared" ref="X73:X78" si="4">IFERROR(IF(W73=0,"",ROUNDUP(W73/H73,0)*0.00937),"")</f>
        <v>5.6219999999999999E-2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75</v>
      </c>
      <c r="W84" s="336">
        <f t="shared" si="2"/>
        <v>76.5</v>
      </c>
      <c r="X84" s="36">
        <f>IFERROR(IF(W84=0,"",ROUNDUP(W84/H84,0)*0.00937),"")</f>
        <v>0.15928999999999999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55.247354497354507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57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0.95501000000000014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462</v>
      </c>
      <c r="W87" s="337">
        <f>IFERROR(SUM(W65:W85),"0")</f>
        <v>477.3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188</v>
      </c>
      <c r="W112" s="336">
        <f t="shared" si="6"/>
        <v>189</v>
      </c>
      <c r="X112" s="36">
        <f>IFERROR(IF(W112=0,"",ROUNDUP(W112/H112,0)*0.00753),"")</f>
        <v>0.52710000000000001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69.629629629629619</v>
      </c>
      <c r="W117" s="337">
        <f>IFERROR(W108/H108,"0")+IFERROR(W109/H109,"0")+IFERROR(W110/H110,"0")+IFERROR(W111/H111,"0")+IFERROR(W112/H112,"0")+IFERROR(W113/H113,"0")+IFERROR(W114/H114,"0")+IFERROR(W115/H115,"0")+IFERROR(W116/H116,"0")</f>
        <v>70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0.52710000000000001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188</v>
      </c>
      <c r="W118" s="337">
        <f>IFERROR(SUM(W108:W116),"0")</f>
        <v>189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148</v>
      </c>
      <c r="W132" s="336">
        <f>IFERROR(IF(V132="",0,CEILING((V132/$H132),1)*$H132),"")</f>
        <v>151.20000000000002</v>
      </c>
      <c r="X132" s="36">
        <f>IFERROR(IF(W132=0,"",ROUNDUP(W132/H132,0)*0.02175),"")</f>
        <v>0.39149999999999996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228</v>
      </c>
      <c r="W134" s="336">
        <f>IFERROR(IF(V134="",0,CEILING((V134/$H134),1)*$H134),"")</f>
        <v>229.50000000000003</v>
      </c>
      <c r="X134" s="36">
        <f>IFERROR(IF(W134=0,"",ROUNDUP(W134/H134,0)*0.00753),"")</f>
        <v>0.64005000000000001</v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102.06349206349206</v>
      </c>
      <c r="W135" s="337">
        <f>IFERROR(W131/H131,"0")+IFERROR(W132/H132,"0")+IFERROR(W133/H133,"0")+IFERROR(W134/H134,"0")</f>
        <v>103</v>
      </c>
      <c r="X135" s="337">
        <f>IFERROR(IF(X131="",0,X131),"0")+IFERROR(IF(X132="",0,X132),"0")+IFERROR(IF(X133="",0,X133),"0")+IFERROR(IF(X134="",0,X134),"0")</f>
        <v>1.03155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376</v>
      </c>
      <c r="W136" s="337">
        <f>IFERROR(SUM(W131:W134),"0")</f>
        <v>380.70000000000005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37</v>
      </c>
      <c r="W150" s="336">
        <f t="shared" si="8"/>
        <v>37.800000000000004</v>
      </c>
      <c r="X150" s="36">
        <f>IFERROR(IF(W150=0,"",ROUNDUP(W150/H150,0)*0.00502),"")</f>
        <v>9.0359999999999996E-2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39</v>
      </c>
      <c r="W153" s="336">
        <f t="shared" si="8"/>
        <v>39.9</v>
      </c>
      <c r="X153" s="36">
        <f>IFERROR(IF(W153=0,"",ROUNDUP(W153/H153,0)*0.00502),"")</f>
        <v>9.5380000000000006E-2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36.19047619047619</v>
      </c>
      <c r="W156" s="337">
        <f>IFERROR(W147/H147,"0")+IFERROR(W148/H148,"0")+IFERROR(W149/H149,"0")+IFERROR(W150/H150,"0")+IFERROR(W151/H151,"0")+IFERROR(W152/H152,"0")+IFERROR(W153/H153,"0")+IFERROR(W154/H154,"0")+IFERROR(W155/H155,"0")</f>
        <v>37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0.18574000000000002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76</v>
      </c>
      <c r="W157" s="337">
        <f>IFERROR(SUM(W147:W155),"0")</f>
        <v>77.7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40</v>
      </c>
      <c r="W170" s="336">
        <f>IFERROR(IF(V170="",0,CEILING((V170/$H170),1)*$H170),"")</f>
        <v>43.2</v>
      </c>
      <c r="X170" s="36">
        <f>IFERROR(IF(W170=0,"",ROUNDUP(W170/H170,0)*0.00937),"")</f>
        <v>7.4959999999999999E-2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24</v>
      </c>
      <c r="W171" s="336">
        <f>IFERROR(IF(V171="",0,CEILING((V171/$H171),1)*$H171),"")</f>
        <v>27</v>
      </c>
      <c r="X171" s="36">
        <f>IFERROR(IF(W171=0,"",ROUNDUP(W171/H171,0)*0.00937),"")</f>
        <v>4.6850000000000003E-2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11.851851851851851</v>
      </c>
      <c r="W174" s="337">
        <f>IFERROR(W170/H170,"0")+IFERROR(W171/H171,"0")+IFERROR(W172/H172,"0")+IFERROR(W173/H173,"0")</f>
        <v>13</v>
      </c>
      <c r="X174" s="337">
        <f>IFERROR(IF(X170="",0,X170),"0")+IFERROR(IF(X171="",0,X171),"0")+IFERROR(IF(X172="",0,X172),"0")+IFERROR(IF(X173="",0,X173),"0")</f>
        <v>0.12181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64</v>
      </c>
      <c r="W175" s="337">
        <f>IFERROR(SUM(W170:W173),"0")</f>
        <v>70.2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167</v>
      </c>
      <c r="W178" s="336">
        <f t="shared" si="9"/>
        <v>174</v>
      </c>
      <c r="X178" s="36">
        <f>IFERROR(IF(W178=0,"",ROUNDUP(W178/H178,0)*0.02175),"")</f>
        <v>0.43499999999999994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120</v>
      </c>
      <c r="W183" s="336">
        <f t="shared" si="9"/>
        <v>120</v>
      </c>
      <c r="X183" s="36">
        <f>IFERROR(IF(W183=0,"",ROUNDUP(W183/H183,0)*0.00753),"")</f>
        <v>0.3765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172</v>
      </c>
      <c r="W185" s="336">
        <f t="shared" si="9"/>
        <v>172.79999999999998</v>
      </c>
      <c r="X185" s="36">
        <f>IFERROR(IF(W185=0,"",ROUNDUP(W185/H185,0)*0.00753),"")</f>
        <v>0.54215999999999998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120</v>
      </c>
      <c r="W187" s="336">
        <f t="shared" si="9"/>
        <v>120</v>
      </c>
      <c r="X187" s="36">
        <f t="shared" ref="X187:X193" si="10">IFERROR(IF(W187=0,"",ROUNDUP(W187/H187,0)*0.00753),"")</f>
        <v>0.3765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134</v>
      </c>
      <c r="W189" s="336">
        <f t="shared" si="9"/>
        <v>134.4</v>
      </c>
      <c r="X189" s="36">
        <f t="shared" si="10"/>
        <v>0.42168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132</v>
      </c>
      <c r="W190" s="336">
        <f t="shared" si="9"/>
        <v>132</v>
      </c>
      <c r="X190" s="36">
        <f t="shared" si="10"/>
        <v>0.41415000000000002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59</v>
      </c>
      <c r="W192" s="336">
        <f t="shared" si="9"/>
        <v>60</v>
      </c>
      <c r="X192" s="36">
        <f t="shared" si="10"/>
        <v>0.18825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73</v>
      </c>
      <c r="W193" s="336">
        <f t="shared" si="9"/>
        <v>74.399999999999991</v>
      </c>
      <c r="X193" s="36">
        <f t="shared" si="10"/>
        <v>0.23343</v>
      </c>
      <c r="Y193" s="56"/>
      <c r="Z193" s="57"/>
      <c r="AD193" s="58"/>
      <c r="BA193" s="167" t="s">
        <v>1</v>
      </c>
    </row>
    <row r="194" spans="1:53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356.69540229885058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359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2.98767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977</v>
      </c>
      <c r="W195" s="337">
        <f>IFERROR(SUM(W177:W193),"0")</f>
        <v>987.59999999999991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11</v>
      </c>
      <c r="W199" s="336">
        <f>IFERROR(IF(V199="",0,CEILING((V199/$H199),1)*$H199),"")</f>
        <v>12</v>
      </c>
      <c r="X199" s="36">
        <f>IFERROR(IF(W199=0,"",ROUNDUP(W199/H199,0)*0.00753),"")</f>
        <v>3.7650000000000003E-2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15</v>
      </c>
      <c r="W200" s="336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10.833333333333334</v>
      </c>
      <c r="W201" s="337">
        <f>IFERROR(W197/H197,"0")+IFERROR(W198/H198,"0")+IFERROR(W199/H199,"0")+IFERROR(W200/H200,"0")</f>
        <v>12</v>
      </c>
      <c r="X201" s="337">
        <f>IFERROR(IF(X197="",0,X197),"0")+IFERROR(IF(X198="",0,X198),"0")+IFERROR(IF(X199="",0,X199),"0")+IFERROR(IF(X200="",0,X200),"0")</f>
        <v>9.0359999999999996E-2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26</v>
      </c>
      <c r="W202" s="337">
        <f>IFERROR(SUM(W197:W200),"0")</f>
        <v>28.8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53</v>
      </c>
      <c r="W205" s="336">
        <f>IFERROR(IF(V205="",0,CEILING((V205/$H205),1)*$H205),"")</f>
        <v>54.6</v>
      </c>
      <c r="X205" s="36">
        <f>IFERROR(IF(W205=0,"",ROUNDUP(W205/H205,0)*0.00502),"")</f>
        <v>0.13052</v>
      </c>
      <c r="Y205" s="56"/>
      <c r="Z205" s="57"/>
      <c r="AD205" s="58"/>
      <c r="BA205" s="172" t="s">
        <v>1</v>
      </c>
    </row>
    <row r="206" spans="1:53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25.238095238095237</v>
      </c>
      <c r="W206" s="337">
        <f>IFERROR(W205/H205,"0")</f>
        <v>26</v>
      </c>
      <c r="X206" s="337">
        <f>IFERROR(IF(X205="",0,X205),"0")</f>
        <v>0.13052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53</v>
      </c>
      <c r="W207" s="337">
        <f>IFERROR(SUM(W205:W205),"0")</f>
        <v>54.6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8</v>
      </c>
      <c r="W242" s="336">
        <f>IFERROR(IF(V242="",0,CEILING((V242/$H242),1)*$H242),"")</f>
        <v>8.4</v>
      </c>
      <c r="X242" s="36">
        <f>IFERROR(IF(W242=0,"",ROUNDUP(W242/H242,0)*0.00753),"")</f>
        <v>1.506E-2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1.9047619047619047</v>
      </c>
      <c r="W246" s="337">
        <f>IFERROR(W242/H242,"0")+IFERROR(W243/H243,"0")+IFERROR(W244/H244,"0")+IFERROR(W245/H245,"0")</f>
        <v>2</v>
      </c>
      <c r="X246" s="337">
        <f>IFERROR(IF(X242="",0,X242),"0")+IFERROR(IF(X243="",0,X243),"0")+IFERROR(IF(X244="",0,X244),"0")+IFERROR(IF(X245="",0,X245),"0")</f>
        <v>1.506E-2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8</v>
      </c>
      <c r="W247" s="337">
        <f>IFERROR(SUM(W242:W245),"0")</f>
        <v>8.4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4</v>
      </c>
      <c r="W252" s="336">
        <f t="shared" si="14"/>
        <v>4.2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1.9047619047619047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2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1.506E-2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4</v>
      </c>
      <c r="W260" s="337">
        <f>IFERROR(SUM(W249:W258),"0")</f>
        <v>4.2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284</v>
      </c>
      <c r="W263" s="336">
        <f>IFERROR(IF(V263="",0,CEILING((V263/$H263),1)*$H263),"")</f>
        <v>288.59999999999997</v>
      </c>
      <c r="X263" s="36">
        <f>IFERROR(IF(W263=0,"",ROUNDUP(W263/H263,0)*0.02175),"")</f>
        <v>0.80474999999999997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36.410256410256409</v>
      </c>
      <c r="W265" s="337">
        <f>IFERROR(W262/H262,"0")+IFERROR(W263/H263,"0")+IFERROR(W264/H264,"0")</f>
        <v>37</v>
      </c>
      <c r="X265" s="337">
        <f>IFERROR(IF(X262="",0,X262),"0")+IFERROR(IF(X263="",0,X263),"0")+IFERROR(IF(X264="",0,X264),"0")</f>
        <v>0.80474999999999997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284</v>
      </c>
      <c r="W266" s="337">
        <f>IFERROR(SUM(W262:W264),"0")</f>
        <v>288.59999999999997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10</v>
      </c>
      <c r="W269" s="336">
        <f>IFERROR(IF(V269="",0,CEILING((V269/$H269),1)*$H269),"")</f>
        <v>12.16</v>
      </c>
      <c r="X269" s="36">
        <f>IFERROR(IF(W269=0,"",ROUNDUP(W269/H269,0)*0.00753),"")</f>
        <v>3.0120000000000001E-2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12</v>
      </c>
      <c r="W270" s="336">
        <f>IFERROR(IF(V270="",0,CEILING((V270/$H270),1)*$H270),"")</f>
        <v>12.75</v>
      </c>
      <c r="X270" s="36">
        <f>IFERROR(IF(W270=0,"",ROUNDUP(W270/H270,0)*0.00753),"")</f>
        <v>3.7650000000000003E-2</v>
      </c>
      <c r="Y270" s="56"/>
      <c r="Z270" s="57"/>
      <c r="AD270" s="58"/>
      <c r="BA270" s="214" t="s">
        <v>1</v>
      </c>
    </row>
    <row r="271" spans="1:53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7.9953560371517032</v>
      </c>
      <c r="W271" s="337">
        <f>IFERROR(W268/H268,"0")+IFERROR(W269/H269,"0")+IFERROR(W270/H270,"0")</f>
        <v>9</v>
      </c>
      <c r="X271" s="337">
        <f>IFERROR(IF(X268="",0,X268),"0")+IFERROR(IF(X269="",0,X269),"0")+IFERROR(IF(X270="",0,X270),"0")</f>
        <v>6.7769999999999997E-2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22</v>
      </c>
      <c r="W272" s="337">
        <f>IFERROR(SUM(W268:W270),"0")</f>
        <v>24.91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6</v>
      </c>
      <c r="W298" s="336">
        <f>IFERROR(IF(V298="",0,CEILING((V298/$H298),1)*$H298),"")</f>
        <v>7.2</v>
      </c>
      <c r="X298" s="36">
        <f>IFERROR(IF(W298=0,"",ROUNDUP(W298/H298,0)*0.00753),"")</f>
        <v>3.0120000000000001E-2</v>
      </c>
      <c r="Y298" s="56"/>
      <c r="Z298" s="57"/>
      <c r="AD298" s="58"/>
      <c r="BA298" s="228" t="s">
        <v>1</v>
      </c>
    </row>
    <row r="299" spans="1:53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3.333333333333333</v>
      </c>
      <c r="W299" s="337">
        <f>IFERROR(W298/H298,"0")</f>
        <v>4</v>
      </c>
      <c r="X299" s="337">
        <f>IFERROR(IF(X298="",0,X298),"0")</f>
        <v>3.0120000000000001E-2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6</v>
      </c>
      <c r="W300" s="337">
        <f>IFERROR(SUM(W298:W298),"0")</f>
        <v>7.2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1050</v>
      </c>
      <c r="W316" s="336">
        <f t="shared" ref="W316:W323" si="16">IFERROR(IF(V316="",0,CEILING((V316/$H316),1)*$H316),"")</f>
        <v>1050</v>
      </c>
      <c r="X316" s="36">
        <f>IFERROR(IF(W316=0,"",ROUNDUP(W316/H316,0)*0.02175),"")</f>
        <v>1.5225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1800</v>
      </c>
      <c r="W319" s="336">
        <f t="shared" si="16"/>
        <v>1800</v>
      </c>
      <c r="X319" s="36">
        <f>IFERROR(IF(W319=0,"",ROUNDUP(W319/H319,0)*0.02175),"")</f>
        <v>2.61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1150</v>
      </c>
      <c r="W321" s="336">
        <f t="shared" si="16"/>
        <v>1155</v>
      </c>
      <c r="X321" s="36">
        <f>IFERROR(IF(W321=0,"",ROUNDUP(W321/H321,0)*0.02175),"")</f>
        <v>1.67475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266.66666666666669</v>
      </c>
      <c r="W324" s="337">
        <f>IFERROR(W316/H316,"0")+IFERROR(W317/H317,"0")+IFERROR(W318/H318,"0")+IFERROR(W319/H319,"0")+IFERROR(W320/H320,"0")+IFERROR(W321/H321,"0")+IFERROR(W322/H322,"0")+IFERROR(W323/H323,"0")</f>
        <v>267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5.8072499999999998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4000</v>
      </c>
      <c r="W325" s="337">
        <f>IFERROR(SUM(W316:W323),"0")</f>
        <v>4005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2600</v>
      </c>
      <c r="W327" s="336">
        <f>IFERROR(IF(V327="",0,CEILING((V327/$H327),1)*$H327),"")</f>
        <v>2610</v>
      </c>
      <c r="X327" s="36">
        <f>IFERROR(IF(W327=0,"",ROUNDUP(W327/H327,0)*0.02175),"")</f>
        <v>3.7844999999999995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173.33333333333334</v>
      </c>
      <c r="W330" s="337">
        <f>IFERROR(W327/H327,"0")+IFERROR(W328/H328,"0")+IFERROR(W329/H329,"0")</f>
        <v>174</v>
      </c>
      <c r="X330" s="337">
        <f>IFERROR(IF(X327="",0,X327),"0")+IFERROR(IF(X328="",0,X328),"0")+IFERROR(IF(X329="",0,X329),"0")</f>
        <v>3.7844999999999995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2600</v>
      </c>
      <c r="W331" s="337">
        <f>IFERROR(SUM(W327:W329),"0")</f>
        <v>2610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76</v>
      </c>
      <c r="W338" s="336">
        <f>IFERROR(IF(V338="",0,CEILING((V338/$H338),1)*$H338),"")</f>
        <v>78</v>
      </c>
      <c r="X338" s="36">
        <f>IFERROR(IF(W338=0,"",ROUNDUP(W338/H338,0)*0.02175),"")</f>
        <v>0.21749999999999997</v>
      </c>
      <c r="Y338" s="56"/>
      <c r="Z338" s="57"/>
      <c r="AD338" s="58"/>
      <c r="BA338" s="245" t="s">
        <v>1</v>
      </c>
    </row>
    <row r="339" spans="1:53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9.7435897435897445</v>
      </c>
      <c r="W339" s="337">
        <f>IFERROR(W338/H338,"0")</f>
        <v>10</v>
      </c>
      <c r="X339" s="337">
        <f>IFERROR(IF(X338="",0,X338),"0")</f>
        <v>0.21749999999999997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76</v>
      </c>
      <c r="W340" s="337">
        <f>IFERROR(SUM(W338:W338),"0")</f>
        <v>78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4</v>
      </c>
      <c r="W352" s="336">
        <f>IFERROR(IF(V352="",0,CEILING((V352/$H352),1)*$H352),"")</f>
        <v>5.6</v>
      </c>
      <c r="X352" s="36">
        <f>IFERROR(IF(W352=0,"",ROUNDUP(W352/H352,0)*0.00502),"")</f>
        <v>1.004E-2</v>
      </c>
      <c r="Y352" s="56"/>
      <c r="Z352" s="57"/>
      <c r="AD352" s="58"/>
      <c r="BA352" s="252" t="s">
        <v>1</v>
      </c>
    </row>
    <row r="353" spans="1:53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1.4285714285714286</v>
      </c>
      <c r="W353" s="337">
        <f>IFERROR(W351/H351,"0")+IFERROR(W352/H352,"0")</f>
        <v>2</v>
      </c>
      <c r="X353" s="337">
        <f>IFERROR(IF(X351="",0,X351),"0")+IFERROR(IF(X352="",0,X352),"0")</f>
        <v>1.004E-2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4</v>
      </c>
      <c r="W354" s="337">
        <f>IFERROR(SUM(W351:W352),"0")</f>
        <v>5.6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2022</v>
      </c>
      <c r="W356" s="336">
        <f>IFERROR(IF(V356="",0,CEILING((V356/$H356),1)*$H356),"")</f>
        <v>2028</v>
      </c>
      <c r="X356" s="36">
        <f>IFERROR(IF(W356=0,"",ROUNDUP(W356/H356,0)*0.02175),"")</f>
        <v>5.6549999999999994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259.23076923076923</v>
      </c>
      <c r="W360" s="337">
        <f>IFERROR(W356/H356,"0")+IFERROR(W357/H357,"0")+IFERROR(W358/H358,"0")+IFERROR(W359/H359,"0")</f>
        <v>260</v>
      </c>
      <c r="X360" s="337">
        <f>IFERROR(IF(X356="",0,X356),"0")+IFERROR(IF(X357="",0,X357),"0")+IFERROR(IF(X358="",0,X358),"0")+IFERROR(IF(X359="",0,X359),"0")</f>
        <v>5.6549999999999994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2022</v>
      </c>
      <c r="W361" s="337">
        <f>IFERROR(SUM(W356:W359),"0")</f>
        <v>2028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37</v>
      </c>
      <c r="W374" s="336">
        <f t="shared" ref="W374:W386" si="17">IFERROR(IF(V374="",0,CEILING((V374/$H374),1)*$H374),"")</f>
        <v>37.800000000000004</v>
      </c>
      <c r="X374" s="36">
        <f>IFERROR(IF(W374=0,"",ROUNDUP(W374/H374,0)*0.00753),"")</f>
        <v>6.7769999999999997E-2</v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41</v>
      </c>
      <c r="W376" s="336">
        <f t="shared" si="17"/>
        <v>42</v>
      </c>
      <c r="X376" s="36">
        <f>IFERROR(IF(W376=0,"",ROUNDUP(W376/H376,0)*0.00753),"")</f>
        <v>7.5300000000000006E-2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13</v>
      </c>
      <c r="W378" s="336">
        <f t="shared" si="17"/>
        <v>13.44</v>
      </c>
      <c r="X378" s="36">
        <f t="shared" ref="X378:X386" si="18">IFERROR(IF(W378=0,"",ROUNDUP(W378/H378,0)*0.00502),"")</f>
        <v>4.0160000000000001E-2</v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2</v>
      </c>
      <c r="W379" s="336">
        <f t="shared" si="17"/>
        <v>2.1</v>
      </c>
      <c r="X379" s="36">
        <f t="shared" si="18"/>
        <v>5.0200000000000002E-3</v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2.8</v>
      </c>
      <c r="W382" s="336">
        <f t="shared" si="17"/>
        <v>3.36</v>
      </c>
      <c r="X382" s="36">
        <f t="shared" si="18"/>
        <v>1.004E-2</v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28.928571428571427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30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0.19828999999999999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95.8</v>
      </c>
      <c r="W388" s="337">
        <f>IFERROR(SUM(W374:W386),"0")</f>
        <v>98.7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6</v>
      </c>
      <c r="W401" s="336">
        <f>IFERROR(IF(V401="",0,CEILING((V401/$H401),1)*$H401),"")</f>
        <v>6</v>
      </c>
      <c r="X401" s="36">
        <f>IFERROR(IF(W401=0,"",ROUNDUP(W401/H401,0)*0.00627),"")</f>
        <v>3.1350000000000003E-2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4</v>
      </c>
      <c r="W402" s="336">
        <f>IFERROR(IF(V402="",0,CEILING((V402/$H402),1)*$H402),"")</f>
        <v>4.8</v>
      </c>
      <c r="X402" s="36">
        <f>IFERROR(IF(W402=0,"",ROUNDUP(W402/H402,0)*0.00627),"")</f>
        <v>2.5080000000000002E-2</v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4</v>
      </c>
      <c r="W403" s="336">
        <f>IFERROR(IF(V403="",0,CEILING((V403/$H403),1)*$H403),"")</f>
        <v>4.8</v>
      </c>
      <c r="X403" s="36">
        <f>IFERROR(IF(W403=0,"",ROUNDUP(W403/H403,0)*0.00627),"")</f>
        <v>2.5080000000000002E-2</v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11.666666666666668</v>
      </c>
      <c r="W405" s="337">
        <f>IFERROR(W401/H401,"0")+IFERROR(W402/H402,"0")+IFERROR(W403/H403,"0")+IFERROR(W404/H404,"0")</f>
        <v>13</v>
      </c>
      <c r="X405" s="337">
        <f>IFERROR(IF(X401="",0,X401),"0")+IFERROR(IF(X402="",0,X402),"0")+IFERROR(IF(X403="",0,X403),"0")+IFERROR(IF(X404="",0,X404),"0")</f>
        <v>8.1510000000000013E-2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14</v>
      </c>
      <c r="W406" s="337">
        <f>IFERROR(SUM(W401:W404),"0")</f>
        <v>15.600000000000001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14</v>
      </c>
      <c r="W414" s="336">
        <f t="shared" ref="W414:W420" si="19">IFERROR(IF(V414="",0,CEILING((V414/$H414),1)*$H414),"")</f>
        <v>16.8</v>
      </c>
      <c r="X414" s="36">
        <f>IFERROR(IF(W414=0,"",ROUNDUP(W414/H414,0)*0.00753),"")</f>
        <v>3.0120000000000001E-2</v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3.333333333333333</v>
      </c>
      <c r="W421" s="337">
        <f>IFERROR(W414/H414,"0")+IFERROR(W415/H415,"0")+IFERROR(W416/H416,"0")+IFERROR(W417/H417,"0")+IFERROR(W418/H418,"0")+IFERROR(W419/H419,"0")+IFERROR(W420/H420,"0")</f>
        <v>4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3.0120000000000001E-2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14</v>
      </c>
      <c r="W422" s="337">
        <f>IFERROR(SUM(W414:W420),"0")</f>
        <v>16.8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19</v>
      </c>
      <c r="W438" s="336">
        <f t="shared" ref="W438:W446" si="20">IFERROR(IF(V438="",0,CEILING((V438/$H438),1)*$H438),"")</f>
        <v>21.12</v>
      </c>
      <c r="X438" s="36">
        <f>IFERROR(IF(W438=0,"",ROUNDUP(W438/H438,0)*0.01196),"")</f>
        <v>4.7840000000000001E-2</v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1700</v>
      </c>
      <c r="W439" s="336">
        <f t="shared" si="20"/>
        <v>1700.16</v>
      </c>
      <c r="X439" s="36">
        <f>IFERROR(IF(W439=0,"",ROUNDUP(W439/H439,0)*0.01196),"")</f>
        <v>3.8511199999999999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54</v>
      </c>
      <c r="W440" s="336">
        <f t="shared" si="20"/>
        <v>58.080000000000005</v>
      </c>
      <c r="X440" s="36">
        <f>IFERROR(IF(W440=0,"",ROUNDUP(W440/H440,0)*0.01196),"")</f>
        <v>0.13156000000000001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1250</v>
      </c>
      <c r="W441" s="336">
        <f t="shared" si="20"/>
        <v>1251.3600000000001</v>
      </c>
      <c r="X441" s="36">
        <f>IFERROR(IF(W441=0,"",ROUNDUP(W441/H441,0)*0.01196),"")</f>
        <v>2.8345199999999999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572.53787878787875</v>
      </c>
      <c r="W447" s="337">
        <f>IFERROR(W438/H438,"0")+IFERROR(W439/H439,"0")+IFERROR(W440/H440,"0")+IFERROR(W441/H441,"0")+IFERROR(W442/H442,"0")+IFERROR(W443/H443,"0")+IFERROR(W444/H444,"0")+IFERROR(W445/H445,"0")+IFERROR(W446/H446,"0")</f>
        <v>574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6.8650400000000005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3023</v>
      </c>
      <c r="W448" s="337">
        <f>IFERROR(SUM(W438:W446),"0")</f>
        <v>3030.7200000000003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1200</v>
      </c>
      <c r="W450" s="336">
        <f>IFERROR(IF(V450="",0,CEILING((V450/$H450),1)*$H450),"")</f>
        <v>1203.8400000000001</v>
      </c>
      <c r="X450" s="36">
        <f>IFERROR(IF(W450=0,"",ROUNDUP(W450/H450,0)*0.01196),"")</f>
        <v>2.72688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227.27272727272725</v>
      </c>
      <c r="W452" s="337">
        <f>IFERROR(W450/H450,"0")+IFERROR(W451/H451,"0")</f>
        <v>228.00000000000003</v>
      </c>
      <c r="X452" s="337">
        <f>IFERROR(IF(X450="",0,X450),"0")+IFERROR(IF(X451="",0,X451),"0")</f>
        <v>2.72688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1200</v>
      </c>
      <c r="W453" s="337">
        <f>IFERROR(SUM(W450:W451),"0")</f>
        <v>1203.8400000000001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240</v>
      </c>
      <c r="W455" s="336">
        <f t="shared" ref="W455:W460" si="21">IFERROR(IF(V455="",0,CEILING((V455/$H455),1)*$H455),"")</f>
        <v>242.88000000000002</v>
      </c>
      <c r="X455" s="36">
        <f>IFERROR(IF(W455=0,"",ROUNDUP(W455/H455,0)*0.01196),"")</f>
        <v>0.55015999999999998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432</v>
      </c>
      <c r="W456" s="336">
        <f t="shared" si="21"/>
        <v>432.96000000000004</v>
      </c>
      <c r="X456" s="36">
        <f>IFERROR(IF(W456=0,"",ROUNDUP(W456/H456,0)*0.01196),"")</f>
        <v>0.98072000000000004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815</v>
      </c>
      <c r="W457" s="336">
        <f t="shared" si="21"/>
        <v>818.40000000000009</v>
      </c>
      <c r="X457" s="36">
        <f>IFERROR(IF(W457=0,"",ROUNDUP(W457/H457,0)*0.01196),"")</f>
        <v>1.8538000000000001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281.62878787878788</v>
      </c>
      <c r="W461" s="337">
        <f>IFERROR(W455/H455,"0")+IFERROR(W456/H456,"0")+IFERROR(W457/H457,"0")+IFERROR(W458/H458,"0")+IFERROR(W459/H459,"0")+IFERROR(W460/H460,"0")</f>
        <v>283</v>
      </c>
      <c r="X461" s="337">
        <f>IFERROR(IF(X455="",0,X455),"0")+IFERROR(IF(X456="",0,X456),"0")+IFERROR(IF(X457="",0,X457),"0")+IFERROR(IF(X458="",0,X458),"0")+IFERROR(IF(X459="",0,X459),"0")+IFERROR(IF(X460="",0,X460),"0")</f>
        <v>3.3846800000000004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1487</v>
      </c>
      <c r="W462" s="337">
        <f>IFERROR(SUM(W455:W460),"0")</f>
        <v>1494.2400000000002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17081.8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17185.710000000003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18056.024595204432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18167.052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31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31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18831.024595204432</v>
      </c>
      <c r="W500" s="337">
        <f>GrossWeightTotalR+PalletQtyTotalR*25</f>
        <v>18942.052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2555.0690004642447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2576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35.723330000000004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666.3</v>
      </c>
      <c r="F507" s="46">
        <f>IFERROR(W131*1,"0")+IFERROR(W132*1,"0")+IFERROR(W133*1,"0")+IFERROR(W134*1,"0")</f>
        <v>380.70000000000005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77.7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1086.5999999999999</v>
      </c>
      <c r="J507" s="46">
        <f>IFERROR(W205*1,"0")</f>
        <v>54.6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326.11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7.2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6693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2033.6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114.3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16.8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5728.8000000000011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0,00"/>
        <filter val="1 150,00"/>
        <filter val="1 200,00"/>
        <filter val="1 250,00"/>
        <filter val="1 487,00"/>
        <filter val="1 700,00"/>
        <filter val="1 800,00"/>
        <filter val="1,43"/>
        <filter val="1,90"/>
        <filter val="10,00"/>
        <filter val="10,83"/>
        <filter val="100,00"/>
        <filter val="102,06"/>
        <filter val="11,00"/>
        <filter val="11,67"/>
        <filter val="11,85"/>
        <filter val="112,00"/>
        <filter val="12,00"/>
        <filter val="120,00"/>
        <filter val="13,00"/>
        <filter val="132,00"/>
        <filter val="134,00"/>
        <filter val="14,00"/>
        <filter val="148,00"/>
        <filter val="15,00"/>
        <filter val="167,00"/>
        <filter val="17 081,80"/>
        <filter val="172,00"/>
        <filter val="173,33"/>
        <filter val="18 056,02"/>
        <filter val="18 831,02"/>
        <filter val="188,00"/>
        <filter val="19,00"/>
        <filter val="2 022,00"/>
        <filter val="2 555,07"/>
        <filter val="2 600,00"/>
        <filter val="2,00"/>
        <filter val="2,80"/>
        <filter val="22,00"/>
        <filter val="227,27"/>
        <filter val="228,00"/>
        <filter val="23,00"/>
        <filter val="24,00"/>
        <filter val="240,00"/>
        <filter val="25,24"/>
        <filter val="259,23"/>
        <filter val="26,00"/>
        <filter val="266,67"/>
        <filter val="28,93"/>
        <filter val="281,63"/>
        <filter val="284,00"/>
        <filter val="3 023,00"/>
        <filter val="3,33"/>
        <filter val="31"/>
        <filter val="356,70"/>
        <filter val="36,19"/>
        <filter val="36,41"/>
        <filter val="37,00"/>
        <filter val="376,00"/>
        <filter val="39,00"/>
        <filter val="4 000,00"/>
        <filter val="4,00"/>
        <filter val="40,00"/>
        <filter val="41,00"/>
        <filter val="432,00"/>
        <filter val="462,00"/>
        <filter val="53,00"/>
        <filter val="54,00"/>
        <filter val="55,25"/>
        <filter val="572,54"/>
        <filter val="59,00"/>
        <filter val="6,00"/>
        <filter val="64,00"/>
        <filter val="69,63"/>
        <filter val="73,00"/>
        <filter val="75,00"/>
        <filter val="76,00"/>
        <filter val="8,00"/>
        <filter val="815,00"/>
        <filter val="9,74"/>
        <filter val="95,80"/>
        <filter val="977,00"/>
        <filter val="98,00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