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24E55E-80FE-4906-AB13-F21E295D3A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W490" i="1"/>
  <c r="N490" i="1"/>
  <c r="V488" i="1"/>
  <c r="W487" i="1"/>
  <c r="V487" i="1"/>
  <c r="X486" i="1"/>
  <c r="W486" i="1"/>
  <c r="X485" i="1"/>
  <c r="W485" i="1"/>
  <c r="X484" i="1"/>
  <c r="W484" i="1"/>
  <c r="X483" i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W475" i="1" s="1"/>
  <c r="V468" i="1"/>
  <c r="V467" i="1"/>
  <c r="W466" i="1"/>
  <c r="X466" i="1" s="1"/>
  <c r="N466" i="1"/>
  <c r="W465" i="1"/>
  <c r="X465" i="1" s="1"/>
  <c r="N465" i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N457" i="1"/>
  <c r="W456" i="1"/>
  <c r="X456" i="1" s="1"/>
  <c r="N456" i="1"/>
  <c r="W455" i="1"/>
  <c r="X455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X445" i="1"/>
  <c r="W445" i="1"/>
  <c r="N445" i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X359" i="1"/>
  <c r="W359" i="1"/>
  <c r="N359" i="1"/>
  <c r="W358" i="1"/>
  <c r="X358" i="1" s="1"/>
  <c r="N358" i="1"/>
  <c r="W357" i="1"/>
  <c r="X357" i="1" s="1"/>
  <c r="N357" i="1"/>
  <c r="W356" i="1"/>
  <c r="W360" i="1" s="1"/>
  <c r="N356" i="1"/>
  <c r="V354" i="1"/>
  <c r="V353" i="1"/>
  <c r="W352" i="1"/>
  <c r="X352" i="1" s="1"/>
  <c r="N352" i="1"/>
  <c r="W351" i="1"/>
  <c r="X351" i="1" s="1"/>
  <c r="X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X333" i="1" s="1"/>
  <c r="X335" i="1" s="1"/>
  <c r="V331" i="1"/>
  <c r="V330" i="1"/>
  <c r="W329" i="1"/>
  <c r="X329" i="1" s="1"/>
  <c r="N329" i="1"/>
  <c r="W328" i="1"/>
  <c r="X328" i="1" s="1"/>
  <c r="W327" i="1"/>
  <c r="X327" i="1" s="1"/>
  <c r="N327" i="1"/>
  <c r="V325" i="1"/>
  <c r="V324" i="1"/>
  <c r="W323" i="1"/>
  <c r="X323" i="1" s="1"/>
  <c r="N323" i="1"/>
  <c r="W322" i="1"/>
  <c r="X322" i="1" s="1"/>
  <c r="N322" i="1"/>
  <c r="X321" i="1"/>
  <c r="W321" i="1"/>
  <c r="N321" i="1"/>
  <c r="W320" i="1"/>
  <c r="X320" i="1" s="1"/>
  <c r="W319" i="1"/>
  <c r="X319" i="1" s="1"/>
  <c r="N319" i="1"/>
  <c r="X318" i="1"/>
  <c r="W318" i="1"/>
  <c r="N318" i="1"/>
  <c r="W317" i="1"/>
  <c r="X317" i="1" s="1"/>
  <c r="N317" i="1"/>
  <c r="W316" i="1"/>
  <c r="X316" i="1" s="1"/>
  <c r="N316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W304" i="1" s="1"/>
  <c r="N302" i="1"/>
  <c r="V300" i="1"/>
  <c r="V299" i="1"/>
  <c r="W298" i="1"/>
  <c r="O507" i="1" s="1"/>
  <c r="N298" i="1"/>
  <c r="V295" i="1"/>
  <c r="V294" i="1"/>
  <c r="W293" i="1"/>
  <c r="X293" i="1" s="1"/>
  <c r="N293" i="1"/>
  <c r="W292" i="1"/>
  <c r="W294" i="1" s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X249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W181" i="1"/>
  <c r="X181" i="1" s="1"/>
  <c r="N181" i="1"/>
  <c r="X180" i="1"/>
  <c r="W180" i="1"/>
  <c r="X179" i="1"/>
  <c r="W179" i="1"/>
  <c r="N179" i="1"/>
  <c r="W178" i="1"/>
  <c r="X178" i="1" s="1"/>
  <c r="W177" i="1"/>
  <c r="N177" i="1"/>
  <c r="V175" i="1"/>
  <c r="V174" i="1"/>
  <c r="W173" i="1"/>
  <c r="X173" i="1" s="1"/>
  <c r="N173" i="1"/>
  <c r="X172" i="1"/>
  <c r="W172" i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X160" i="1"/>
  <c r="W160" i="1"/>
  <c r="N160" i="1"/>
  <c r="V157" i="1"/>
  <c r="V156" i="1"/>
  <c r="W155" i="1"/>
  <c r="X155" i="1" s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X132" i="1"/>
  <c r="W132" i="1"/>
  <c r="W131" i="1"/>
  <c r="F507" i="1" s="1"/>
  <c r="N131" i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W122" i="1"/>
  <c r="X122" i="1" s="1"/>
  <c r="W121" i="1"/>
  <c r="X121" i="1" s="1"/>
  <c r="N121" i="1"/>
  <c r="W120" i="1"/>
  <c r="N120" i="1"/>
  <c r="V118" i="1"/>
  <c r="V117" i="1"/>
  <c r="X116" i="1"/>
  <c r="W116" i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X109" i="1"/>
  <c r="W109" i="1"/>
  <c r="W108" i="1"/>
  <c r="W118" i="1" s="1"/>
  <c r="V106" i="1"/>
  <c r="V105" i="1"/>
  <c r="W104" i="1"/>
  <c r="X104" i="1" s="1"/>
  <c r="W103" i="1"/>
  <c r="X103" i="1" s="1"/>
  <c r="W102" i="1"/>
  <c r="X102" i="1" s="1"/>
  <c r="N102" i="1"/>
  <c r="W101" i="1"/>
  <c r="X101" i="1" s="1"/>
  <c r="N101" i="1"/>
  <c r="W100" i="1"/>
  <c r="X100" i="1" s="1"/>
  <c r="N100" i="1"/>
  <c r="W99" i="1"/>
  <c r="N99" i="1"/>
  <c r="X98" i="1"/>
  <c r="W98" i="1"/>
  <c r="N98" i="1"/>
  <c r="W97" i="1"/>
  <c r="X97" i="1" s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W94" i="1" s="1"/>
  <c r="N89" i="1"/>
  <c r="V87" i="1"/>
  <c r="V86" i="1"/>
  <c r="X85" i="1"/>
  <c r="W85" i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W80" i="1"/>
  <c r="X80" i="1" s="1"/>
  <c r="W79" i="1"/>
  <c r="X79" i="1" s="1"/>
  <c r="W78" i="1"/>
  <c r="X78" i="1" s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X59" i="1" s="1"/>
  <c r="N59" i="1"/>
  <c r="W58" i="1"/>
  <c r="W57" i="1"/>
  <c r="X57" i="1" s="1"/>
  <c r="N57" i="1"/>
  <c r="V54" i="1"/>
  <c r="V53" i="1"/>
  <c r="X52" i="1"/>
  <c r="W52" i="1"/>
  <c r="N52" i="1"/>
  <c r="W51" i="1"/>
  <c r="C507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X37" i="1"/>
  <c r="X38" i="1" s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W26" i="1"/>
  <c r="X26" i="1" s="1"/>
  <c r="N26" i="1"/>
  <c r="V24" i="1"/>
  <c r="V497" i="1" s="1"/>
  <c r="V23" i="1"/>
  <c r="W22" i="1"/>
  <c r="W24" i="1" s="1"/>
  <c r="N22" i="1"/>
  <c r="H10" i="1"/>
  <c r="A9" i="1"/>
  <c r="F10" i="1" s="1"/>
  <c r="D7" i="1"/>
  <c r="O6" i="1"/>
  <c r="N2" i="1"/>
  <c r="X45" i="1" l="1"/>
  <c r="X46" i="1" s="1"/>
  <c r="W174" i="1"/>
  <c r="X259" i="1"/>
  <c r="X324" i="1"/>
  <c r="W348" i="1"/>
  <c r="X363" i="1"/>
  <c r="X364" i="1" s="1"/>
  <c r="W364" i="1"/>
  <c r="X401" i="1"/>
  <c r="X405" i="1" s="1"/>
  <c r="W405" i="1"/>
  <c r="J9" i="1"/>
  <c r="X22" i="1"/>
  <c r="X23" i="1" s="1"/>
  <c r="W23" i="1"/>
  <c r="W35" i="1"/>
  <c r="W34" i="1"/>
  <c r="X41" i="1"/>
  <c r="X42" i="1" s="1"/>
  <c r="X51" i="1"/>
  <c r="X53" i="1" s="1"/>
  <c r="W54" i="1"/>
  <c r="W62" i="1"/>
  <c r="W87" i="1"/>
  <c r="X89" i="1"/>
  <c r="X94" i="1" s="1"/>
  <c r="W106" i="1"/>
  <c r="W128" i="1"/>
  <c r="X120" i="1"/>
  <c r="H9" i="1"/>
  <c r="X34" i="1"/>
  <c r="W95" i="1"/>
  <c r="X127" i="1"/>
  <c r="X156" i="1"/>
  <c r="X162" i="1"/>
  <c r="X330" i="1"/>
  <c r="W127" i="1"/>
  <c r="G507" i="1"/>
  <c r="W157" i="1"/>
  <c r="W163" i="1"/>
  <c r="X170" i="1"/>
  <c r="X174" i="1" s="1"/>
  <c r="X205" i="1"/>
  <c r="X206" i="1" s="1"/>
  <c r="W206" i="1"/>
  <c r="W246" i="1"/>
  <c r="W259" i="1"/>
  <c r="W271" i="1"/>
  <c r="X298" i="1"/>
  <c r="X299" i="1" s="1"/>
  <c r="W299" i="1"/>
  <c r="X302" i="1"/>
  <c r="X303" i="1" s="1"/>
  <c r="W303" i="1"/>
  <c r="X306" i="1"/>
  <c r="X307" i="1" s="1"/>
  <c r="W307" i="1"/>
  <c r="X310" i="1"/>
  <c r="X311" i="1" s="1"/>
  <c r="W311" i="1"/>
  <c r="W335" i="1"/>
  <c r="W353" i="1"/>
  <c r="W371" i="1"/>
  <c r="X390" i="1"/>
  <c r="X394" i="1" s="1"/>
  <c r="W411" i="1"/>
  <c r="X428" i="1"/>
  <c r="X429" i="1" s="1"/>
  <c r="W429" i="1"/>
  <c r="X472" i="1"/>
  <c r="X475" i="1" s="1"/>
  <c r="W496" i="1"/>
  <c r="W61" i="1"/>
  <c r="W144" i="1"/>
  <c r="W289" i="1"/>
  <c r="X281" i="1"/>
  <c r="X289" i="1" s="1"/>
  <c r="X338" i="1"/>
  <c r="X339" i="1" s="1"/>
  <c r="W339" i="1"/>
  <c r="W340" i="1"/>
  <c r="W395" i="1"/>
  <c r="W422" i="1"/>
  <c r="X414" i="1"/>
  <c r="X421" i="1" s="1"/>
  <c r="W421" i="1"/>
  <c r="W480" i="1"/>
  <c r="X478" i="1"/>
  <c r="X480" i="1" s="1"/>
  <c r="E507" i="1"/>
  <c r="W265" i="1"/>
  <c r="X262" i="1"/>
  <c r="X265" i="1" s="1"/>
  <c r="A10" i="1"/>
  <c r="W499" i="1"/>
  <c r="B507" i="1"/>
  <c r="W498" i="1"/>
  <c r="W39" i="1"/>
  <c r="W43" i="1"/>
  <c r="W47" i="1"/>
  <c r="W53" i="1"/>
  <c r="X58" i="1"/>
  <c r="X61" i="1" s="1"/>
  <c r="X65" i="1"/>
  <c r="X86" i="1" s="1"/>
  <c r="X99" i="1"/>
  <c r="X105" i="1" s="1"/>
  <c r="X108" i="1"/>
  <c r="X117" i="1" s="1"/>
  <c r="W117" i="1"/>
  <c r="X131" i="1"/>
  <c r="X135" i="1" s="1"/>
  <c r="X140" i="1"/>
  <c r="X143" i="1" s="1"/>
  <c r="W143" i="1"/>
  <c r="W162" i="1"/>
  <c r="W194" i="1"/>
  <c r="X177" i="1"/>
  <c r="X194" i="1" s="1"/>
  <c r="W201" i="1"/>
  <c r="W216" i="1"/>
  <c r="X210" i="1"/>
  <c r="X216" i="1" s="1"/>
  <c r="L507" i="1"/>
  <c r="X238" i="1"/>
  <c r="X239" i="1" s="1"/>
  <c r="W239" i="1"/>
  <c r="W240" i="1"/>
  <c r="W266" i="1"/>
  <c r="W277" i="1"/>
  <c r="X274" i="1"/>
  <c r="X277" i="1" s="1"/>
  <c r="W290" i="1"/>
  <c r="W330" i="1"/>
  <c r="W361" i="1"/>
  <c r="X356" i="1"/>
  <c r="X360" i="1" s="1"/>
  <c r="W388" i="1"/>
  <c r="X374" i="1"/>
  <c r="X387" i="1" s="1"/>
  <c r="W387" i="1"/>
  <c r="X432" i="1"/>
  <c r="X433" i="1" s="1"/>
  <c r="W433" i="1"/>
  <c r="W434" i="1"/>
  <c r="W453" i="1"/>
  <c r="X450" i="1"/>
  <c r="X452" i="1" s="1"/>
  <c r="W462" i="1"/>
  <c r="W467" i="1"/>
  <c r="X464" i="1"/>
  <c r="X467" i="1" s="1"/>
  <c r="W481" i="1"/>
  <c r="I507" i="1"/>
  <c r="W86" i="1"/>
  <c r="W105" i="1"/>
  <c r="X201" i="1"/>
  <c r="M507" i="1"/>
  <c r="W235" i="1"/>
  <c r="X220" i="1"/>
  <c r="X235" i="1" s="1"/>
  <c r="F9" i="1"/>
  <c r="D507" i="1"/>
  <c r="W136" i="1"/>
  <c r="H507" i="1"/>
  <c r="W156" i="1"/>
  <c r="W195" i="1"/>
  <c r="W217" i="1"/>
  <c r="W260" i="1"/>
  <c r="W278" i="1"/>
  <c r="W324" i="1"/>
  <c r="W331" i="1"/>
  <c r="W336" i="1"/>
  <c r="Q507" i="1"/>
  <c r="W349" i="1"/>
  <c r="X343" i="1"/>
  <c r="X348" i="1" s="1"/>
  <c r="W398" i="1"/>
  <c r="X397" i="1"/>
  <c r="X398" i="1" s="1"/>
  <c r="W399" i="1"/>
  <c r="W412" i="1"/>
  <c r="W425" i="1"/>
  <c r="X424" i="1"/>
  <c r="X425" i="1" s="1"/>
  <c r="W426" i="1"/>
  <c r="W452" i="1"/>
  <c r="X461" i="1"/>
  <c r="W468" i="1"/>
  <c r="N507" i="1"/>
  <c r="V501" i="1"/>
  <c r="W135" i="1"/>
  <c r="W168" i="1"/>
  <c r="X165" i="1"/>
  <c r="X167" i="1" s="1"/>
  <c r="W175" i="1"/>
  <c r="W202" i="1"/>
  <c r="W236" i="1"/>
  <c r="X242" i="1"/>
  <c r="X246" i="1" s="1"/>
  <c r="W247" i="1"/>
  <c r="W272" i="1"/>
  <c r="W295" i="1"/>
  <c r="X292" i="1"/>
  <c r="X294" i="1" s="1"/>
  <c r="P507" i="1"/>
  <c r="W354" i="1"/>
  <c r="W372" i="1"/>
  <c r="X438" i="1"/>
  <c r="X447" i="1" s="1"/>
  <c r="T507" i="1"/>
  <c r="W447" i="1"/>
  <c r="W448" i="1"/>
  <c r="W461" i="1"/>
  <c r="U507" i="1"/>
  <c r="X487" i="1"/>
  <c r="X495" i="1"/>
  <c r="R507" i="1"/>
  <c r="W207" i="1"/>
  <c r="W300" i="1"/>
  <c r="W325" i="1"/>
  <c r="S507" i="1"/>
  <c r="W476" i="1"/>
  <c r="W501" i="1" l="1"/>
  <c r="W497" i="1"/>
  <c r="X502" i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<sst xmlns="http://schemas.openxmlformats.org/spreadsheetml/2006/main" count="2170" uniqueCount="751">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</sst>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9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27" sqref="Z27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1" t="s">
        <v>0</v>
      </c>
      <c r="E1" s="340"/>
      <c r="F1" s="340"/>
      <c r="G1" s="12" t="s">
        <v>1</v>
      </c>
      <c r="H1" s="461" t="s">
        <v>2</v>
      </c>
      <c r="I1" s="340"/>
      <c r="J1" s="340"/>
      <c r="K1" s="340"/>
      <c r="L1" s="340"/>
      <c r="M1" s="340"/>
      <c r="N1" s="340"/>
      <c r="O1" s="340"/>
      <c r="P1" s="339" t="s">
        <v>3</v>
      </c>
      <c r="Q1" s="340"/>
      <c r="R1" s="34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563" t="s">
        <v>8</v>
      </c>
      <c r="B5" s="352"/>
      <c r="C5" s="353"/>
      <c r="D5" s="623"/>
      <c r="E5" s="624"/>
      <c r="F5" s="407" t="s">
        <v>9</v>
      </c>
      <c r="G5" s="353"/>
      <c r="H5" s="623" t="s">
        <v>750</v>
      </c>
      <c r="I5" s="653"/>
      <c r="J5" s="653"/>
      <c r="K5" s="653"/>
      <c r="L5" s="624"/>
      <c r="N5" s="24" t="s">
        <v>10</v>
      </c>
      <c r="O5" s="393">
        <v>45331</v>
      </c>
      <c r="P5" s="394"/>
      <c r="R5" s="376" t="s">
        <v>11</v>
      </c>
      <c r="S5" s="377"/>
      <c r="T5" s="540" t="s">
        <v>12</v>
      </c>
      <c r="U5" s="394"/>
      <c r="Z5" s="51"/>
      <c r="AA5" s="51"/>
      <c r="AB5" s="51"/>
    </row>
    <row r="6" spans="1:29" s="333" customFormat="1" ht="24" customHeight="1" x14ac:dyDescent="0.2">
      <c r="A6" s="563" t="s">
        <v>13</v>
      </c>
      <c r="B6" s="352"/>
      <c r="C6" s="353"/>
      <c r="D6" s="545" t="s">
        <v>14</v>
      </c>
      <c r="E6" s="546"/>
      <c r="F6" s="546"/>
      <c r="G6" s="546"/>
      <c r="H6" s="546"/>
      <c r="I6" s="546"/>
      <c r="J6" s="546"/>
      <c r="K6" s="546"/>
      <c r="L6" s="394"/>
      <c r="N6" s="24" t="s">
        <v>15</v>
      </c>
      <c r="O6" s="588" t="str">
        <f>IF(O5=0," ",CHOOSE(WEEKDAY(O5,2),"Понедельник","Вторник","Среда","Четверг","Пятница","Суббота","Воскресенье"))</f>
        <v>Пятница</v>
      </c>
      <c r="P6" s="345"/>
      <c r="R6" s="689" t="s">
        <v>16</v>
      </c>
      <c r="S6" s="377"/>
      <c r="T6" s="525" t="s">
        <v>17</v>
      </c>
      <c r="U6" s="526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452"/>
      <c r="N7" s="24"/>
      <c r="O7" s="42"/>
      <c r="P7" s="42"/>
      <c r="R7" s="342"/>
      <c r="S7" s="377"/>
      <c r="T7" s="527"/>
      <c r="U7" s="528"/>
      <c r="Z7" s="51"/>
      <c r="AA7" s="51"/>
      <c r="AB7" s="51"/>
    </row>
    <row r="8" spans="1:29" s="333" customFormat="1" ht="25.5" customHeight="1" x14ac:dyDescent="0.2">
      <c r="A8" s="362" t="s">
        <v>18</v>
      </c>
      <c r="B8" s="357"/>
      <c r="C8" s="358"/>
      <c r="D8" s="606"/>
      <c r="E8" s="607"/>
      <c r="F8" s="607"/>
      <c r="G8" s="607"/>
      <c r="H8" s="607"/>
      <c r="I8" s="607"/>
      <c r="J8" s="607"/>
      <c r="K8" s="607"/>
      <c r="L8" s="608"/>
      <c r="N8" s="24" t="s">
        <v>19</v>
      </c>
      <c r="O8" s="418">
        <v>0.54166666666666663</v>
      </c>
      <c r="P8" s="394"/>
      <c r="R8" s="342"/>
      <c r="S8" s="377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28"/>
      <c r="E9" s="375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393"/>
      <c r="P9" s="394"/>
      <c r="R9" s="342"/>
      <c r="S9" s="377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28"/>
      <c r="E10" s="375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66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18"/>
      <c r="P10" s="394"/>
      <c r="S10" s="24" t="s">
        <v>22</v>
      </c>
      <c r="T10" s="664" t="s">
        <v>23</v>
      </c>
      <c r="U10" s="526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8"/>
      <c r="P11" s="394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388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51"/>
      <c r="P12" s="452"/>
      <c r="Q12" s="23"/>
      <c r="S12" s="24"/>
      <c r="T12" s="340"/>
      <c r="U12" s="342"/>
      <c r="Z12" s="51"/>
      <c r="AA12" s="51"/>
      <c r="AB12" s="51"/>
    </row>
    <row r="13" spans="1:29" s="333" customFormat="1" ht="23.25" customHeight="1" x14ac:dyDescent="0.2">
      <c r="A13" s="388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388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38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48" t="s">
        <v>34</v>
      </c>
      <c r="O15" s="340"/>
      <c r="P15" s="340"/>
      <c r="Q15" s="340"/>
      <c r="R15" s="34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9"/>
      <c r="O16" s="549"/>
      <c r="P16" s="549"/>
      <c r="Q16" s="549"/>
      <c r="R16" s="54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569" t="s">
        <v>37</v>
      </c>
      <c r="D17" s="346" t="s">
        <v>38</v>
      </c>
      <c r="E17" s="347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615"/>
      <c r="P17" s="615"/>
      <c r="Q17" s="615"/>
      <c r="R17" s="347"/>
      <c r="S17" s="387" t="s">
        <v>48</v>
      </c>
      <c r="T17" s="353"/>
      <c r="U17" s="346" t="s">
        <v>49</v>
      </c>
      <c r="V17" s="346" t="s">
        <v>50</v>
      </c>
      <c r="W17" s="643" t="s">
        <v>51</v>
      </c>
      <c r="X17" s="346" t="s">
        <v>52</v>
      </c>
      <c r="Y17" s="360" t="s">
        <v>53</v>
      </c>
      <c r="Z17" s="360" t="s">
        <v>54</v>
      </c>
      <c r="AA17" s="360" t="s">
        <v>55</v>
      </c>
      <c r="AB17" s="636"/>
      <c r="AC17" s="637"/>
      <c r="AD17" s="576"/>
      <c r="BA17" s="632" t="s">
        <v>56</v>
      </c>
    </row>
    <row r="18" spans="1:53" ht="14.25" customHeight="1" x14ac:dyDescent="0.2">
      <c r="A18" s="354"/>
      <c r="B18" s="354"/>
      <c r="C18" s="354"/>
      <c r="D18" s="348"/>
      <c r="E18" s="349"/>
      <c r="F18" s="354"/>
      <c r="G18" s="354"/>
      <c r="H18" s="354"/>
      <c r="I18" s="354"/>
      <c r="J18" s="354"/>
      <c r="K18" s="354"/>
      <c r="L18" s="354"/>
      <c r="M18" s="354"/>
      <c r="N18" s="348"/>
      <c r="O18" s="616"/>
      <c r="P18" s="616"/>
      <c r="Q18" s="616"/>
      <c r="R18" s="349"/>
      <c r="S18" s="332" t="s">
        <v>57</v>
      </c>
      <c r="T18" s="332" t="s">
        <v>58</v>
      </c>
      <c r="U18" s="354"/>
      <c r="V18" s="354"/>
      <c r="W18" s="644"/>
      <c r="X18" s="354"/>
      <c r="Y18" s="361"/>
      <c r="Z18" s="361"/>
      <c r="AA18" s="638"/>
      <c r="AB18" s="639"/>
      <c r="AC18" s="640"/>
      <c r="AD18" s="577"/>
      <c r="BA18" s="342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5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0">
        <v>4607091389258</v>
      </c>
      <c r="E22" s="345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5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68"/>
      <c r="N23" s="356" t="s">
        <v>66</v>
      </c>
      <c r="O23" s="357"/>
      <c r="P23" s="357"/>
      <c r="Q23" s="357"/>
      <c r="R23" s="357"/>
      <c r="S23" s="357"/>
      <c r="T23" s="35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68"/>
      <c r="N24" s="356" t="s">
        <v>66</v>
      </c>
      <c r="O24" s="357"/>
      <c r="P24" s="357"/>
      <c r="Q24" s="357"/>
      <c r="R24" s="357"/>
      <c r="S24" s="357"/>
      <c r="T24" s="35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0">
        <v>4607091383881</v>
      </c>
      <c r="E26" s="345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5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0">
        <v>4607091388237</v>
      </c>
      <c r="E27" s="345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">
        <v>73</v>
      </c>
      <c r="O27" s="344"/>
      <c r="P27" s="344"/>
      <c r="Q27" s="344"/>
      <c r="R27" s="345"/>
      <c r="S27" s="34"/>
      <c r="T27" s="34"/>
      <c r="U27" s="35" t="s">
        <v>65</v>
      </c>
      <c r="V27" s="335">
        <v>41</v>
      </c>
      <c r="W27" s="336">
        <f t="shared" si="0"/>
        <v>42.84</v>
      </c>
      <c r="X27" s="36">
        <f t="shared" si="1"/>
        <v>0.12801000000000001</v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50">
        <v>4607091383935</v>
      </c>
      <c r="E28" s="345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5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50">
        <v>4680115881853</v>
      </c>
      <c r="E29" s="345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5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50">
        <v>4607091383911</v>
      </c>
      <c r="E30" s="345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72" t="s">
        <v>80</v>
      </c>
      <c r="O30" s="344"/>
      <c r="P30" s="344"/>
      <c r="Q30" s="344"/>
      <c r="R30" s="345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50">
        <v>4607091383911</v>
      </c>
      <c r="E31" s="345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5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50">
        <v>4607091388244</v>
      </c>
      <c r="E32" s="345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491" t="s">
        <v>84</v>
      </c>
      <c r="O32" s="344"/>
      <c r="P32" s="344"/>
      <c r="Q32" s="344"/>
      <c r="R32" s="345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50">
        <v>4607091388244</v>
      </c>
      <c r="E33" s="345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7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5"/>
      <c r="S33" s="34"/>
      <c r="T33" s="34"/>
      <c r="U33" s="35" t="s">
        <v>65</v>
      </c>
      <c r="V33" s="335">
        <v>47</v>
      </c>
      <c r="W33" s="336">
        <f t="shared" si="0"/>
        <v>47.88</v>
      </c>
      <c r="X33" s="36">
        <f t="shared" si="1"/>
        <v>0.14307</v>
      </c>
      <c r="Y33" s="56"/>
      <c r="Z33" s="57"/>
      <c r="AD33" s="58"/>
      <c r="BA33" s="67" t="s">
        <v>1</v>
      </c>
    </row>
    <row r="34" spans="1:53" x14ac:dyDescent="0.2">
      <c r="A34" s="367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68"/>
      <c r="N34" s="356" t="s">
        <v>66</v>
      </c>
      <c r="O34" s="357"/>
      <c r="P34" s="357"/>
      <c r="Q34" s="357"/>
      <c r="R34" s="357"/>
      <c r="S34" s="357"/>
      <c r="T34" s="35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34.920634920634924</v>
      </c>
      <c r="W34" s="337">
        <f>IFERROR(W26/H26,"0")+IFERROR(W27/H27,"0")+IFERROR(W28/H28,"0")+IFERROR(W29/H29,"0")+IFERROR(W30/H30,"0")+IFERROR(W31/H31,"0")+IFERROR(W32/H32,"0")+IFERROR(W33/H33,"0")</f>
        <v>36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0.27107999999999999</v>
      </c>
      <c r="Y34" s="338"/>
      <c r="Z34" s="338"/>
    </row>
    <row r="35" spans="1:53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68"/>
      <c r="N35" s="356" t="s">
        <v>66</v>
      </c>
      <c r="O35" s="357"/>
      <c r="P35" s="357"/>
      <c r="Q35" s="357"/>
      <c r="R35" s="357"/>
      <c r="S35" s="357"/>
      <c r="T35" s="358"/>
      <c r="U35" s="37" t="s">
        <v>65</v>
      </c>
      <c r="V35" s="337">
        <f>IFERROR(SUM(V26:V33),"0")</f>
        <v>88</v>
      </c>
      <c r="W35" s="337">
        <f>IFERROR(SUM(W26:W33),"0")</f>
        <v>90.72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0">
        <v>4607091388503</v>
      </c>
      <c r="E37" s="345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5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7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68"/>
      <c r="N38" s="356" t="s">
        <v>66</v>
      </c>
      <c r="O38" s="357"/>
      <c r="P38" s="357"/>
      <c r="Q38" s="357"/>
      <c r="R38" s="357"/>
      <c r="S38" s="357"/>
      <c r="T38" s="35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68"/>
      <c r="N39" s="356" t="s">
        <v>66</v>
      </c>
      <c r="O39" s="357"/>
      <c r="P39" s="357"/>
      <c r="Q39" s="357"/>
      <c r="R39" s="357"/>
      <c r="S39" s="357"/>
      <c r="T39" s="35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0">
        <v>4607091388282</v>
      </c>
      <c r="E41" s="345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5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7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68"/>
      <c r="N42" s="356" t="s">
        <v>66</v>
      </c>
      <c r="O42" s="357"/>
      <c r="P42" s="357"/>
      <c r="Q42" s="357"/>
      <c r="R42" s="357"/>
      <c r="S42" s="357"/>
      <c r="T42" s="35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68"/>
      <c r="N43" s="356" t="s">
        <v>66</v>
      </c>
      <c r="O43" s="357"/>
      <c r="P43" s="357"/>
      <c r="Q43" s="357"/>
      <c r="R43" s="357"/>
      <c r="S43" s="357"/>
      <c r="T43" s="35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0">
        <v>4607091389111</v>
      </c>
      <c r="E45" s="345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5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7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68"/>
      <c r="N46" s="356" t="s">
        <v>66</v>
      </c>
      <c r="O46" s="357"/>
      <c r="P46" s="357"/>
      <c r="Q46" s="357"/>
      <c r="R46" s="357"/>
      <c r="S46" s="357"/>
      <c r="T46" s="35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68"/>
      <c r="N47" s="356" t="s">
        <v>66</v>
      </c>
      <c r="O47" s="357"/>
      <c r="P47" s="357"/>
      <c r="Q47" s="357"/>
      <c r="R47" s="357"/>
      <c r="S47" s="357"/>
      <c r="T47" s="35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385" t="s">
        <v>98</v>
      </c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S48" s="386"/>
      <c r="T48" s="386"/>
      <c r="U48" s="386"/>
      <c r="V48" s="386"/>
      <c r="W48" s="386"/>
      <c r="X48" s="386"/>
      <c r="Y48" s="48"/>
      <c r="Z48" s="48"/>
    </row>
    <row r="49" spans="1:53" ht="16.5" hidden="1" customHeight="1" x14ac:dyDescent="0.25">
      <c r="A49" s="35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0">
        <v>4680115881440</v>
      </c>
      <c r="E51" s="345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5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0">
        <v>4680115881433</v>
      </c>
      <c r="E52" s="345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5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7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68"/>
      <c r="N53" s="356" t="s">
        <v>66</v>
      </c>
      <c r="O53" s="357"/>
      <c r="P53" s="357"/>
      <c r="Q53" s="357"/>
      <c r="R53" s="357"/>
      <c r="S53" s="357"/>
      <c r="T53" s="35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68"/>
      <c r="N54" s="356" t="s">
        <v>66</v>
      </c>
      <c r="O54" s="357"/>
      <c r="P54" s="357"/>
      <c r="Q54" s="357"/>
      <c r="R54" s="357"/>
      <c r="S54" s="357"/>
      <c r="T54" s="35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5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0">
        <v>4680115881426</v>
      </c>
      <c r="E57" s="345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5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0">
        <v>4680115881426</v>
      </c>
      <c r="E58" s="345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65" t="s">
        <v>113</v>
      </c>
      <c r="O58" s="344"/>
      <c r="P58" s="344"/>
      <c r="Q58" s="344"/>
      <c r="R58" s="345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50">
        <v>4680115881419</v>
      </c>
      <c r="E59" s="345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4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5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50">
        <v>4680115881525</v>
      </c>
      <c r="E60" s="345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583" t="s">
        <v>118</v>
      </c>
      <c r="O60" s="344"/>
      <c r="P60" s="344"/>
      <c r="Q60" s="344"/>
      <c r="R60" s="345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7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68"/>
      <c r="N61" s="356" t="s">
        <v>66</v>
      </c>
      <c r="O61" s="357"/>
      <c r="P61" s="357"/>
      <c r="Q61" s="357"/>
      <c r="R61" s="357"/>
      <c r="S61" s="357"/>
      <c r="T61" s="35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68"/>
      <c r="N62" s="356" t="s">
        <v>66</v>
      </c>
      <c r="O62" s="357"/>
      <c r="P62" s="357"/>
      <c r="Q62" s="357"/>
      <c r="R62" s="357"/>
      <c r="S62" s="357"/>
      <c r="T62" s="35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5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50">
        <v>4607091382945</v>
      </c>
      <c r="E65" s="345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02" t="s">
        <v>121</v>
      </c>
      <c r="O65" s="344"/>
      <c r="P65" s="344"/>
      <c r="Q65" s="344"/>
      <c r="R65" s="345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50">
        <v>4607091385670</v>
      </c>
      <c r="E66" s="345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5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50">
        <v>4607091385670</v>
      </c>
      <c r="E67" s="345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433" t="s">
        <v>126</v>
      </c>
      <c r="O67" s="344"/>
      <c r="P67" s="344"/>
      <c r="Q67" s="344"/>
      <c r="R67" s="345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50">
        <v>4680115883956</v>
      </c>
      <c r="E68" s="345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88" t="s">
        <v>129</v>
      </c>
      <c r="O68" s="344"/>
      <c r="P68" s="344"/>
      <c r="Q68" s="344"/>
      <c r="R68" s="345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50">
        <v>4680115881327</v>
      </c>
      <c r="E69" s="345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5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50">
        <v>4680115882133</v>
      </c>
      <c r="E70" s="345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489" t="s">
        <v>135</v>
      </c>
      <c r="O70" s="344"/>
      <c r="P70" s="344"/>
      <c r="Q70" s="344"/>
      <c r="R70" s="345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50">
        <v>4680115882133</v>
      </c>
      <c r="E71" s="345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5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50">
        <v>4607091382952</v>
      </c>
      <c r="E72" s="345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5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4301011382</v>
      </c>
      <c r="D73" s="350">
        <v>4607091385687</v>
      </c>
      <c r="E73" s="345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5"/>
      <c r="S73" s="34"/>
      <c r="T73" s="34"/>
      <c r="U73" s="35" t="s">
        <v>65</v>
      </c>
      <c r="V73" s="335">
        <v>0</v>
      </c>
      <c r="W73" s="33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50">
        <v>4680115882539</v>
      </c>
      <c r="E74" s="345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62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5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50">
        <v>4607091384604</v>
      </c>
      <c r="E75" s="345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5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50">
        <v>4680115880283</v>
      </c>
      <c r="E76" s="345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6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5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50">
        <v>4680115883949</v>
      </c>
      <c r="E77" s="345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5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50">
        <v>4680115881303</v>
      </c>
      <c r="E78" s="345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58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5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50">
        <v>4680115882577</v>
      </c>
      <c r="E79" s="345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59" t="s">
        <v>154</v>
      </c>
      <c r="O79" s="344"/>
      <c r="P79" s="344"/>
      <c r="Q79" s="344"/>
      <c r="R79" s="345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50">
        <v>4680115882577</v>
      </c>
      <c r="E80" s="345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79" t="s">
        <v>156</v>
      </c>
      <c r="O80" s="344"/>
      <c r="P80" s="344"/>
      <c r="Q80" s="344"/>
      <c r="R80" s="345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50">
        <v>4680115882720</v>
      </c>
      <c r="E81" s="345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62" t="s">
        <v>159</v>
      </c>
      <c r="O81" s="344"/>
      <c r="P81" s="344"/>
      <c r="Q81" s="344"/>
      <c r="R81" s="345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50">
        <v>4607091388466</v>
      </c>
      <c r="E82" s="345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5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50">
        <v>4680115880269</v>
      </c>
      <c r="E83" s="345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5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164</v>
      </c>
      <c r="B84" s="54" t="s">
        <v>165</v>
      </c>
      <c r="C84" s="31">
        <v>4301011415</v>
      </c>
      <c r="D84" s="350">
        <v>4680115880429</v>
      </c>
      <c r="E84" s="345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5"/>
      <c r="S84" s="34"/>
      <c r="T84" s="34"/>
      <c r="U84" s="35" t="s">
        <v>65</v>
      </c>
      <c r="V84" s="335">
        <v>0</v>
      </c>
      <c r="W84" s="33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50">
        <v>4680115881457</v>
      </c>
      <c r="E85" s="345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3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5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7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68"/>
      <c r="N86" s="356" t="s">
        <v>66</v>
      </c>
      <c r="O86" s="357"/>
      <c r="P86" s="357"/>
      <c r="Q86" s="357"/>
      <c r="R86" s="357"/>
      <c r="S86" s="357"/>
      <c r="T86" s="35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38"/>
      <c r="Z86" s="338"/>
    </row>
    <row r="87" spans="1:53" hidden="1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68"/>
      <c r="N87" s="356" t="s">
        <v>66</v>
      </c>
      <c r="O87" s="357"/>
      <c r="P87" s="357"/>
      <c r="Q87" s="357"/>
      <c r="R87" s="357"/>
      <c r="S87" s="357"/>
      <c r="T87" s="358"/>
      <c r="U87" s="37" t="s">
        <v>65</v>
      </c>
      <c r="V87" s="337">
        <f>IFERROR(SUM(V65:V85),"0")</f>
        <v>0</v>
      </c>
      <c r="W87" s="337">
        <f>IFERROR(SUM(W65:W85),"0")</f>
        <v>0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50">
        <v>4680115881488</v>
      </c>
      <c r="E89" s="345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5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50">
        <v>4607091384765</v>
      </c>
      <c r="E90" s="345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390" t="s">
        <v>172</v>
      </c>
      <c r="O90" s="344"/>
      <c r="P90" s="344"/>
      <c r="Q90" s="344"/>
      <c r="R90" s="345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50">
        <v>4680115882751</v>
      </c>
      <c r="E91" s="345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382" t="s">
        <v>175</v>
      </c>
      <c r="O91" s="344"/>
      <c r="P91" s="344"/>
      <c r="Q91" s="344"/>
      <c r="R91" s="345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50">
        <v>4680115882775</v>
      </c>
      <c r="E92" s="345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5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50">
        <v>4680115880658</v>
      </c>
      <c r="E93" s="345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67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5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7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68"/>
      <c r="N94" s="356" t="s">
        <v>66</v>
      </c>
      <c r="O94" s="357"/>
      <c r="P94" s="357"/>
      <c r="Q94" s="357"/>
      <c r="R94" s="357"/>
      <c r="S94" s="357"/>
      <c r="T94" s="35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68"/>
      <c r="N95" s="356" t="s">
        <v>66</v>
      </c>
      <c r="O95" s="357"/>
      <c r="P95" s="357"/>
      <c r="Q95" s="357"/>
      <c r="R95" s="357"/>
      <c r="S95" s="357"/>
      <c r="T95" s="35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50">
        <v>4607091387667</v>
      </c>
      <c r="E97" s="345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4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5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50">
        <v>4607091387636</v>
      </c>
      <c r="E98" s="345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5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50">
        <v>4607091382426</v>
      </c>
      <c r="E99" s="345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5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50">
        <v>4607091386547</v>
      </c>
      <c r="E100" s="345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6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5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50">
        <v>4607091384734</v>
      </c>
      <c r="E101" s="345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69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5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50">
        <v>4607091382464</v>
      </c>
      <c r="E102" s="345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5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50">
        <v>4680115883444</v>
      </c>
      <c r="E103" s="345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612" t="s">
        <v>196</v>
      </c>
      <c r="O103" s="344"/>
      <c r="P103" s="344"/>
      <c r="Q103" s="344"/>
      <c r="R103" s="345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50">
        <v>4680115883444</v>
      </c>
      <c r="E104" s="345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656" t="s">
        <v>196</v>
      </c>
      <c r="O104" s="344"/>
      <c r="P104" s="344"/>
      <c r="Q104" s="344"/>
      <c r="R104" s="345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67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68"/>
      <c r="N105" s="356" t="s">
        <v>66</v>
      </c>
      <c r="O105" s="357"/>
      <c r="P105" s="357"/>
      <c r="Q105" s="357"/>
      <c r="R105" s="357"/>
      <c r="S105" s="357"/>
      <c r="T105" s="35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68"/>
      <c r="N106" s="356" t="s">
        <v>66</v>
      </c>
      <c r="O106" s="357"/>
      <c r="P106" s="357"/>
      <c r="Q106" s="357"/>
      <c r="R106" s="357"/>
      <c r="S106" s="357"/>
      <c r="T106" s="35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50">
        <v>4607091386967</v>
      </c>
      <c r="E108" s="345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7" t="s">
        <v>200</v>
      </c>
      <c r="O108" s="344"/>
      <c r="P108" s="344"/>
      <c r="Q108" s="344"/>
      <c r="R108" s="345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201</v>
      </c>
      <c r="C109" s="31">
        <v>4301051543</v>
      </c>
      <c r="D109" s="350">
        <v>4607091386967</v>
      </c>
      <c r="E109" s="345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486" t="s">
        <v>202</v>
      </c>
      <c r="O109" s="344"/>
      <c r="P109" s="344"/>
      <c r="Q109" s="344"/>
      <c r="R109" s="345"/>
      <c r="S109" s="34"/>
      <c r="T109" s="34"/>
      <c r="U109" s="35" t="s">
        <v>65</v>
      </c>
      <c r="V109" s="335">
        <v>150</v>
      </c>
      <c r="W109" s="336">
        <f t="shared" si="6"/>
        <v>151.20000000000002</v>
      </c>
      <c r="X109" s="36">
        <f>IFERROR(IF(W109=0,"",ROUNDUP(W109/H109,0)*0.02175),"")</f>
        <v>0.39149999999999996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4301051611</v>
      </c>
      <c r="D110" s="350">
        <v>4607091385304</v>
      </c>
      <c r="E110" s="345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431" t="s">
        <v>205</v>
      </c>
      <c r="O110" s="344"/>
      <c r="P110" s="344"/>
      <c r="Q110" s="344"/>
      <c r="R110" s="345"/>
      <c r="S110" s="34"/>
      <c r="T110" s="34"/>
      <c r="U110" s="35" t="s">
        <v>65</v>
      </c>
      <c r="V110" s="335">
        <v>175</v>
      </c>
      <c r="W110" s="336">
        <f t="shared" si="6"/>
        <v>176.4</v>
      </c>
      <c r="X110" s="36">
        <f>IFERROR(IF(W110=0,"",ROUNDUP(W110/H110,0)*0.02175),"")</f>
        <v>0.45674999999999999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50">
        <v>4607091386264</v>
      </c>
      <c r="E111" s="345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5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50">
        <v>4607091385731</v>
      </c>
      <c r="E112" s="345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660" t="s">
        <v>210</v>
      </c>
      <c r="O112" s="344"/>
      <c r="P112" s="344"/>
      <c r="Q112" s="344"/>
      <c r="R112" s="345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50">
        <v>4680115880214</v>
      </c>
      <c r="E113" s="345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633" t="s">
        <v>213</v>
      </c>
      <c r="O113" s="344"/>
      <c r="P113" s="344"/>
      <c r="Q113" s="344"/>
      <c r="R113" s="345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50">
        <v>4680115880894</v>
      </c>
      <c r="E114" s="345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465" t="s">
        <v>216</v>
      </c>
      <c r="O114" s="344"/>
      <c r="P114" s="344"/>
      <c r="Q114" s="344"/>
      <c r="R114" s="345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50">
        <v>4607091385427</v>
      </c>
      <c r="E115" s="345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5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50">
        <v>4680115882645</v>
      </c>
      <c r="E116" s="345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11" t="s">
        <v>221</v>
      </c>
      <c r="O116" s="344"/>
      <c r="P116" s="344"/>
      <c r="Q116" s="344"/>
      <c r="R116" s="345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67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68"/>
      <c r="N117" s="356" t="s">
        <v>66</v>
      </c>
      <c r="O117" s="357"/>
      <c r="P117" s="357"/>
      <c r="Q117" s="357"/>
      <c r="R117" s="357"/>
      <c r="S117" s="357"/>
      <c r="T117" s="35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38.69047619047619</v>
      </c>
      <c r="W117" s="337">
        <f>IFERROR(W108/H108,"0")+IFERROR(W109/H109,"0")+IFERROR(W110/H110,"0")+IFERROR(W111/H111,"0")+IFERROR(W112/H112,"0")+IFERROR(W113/H113,"0")+IFERROR(W114/H114,"0")+IFERROR(W115/H115,"0")+IFERROR(W116/H116,"0")</f>
        <v>39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0.84824999999999995</v>
      </c>
      <c r="Y117" s="338"/>
      <c r="Z117" s="338"/>
    </row>
    <row r="118" spans="1:53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68"/>
      <c r="N118" s="356" t="s">
        <v>66</v>
      </c>
      <c r="O118" s="357"/>
      <c r="P118" s="357"/>
      <c r="Q118" s="357"/>
      <c r="R118" s="357"/>
      <c r="S118" s="357"/>
      <c r="T118" s="358"/>
      <c r="U118" s="37" t="s">
        <v>65</v>
      </c>
      <c r="V118" s="337">
        <f>IFERROR(SUM(V108:V116),"0")</f>
        <v>325</v>
      </c>
      <c r="W118" s="337">
        <f>IFERROR(SUM(W108:W116),"0")</f>
        <v>327.60000000000002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50">
        <v>4607091383065</v>
      </c>
      <c r="E120" s="345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5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50">
        <v>4680115881532</v>
      </c>
      <c r="E121" s="345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49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5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50">
        <v>4680115881532</v>
      </c>
      <c r="E122" s="345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440" t="s">
        <v>228</v>
      </c>
      <c r="O122" s="344"/>
      <c r="P122" s="344"/>
      <c r="Q122" s="344"/>
      <c r="R122" s="345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225</v>
      </c>
      <c r="B123" s="54" t="s">
        <v>229</v>
      </c>
      <c r="C123" s="31">
        <v>4301060371</v>
      </c>
      <c r="D123" s="350">
        <v>4680115881532</v>
      </c>
      <c r="E123" s="345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477" t="s">
        <v>228</v>
      </c>
      <c r="O123" s="344"/>
      <c r="P123" s="344"/>
      <c r="Q123" s="344"/>
      <c r="R123" s="345"/>
      <c r="S123" s="34"/>
      <c r="T123" s="34"/>
      <c r="U123" s="35" t="s">
        <v>65</v>
      </c>
      <c r="V123" s="335">
        <v>132</v>
      </c>
      <c r="W123" s="336">
        <f t="shared" si="7"/>
        <v>134.4</v>
      </c>
      <c r="X123" s="36">
        <f>IFERROR(IF(W123=0,"",ROUNDUP(W123/H123,0)*0.02175),"")</f>
        <v>0.34799999999999998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50">
        <v>4680115882652</v>
      </c>
      <c r="E124" s="345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5" t="s">
        <v>232</v>
      </c>
      <c r="O124" s="344"/>
      <c r="P124" s="344"/>
      <c r="Q124" s="344"/>
      <c r="R124" s="345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50">
        <v>4680115880238</v>
      </c>
      <c r="E125" s="345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5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50">
        <v>4680115881464</v>
      </c>
      <c r="E126" s="345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580" t="s">
        <v>237</v>
      </c>
      <c r="O126" s="344"/>
      <c r="P126" s="344"/>
      <c r="Q126" s="344"/>
      <c r="R126" s="345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67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68"/>
      <c r="N127" s="356" t="s">
        <v>66</v>
      </c>
      <c r="O127" s="357"/>
      <c r="P127" s="357"/>
      <c r="Q127" s="357"/>
      <c r="R127" s="357"/>
      <c r="S127" s="357"/>
      <c r="T127" s="35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15.714285714285714</v>
      </c>
      <c r="W127" s="337">
        <f>IFERROR(W120/H120,"0")+IFERROR(W121/H121,"0")+IFERROR(W122/H122,"0")+IFERROR(W123/H123,"0")+IFERROR(W124/H124,"0")+IFERROR(W125/H125,"0")+IFERROR(W126/H126,"0")</f>
        <v>16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0.34799999999999998</v>
      </c>
      <c r="Y127" s="338"/>
      <c r="Z127" s="338"/>
    </row>
    <row r="128" spans="1:53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68"/>
      <c r="N128" s="356" t="s">
        <v>66</v>
      </c>
      <c r="O128" s="357"/>
      <c r="P128" s="357"/>
      <c r="Q128" s="357"/>
      <c r="R128" s="357"/>
      <c r="S128" s="357"/>
      <c r="T128" s="358"/>
      <c r="U128" s="37" t="s">
        <v>65</v>
      </c>
      <c r="V128" s="337">
        <f>IFERROR(SUM(V120:V126),"0")</f>
        <v>132</v>
      </c>
      <c r="W128" s="337">
        <f>IFERROR(SUM(W120:W126),"0")</f>
        <v>134.4</v>
      </c>
      <c r="X128" s="37"/>
      <c r="Y128" s="338"/>
      <c r="Z128" s="338"/>
    </row>
    <row r="129" spans="1:53" ht="16.5" hidden="1" customHeight="1" x14ac:dyDescent="0.25">
      <c r="A129" s="35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50">
        <v>4607091385168</v>
      </c>
      <c r="E131" s="345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5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customHeight="1" x14ac:dyDescent="0.25">
      <c r="A132" s="54" t="s">
        <v>239</v>
      </c>
      <c r="B132" s="54" t="s">
        <v>241</v>
      </c>
      <c r="C132" s="31">
        <v>4301051612</v>
      </c>
      <c r="D132" s="350">
        <v>4607091385168</v>
      </c>
      <c r="E132" s="345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434" t="s">
        <v>242</v>
      </c>
      <c r="O132" s="344"/>
      <c r="P132" s="344"/>
      <c r="Q132" s="344"/>
      <c r="R132" s="345"/>
      <c r="S132" s="34"/>
      <c r="T132" s="34"/>
      <c r="U132" s="35" t="s">
        <v>65</v>
      </c>
      <c r="V132" s="335">
        <v>216</v>
      </c>
      <c r="W132" s="336">
        <f>IFERROR(IF(V132="",0,CEILING((V132/$H132),1)*$H132),"")</f>
        <v>218.4</v>
      </c>
      <c r="X132" s="36">
        <f>IFERROR(IF(W132=0,"",ROUNDUP(W132/H132,0)*0.02175),"")</f>
        <v>0.5655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50">
        <v>4607091383256</v>
      </c>
      <c r="E133" s="345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5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50">
        <v>4607091385748</v>
      </c>
      <c r="E134" s="345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58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5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x14ac:dyDescent="0.2">
      <c r="A135" s="367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68"/>
      <c r="N135" s="356" t="s">
        <v>66</v>
      </c>
      <c r="O135" s="357"/>
      <c r="P135" s="357"/>
      <c r="Q135" s="357"/>
      <c r="R135" s="357"/>
      <c r="S135" s="357"/>
      <c r="T135" s="358"/>
      <c r="U135" s="37" t="s">
        <v>67</v>
      </c>
      <c r="V135" s="337">
        <f>IFERROR(V131/H131,"0")+IFERROR(V132/H132,"0")+IFERROR(V133/H133,"0")+IFERROR(V134/H134,"0")</f>
        <v>25.714285714285712</v>
      </c>
      <c r="W135" s="337">
        <f>IFERROR(W131/H131,"0")+IFERROR(W132/H132,"0")+IFERROR(W133/H133,"0")+IFERROR(W134/H134,"0")</f>
        <v>26</v>
      </c>
      <c r="X135" s="337">
        <f>IFERROR(IF(X131="",0,X131),"0")+IFERROR(IF(X132="",0,X132),"0")+IFERROR(IF(X133="",0,X133),"0")+IFERROR(IF(X134="",0,X134),"0")</f>
        <v>0.5655</v>
      </c>
      <c r="Y135" s="338"/>
      <c r="Z135" s="338"/>
    </row>
    <row r="136" spans="1:53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68"/>
      <c r="N136" s="356" t="s">
        <v>66</v>
      </c>
      <c r="O136" s="357"/>
      <c r="P136" s="357"/>
      <c r="Q136" s="357"/>
      <c r="R136" s="357"/>
      <c r="S136" s="357"/>
      <c r="T136" s="358"/>
      <c r="U136" s="37" t="s">
        <v>65</v>
      </c>
      <c r="V136" s="337">
        <f>IFERROR(SUM(V131:V134),"0")</f>
        <v>216</v>
      </c>
      <c r="W136" s="337">
        <f>IFERROR(SUM(W131:W134),"0")</f>
        <v>218.4</v>
      </c>
      <c r="X136" s="37"/>
      <c r="Y136" s="338"/>
      <c r="Z136" s="338"/>
    </row>
    <row r="137" spans="1:53" ht="27.75" hidden="1" customHeight="1" x14ac:dyDescent="0.2">
      <c r="A137" s="385" t="s">
        <v>247</v>
      </c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X137" s="386"/>
      <c r="Y137" s="48"/>
      <c r="Z137" s="48"/>
    </row>
    <row r="138" spans="1:53" ht="16.5" hidden="1" customHeight="1" x14ac:dyDescent="0.25">
      <c r="A138" s="35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50">
        <v>4607091383423</v>
      </c>
      <c r="E140" s="345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5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50">
        <v>4607091381405</v>
      </c>
      <c r="E141" s="345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4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5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50">
        <v>4607091386516</v>
      </c>
      <c r="E142" s="345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5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7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68"/>
      <c r="N143" s="356" t="s">
        <v>66</v>
      </c>
      <c r="O143" s="357"/>
      <c r="P143" s="357"/>
      <c r="Q143" s="357"/>
      <c r="R143" s="357"/>
      <c r="S143" s="357"/>
      <c r="T143" s="35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68"/>
      <c r="N144" s="356" t="s">
        <v>66</v>
      </c>
      <c r="O144" s="357"/>
      <c r="P144" s="357"/>
      <c r="Q144" s="357"/>
      <c r="R144" s="357"/>
      <c r="S144" s="357"/>
      <c r="T144" s="35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5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50">
        <v>4680115880993</v>
      </c>
      <c r="E147" s="345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5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50">
        <v>4680115881761</v>
      </c>
      <c r="E148" s="345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5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50">
        <v>4680115881563</v>
      </c>
      <c r="E149" s="345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5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4301031199</v>
      </c>
      <c r="D150" s="350">
        <v>4680115880986</v>
      </c>
      <c r="E150" s="345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5"/>
      <c r="S150" s="34"/>
      <c r="T150" s="34"/>
      <c r="U150" s="35" t="s">
        <v>65</v>
      </c>
      <c r="V150" s="335">
        <v>0</v>
      </c>
      <c r="W150" s="336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50">
        <v>4680115880207</v>
      </c>
      <c r="E151" s="345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5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50">
        <v>4680115881785</v>
      </c>
      <c r="E152" s="345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5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4301031202</v>
      </c>
      <c r="D153" s="350">
        <v>4680115881679</v>
      </c>
      <c r="E153" s="345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5"/>
      <c r="S153" s="34"/>
      <c r="T153" s="34"/>
      <c r="U153" s="35" t="s">
        <v>65</v>
      </c>
      <c r="V153" s="335">
        <v>0</v>
      </c>
      <c r="W153" s="33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50">
        <v>4680115880191</v>
      </c>
      <c r="E154" s="345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5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50">
        <v>4680115883963</v>
      </c>
      <c r="E155" s="345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676" t="s">
        <v>274</v>
      </c>
      <c r="O155" s="344"/>
      <c r="P155" s="344"/>
      <c r="Q155" s="344"/>
      <c r="R155" s="345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idden="1" x14ac:dyDescent="0.2">
      <c r="A156" s="367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68"/>
      <c r="N156" s="356" t="s">
        <v>66</v>
      </c>
      <c r="O156" s="357"/>
      <c r="P156" s="357"/>
      <c r="Q156" s="357"/>
      <c r="R156" s="357"/>
      <c r="S156" s="357"/>
      <c r="T156" s="35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0</v>
      </c>
      <c r="W156" s="337">
        <f>IFERROR(W147/H147,"0")+IFERROR(W148/H148,"0")+IFERROR(W149/H149,"0")+IFERROR(W150/H150,"0")+IFERROR(W151/H151,"0")+IFERROR(W152/H152,"0")+IFERROR(W153/H153,"0")+IFERROR(W154/H154,"0")+IFERROR(W155/H155,"0")</f>
        <v>0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338"/>
      <c r="Z156" s="338"/>
    </row>
    <row r="157" spans="1:53" hidden="1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68"/>
      <c r="N157" s="356" t="s">
        <v>66</v>
      </c>
      <c r="O157" s="357"/>
      <c r="P157" s="357"/>
      <c r="Q157" s="357"/>
      <c r="R157" s="357"/>
      <c r="S157" s="357"/>
      <c r="T157" s="358"/>
      <c r="U157" s="37" t="s">
        <v>65</v>
      </c>
      <c r="V157" s="337">
        <f>IFERROR(SUM(V147:V155),"0")</f>
        <v>0</v>
      </c>
      <c r="W157" s="337">
        <f>IFERROR(SUM(W147:W155),"0")</f>
        <v>0</v>
      </c>
      <c r="X157" s="37"/>
      <c r="Y157" s="338"/>
      <c r="Z157" s="338"/>
    </row>
    <row r="158" spans="1:53" ht="16.5" hidden="1" customHeight="1" x14ac:dyDescent="0.25">
      <c r="A158" s="35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50">
        <v>4680115881402</v>
      </c>
      <c r="E160" s="345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4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5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50">
        <v>4680115881396</v>
      </c>
      <c r="E161" s="345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5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7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68"/>
      <c r="N162" s="356" t="s">
        <v>66</v>
      </c>
      <c r="O162" s="357"/>
      <c r="P162" s="357"/>
      <c r="Q162" s="357"/>
      <c r="R162" s="357"/>
      <c r="S162" s="357"/>
      <c r="T162" s="35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68"/>
      <c r="N163" s="356" t="s">
        <v>66</v>
      </c>
      <c r="O163" s="357"/>
      <c r="P163" s="357"/>
      <c r="Q163" s="357"/>
      <c r="R163" s="357"/>
      <c r="S163" s="357"/>
      <c r="T163" s="35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50">
        <v>4680115882935</v>
      </c>
      <c r="E165" s="345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58" t="s">
        <v>282</v>
      </c>
      <c r="O165" s="344"/>
      <c r="P165" s="344"/>
      <c r="Q165" s="344"/>
      <c r="R165" s="345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50">
        <v>4680115880764</v>
      </c>
      <c r="E166" s="345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5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7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68"/>
      <c r="N167" s="356" t="s">
        <v>66</v>
      </c>
      <c r="O167" s="357"/>
      <c r="P167" s="357"/>
      <c r="Q167" s="357"/>
      <c r="R167" s="357"/>
      <c r="S167" s="357"/>
      <c r="T167" s="35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68"/>
      <c r="N168" s="356" t="s">
        <v>66</v>
      </c>
      <c r="O168" s="357"/>
      <c r="P168" s="357"/>
      <c r="Q168" s="357"/>
      <c r="R168" s="357"/>
      <c r="S168" s="357"/>
      <c r="T168" s="35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50">
        <v>4680115882683</v>
      </c>
      <c r="E170" s="345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5"/>
      <c r="S170" s="34"/>
      <c r="T170" s="34"/>
      <c r="U170" s="35" t="s">
        <v>65</v>
      </c>
      <c r="V170" s="335">
        <v>88</v>
      </c>
      <c r="W170" s="336">
        <f>IFERROR(IF(V170="",0,CEILING((V170/$H170),1)*$H170),"")</f>
        <v>91.800000000000011</v>
      </c>
      <c r="X170" s="36">
        <f>IFERROR(IF(W170=0,"",ROUNDUP(W170/H170,0)*0.00937),"")</f>
        <v>0.15928999999999999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50">
        <v>4680115882690</v>
      </c>
      <c r="E171" s="345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5"/>
      <c r="S171" s="34"/>
      <c r="T171" s="34"/>
      <c r="U171" s="35" t="s">
        <v>65</v>
      </c>
      <c r="V171" s="335">
        <v>15</v>
      </c>
      <c r="W171" s="336">
        <f>IFERROR(IF(V171="",0,CEILING((V171/$H171),1)*$H171),"")</f>
        <v>16.200000000000003</v>
      </c>
      <c r="X171" s="36">
        <f>IFERROR(IF(W171=0,"",ROUNDUP(W171/H171,0)*0.00937),"")</f>
        <v>2.811E-2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50">
        <v>4680115882669</v>
      </c>
      <c r="E172" s="345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5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50">
        <v>4680115882676</v>
      </c>
      <c r="E173" s="345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5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67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68"/>
      <c r="N174" s="356" t="s">
        <v>66</v>
      </c>
      <c r="O174" s="357"/>
      <c r="P174" s="357"/>
      <c r="Q174" s="357"/>
      <c r="R174" s="357"/>
      <c r="S174" s="357"/>
      <c r="T174" s="358"/>
      <c r="U174" s="37" t="s">
        <v>67</v>
      </c>
      <c r="V174" s="337">
        <f>IFERROR(V170/H170,"0")+IFERROR(V171/H171,"0")+IFERROR(V172/H172,"0")+IFERROR(V173/H173,"0")</f>
        <v>19.074074074074073</v>
      </c>
      <c r="W174" s="337">
        <f>IFERROR(W170/H170,"0")+IFERROR(W171/H171,"0")+IFERROR(W172/H172,"0")+IFERROR(W173/H173,"0")</f>
        <v>20</v>
      </c>
      <c r="X174" s="337">
        <f>IFERROR(IF(X170="",0,X170),"0")+IFERROR(IF(X171="",0,X171),"0")+IFERROR(IF(X172="",0,X172),"0")+IFERROR(IF(X173="",0,X173),"0")</f>
        <v>0.18739999999999998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68"/>
      <c r="N175" s="356" t="s">
        <v>66</v>
      </c>
      <c r="O175" s="357"/>
      <c r="P175" s="357"/>
      <c r="Q175" s="357"/>
      <c r="R175" s="357"/>
      <c r="S175" s="357"/>
      <c r="T175" s="358"/>
      <c r="U175" s="37" t="s">
        <v>65</v>
      </c>
      <c r="V175" s="337">
        <f>IFERROR(SUM(V170:V173),"0")</f>
        <v>103</v>
      </c>
      <c r="W175" s="337">
        <f>IFERROR(SUM(W170:W173),"0")</f>
        <v>108.00000000000001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50">
        <v>4680115881556</v>
      </c>
      <c r="E177" s="345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4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5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295</v>
      </c>
      <c r="B178" s="54" t="s">
        <v>296</v>
      </c>
      <c r="C178" s="31">
        <v>4301051538</v>
      </c>
      <c r="D178" s="350">
        <v>4680115880573</v>
      </c>
      <c r="E178" s="345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646" t="s">
        <v>297</v>
      </c>
      <c r="O178" s="344"/>
      <c r="P178" s="344"/>
      <c r="Q178" s="344"/>
      <c r="R178" s="345"/>
      <c r="S178" s="34"/>
      <c r="T178" s="34"/>
      <c r="U178" s="35" t="s">
        <v>65</v>
      </c>
      <c r="V178" s="335">
        <v>0</v>
      </c>
      <c r="W178" s="33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50">
        <v>4680115881594</v>
      </c>
      <c r="E179" s="345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5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50">
        <v>4680115881587</v>
      </c>
      <c r="E180" s="345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364" t="s">
        <v>302</v>
      </c>
      <c r="O180" s="344"/>
      <c r="P180" s="344"/>
      <c r="Q180" s="344"/>
      <c r="R180" s="345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303</v>
      </c>
      <c r="B181" s="54" t="s">
        <v>304</v>
      </c>
      <c r="C181" s="31">
        <v>4301051380</v>
      </c>
      <c r="D181" s="350">
        <v>4680115880962</v>
      </c>
      <c r="E181" s="345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6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5"/>
      <c r="S181" s="34"/>
      <c r="T181" s="34"/>
      <c r="U181" s="35" t="s">
        <v>65</v>
      </c>
      <c r="V181" s="335">
        <v>151</v>
      </c>
      <c r="W181" s="336">
        <f t="shared" si="9"/>
        <v>156</v>
      </c>
      <c r="X181" s="36">
        <f>IFERROR(IF(W181=0,"",ROUNDUP(W181/H181,0)*0.02175),"")</f>
        <v>0.43499999999999994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50">
        <v>4680115881617</v>
      </c>
      <c r="E182" s="345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3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5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50">
        <v>4680115881228</v>
      </c>
      <c r="E183" s="345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55" t="s">
        <v>309</v>
      </c>
      <c r="O183" s="344"/>
      <c r="P183" s="344"/>
      <c r="Q183" s="344"/>
      <c r="R183" s="345"/>
      <c r="S183" s="34"/>
      <c r="T183" s="34"/>
      <c r="U183" s="35" t="s">
        <v>65</v>
      </c>
      <c r="V183" s="335">
        <v>116</v>
      </c>
      <c r="W183" s="336">
        <f t="shared" si="9"/>
        <v>117.6</v>
      </c>
      <c r="X183" s="36">
        <f>IFERROR(IF(W183=0,"",ROUNDUP(W183/H183,0)*0.00753),"")</f>
        <v>0.36897000000000002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50">
        <v>4680115881037</v>
      </c>
      <c r="E184" s="345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11" t="s">
        <v>312</v>
      </c>
      <c r="O184" s="344"/>
      <c r="P184" s="344"/>
      <c r="Q184" s="344"/>
      <c r="R184" s="345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313</v>
      </c>
      <c r="B185" s="54" t="s">
        <v>314</v>
      </c>
      <c r="C185" s="31">
        <v>4301051384</v>
      </c>
      <c r="D185" s="350">
        <v>4680115881211</v>
      </c>
      <c r="E185" s="345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5"/>
      <c r="S185" s="34"/>
      <c r="T185" s="34"/>
      <c r="U185" s="35" t="s">
        <v>65</v>
      </c>
      <c r="V185" s="335">
        <v>0</v>
      </c>
      <c r="W185" s="336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50">
        <v>4680115881020</v>
      </c>
      <c r="E186" s="345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5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50">
        <v>4680115882195</v>
      </c>
      <c r="E187" s="345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5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50">
        <v>4680115882607</v>
      </c>
      <c r="E188" s="345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4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5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321</v>
      </c>
      <c r="B189" s="54" t="s">
        <v>322</v>
      </c>
      <c r="C189" s="31">
        <v>4301051468</v>
      </c>
      <c r="D189" s="350">
        <v>4680115880092</v>
      </c>
      <c r="E189" s="345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4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5"/>
      <c r="S189" s="34"/>
      <c r="T189" s="34"/>
      <c r="U189" s="35" t="s">
        <v>65</v>
      </c>
      <c r="V189" s="335">
        <v>143</v>
      </c>
      <c r="W189" s="336">
        <f t="shared" si="9"/>
        <v>144</v>
      </c>
      <c r="X189" s="36">
        <f t="shared" si="10"/>
        <v>0.45180000000000003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4301051469</v>
      </c>
      <c r="D190" s="350">
        <v>4680115880221</v>
      </c>
      <c r="E190" s="345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0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5"/>
      <c r="S190" s="34"/>
      <c r="T190" s="34"/>
      <c r="U190" s="35" t="s">
        <v>65</v>
      </c>
      <c r="V190" s="335">
        <v>0</v>
      </c>
      <c r="W190" s="33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50">
        <v>4680115882942</v>
      </c>
      <c r="E191" s="345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5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50">
        <v>4680115880504</v>
      </c>
      <c r="E192" s="345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60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5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50">
        <v>4680115882164</v>
      </c>
      <c r="E193" s="345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4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5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67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68"/>
      <c r="N194" s="356" t="s">
        <v>66</v>
      </c>
      <c r="O194" s="357"/>
      <c r="P194" s="357"/>
      <c r="Q194" s="357"/>
      <c r="R194" s="357"/>
      <c r="S194" s="357"/>
      <c r="T194" s="35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127.27564102564102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129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1.2557700000000001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68"/>
      <c r="N195" s="356" t="s">
        <v>66</v>
      </c>
      <c r="O195" s="357"/>
      <c r="P195" s="357"/>
      <c r="Q195" s="357"/>
      <c r="R195" s="357"/>
      <c r="S195" s="357"/>
      <c r="T195" s="358"/>
      <c r="U195" s="37" t="s">
        <v>65</v>
      </c>
      <c r="V195" s="337">
        <f>IFERROR(SUM(V177:V193),"0")</f>
        <v>410</v>
      </c>
      <c r="W195" s="337">
        <f>IFERROR(SUM(W177:W193),"0")</f>
        <v>417.6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50">
        <v>4680115882874</v>
      </c>
      <c r="E197" s="345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27" t="s">
        <v>333</v>
      </c>
      <c r="O197" s="344"/>
      <c r="P197" s="344"/>
      <c r="Q197" s="344"/>
      <c r="R197" s="345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50">
        <v>4680115884434</v>
      </c>
      <c r="E198" s="345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23" t="s">
        <v>336</v>
      </c>
      <c r="O198" s="344"/>
      <c r="P198" s="344"/>
      <c r="Q198" s="344"/>
      <c r="R198" s="345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50">
        <v>4680115880801</v>
      </c>
      <c r="E199" s="345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6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5"/>
      <c r="S199" s="34"/>
      <c r="T199" s="34"/>
      <c r="U199" s="35" t="s">
        <v>65</v>
      </c>
      <c r="V199" s="335">
        <v>20</v>
      </c>
      <c r="W199" s="336">
        <f>IFERROR(IF(V199="",0,CEILING((V199/$H199),1)*$H199),"")</f>
        <v>21.599999999999998</v>
      </c>
      <c r="X199" s="36">
        <f>IFERROR(IF(W199=0,"",ROUNDUP(W199/H199,0)*0.00753),"")</f>
        <v>6.7769999999999997E-2</v>
      </c>
      <c r="Y199" s="56"/>
      <c r="Z199" s="57"/>
      <c r="AD199" s="58"/>
      <c r="BA199" s="170" t="s">
        <v>1</v>
      </c>
    </row>
    <row r="200" spans="1:53" ht="27" hidden="1" customHeight="1" x14ac:dyDescent="0.25">
      <c r="A200" s="54" t="s">
        <v>339</v>
      </c>
      <c r="B200" s="54" t="s">
        <v>340</v>
      </c>
      <c r="C200" s="31">
        <v>4301060339</v>
      </c>
      <c r="D200" s="350">
        <v>4680115880818</v>
      </c>
      <c r="E200" s="345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5"/>
      <c r="S200" s="34"/>
      <c r="T200" s="34"/>
      <c r="U200" s="35" t="s">
        <v>65</v>
      </c>
      <c r="V200" s="335">
        <v>0</v>
      </c>
      <c r="W200" s="33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x14ac:dyDescent="0.2">
      <c r="A201" s="367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68"/>
      <c r="N201" s="356" t="s">
        <v>66</v>
      </c>
      <c r="O201" s="357"/>
      <c r="P201" s="357"/>
      <c r="Q201" s="357"/>
      <c r="R201" s="357"/>
      <c r="S201" s="357"/>
      <c r="T201" s="358"/>
      <c r="U201" s="37" t="s">
        <v>67</v>
      </c>
      <c r="V201" s="337">
        <f>IFERROR(V197/H197,"0")+IFERROR(V198/H198,"0")+IFERROR(V199/H199,"0")+IFERROR(V200/H200,"0")</f>
        <v>8.3333333333333339</v>
      </c>
      <c r="W201" s="337">
        <f>IFERROR(W197/H197,"0")+IFERROR(W198/H198,"0")+IFERROR(W199/H199,"0")+IFERROR(W200/H200,"0")</f>
        <v>9</v>
      </c>
      <c r="X201" s="337">
        <f>IFERROR(IF(X197="",0,X197),"0")+IFERROR(IF(X198="",0,X198),"0")+IFERROR(IF(X199="",0,X199),"0")+IFERROR(IF(X200="",0,X200),"0")</f>
        <v>6.7769999999999997E-2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68"/>
      <c r="N202" s="356" t="s">
        <v>66</v>
      </c>
      <c r="O202" s="357"/>
      <c r="P202" s="357"/>
      <c r="Q202" s="357"/>
      <c r="R202" s="357"/>
      <c r="S202" s="357"/>
      <c r="T202" s="358"/>
      <c r="U202" s="37" t="s">
        <v>65</v>
      </c>
      <c r="V202" s="337">
        <f>IFERROR(SUM(V197:V200),"0")</f>
        <v>20</v>
      </c>
      <c r="W202" s="337">
        <f>IFERROR(SUM(W197:W200),"0")</f>
        <v>21.599999999999998</v>
      </c>
      <c r="X202" s="37"/>
      <c r="Y202" s="338"/>
      <c r="Z202" s="338"/>
    </row>
    <row r="203" spans="1:53" ht="16.5" hidden="1" customHeight="1" x14ac:dyDescent="0.25">
      <c r="A203" s="35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50">
        <v>4607091389845</v>
      </c>
      <c r="E205" s="345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7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5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67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68"/>
      <c r="N206" s="356" t="s">
        <v>66</v>
      </c>
      <c r="O206" s="357"/>
      <c r="P206" s="357"/>
      <c r="Q206" s="357"/>
      <c r="R206" s="357"/>
      <c r="S206" s="357"/>
      <c r="T206" s="35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68"/>
      <c r="N207" s="356" t="s">
        <v>66</v>
      </c>
      <c r="O207" s="357"/>
      <c r="P207" s="357"/>
      <c r="Q207" s="357"/>
      <c r="R207" s="357"/>
      <c r="S207" s="357"/>
      <c r="T207" s="35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5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50">
        <v>4680115884137</v>
      </c>
      <c r="E210" s="345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600" t="s">
        <v>347</v>
      </c>
      <c r="O210" s="344"/>
      <c r="P210" s="344"/>
      <c r="Q210" s="344"/>
      <c r="R210" s="345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50">
        <v>4680115884144</v>
      </c>
      <c r="E211" s="345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458" t="s">
        <v>351</v>
      </c>
      <c r="O211" s="344"/>
      <c r="P211" s="344"/>
      <c r="Q211" s="344"/>
      <c r="R211" s="345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50">
        <v>4680115884236</v>
      </c>
      <c r="E212" s="345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445" t="s">
        <v>354</v>
      </c>
      <c r="O212" s="344"/>
      <c r="P212" s="344"/>
      <c r="Q212" s="344"/>
      <c r="R212" s="345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50">
        <v>4680115884175</v>
      </c>
      <c r="E213" s="345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51" t="s">
        <v>357</v>
      </c>
      <c r="O213" s="344"/>
      <c r="P213" s="344"/>
      <c r="Q213" s="344"/>
      <c r="R213" s="345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50">
        <v>4680115884182</v>
      </c>
      <c r="E214" s="345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442" t="s">
        <v>360</v>
      </c>
      <c r="O214" s="344"/>
      <c r="P214" s="344"/>
      <c r="Q214" s="344"/>
      <c r="R214" s="345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50">
        <v>4680115884205</v>
      </c>
      <c r="E215" s="345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04" t="s">
        <v>363</v>
      </c>
      <c r="O215" s="344"/>
      <c r="P215" s="344"/>
      <c r="Q215" s="344"/>
      <c r="R215" s="345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67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68"/>
      <c r="N216" s="356" t="s">
        <v>66</v>
      </c>
      <c r="O216" s="357"/>
      <c r="P216" s="357"/>
      <c r="Q216" s="357"/>
      <c r="R216" s="357"/>
      <c r="S216" s="357"/>
      <c r="T216" s="35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68"/>
      <c r="N217" s="356" t="s">
        <v>66</v>
      </c>
      <c r="O217" s="357"/>
      <c r="P217" s="357"/>
      <c r="Q217" s="357"/>
      <c r="R217" s="357"/>
      <c r="S217" s="357"/>
      <c r="T217" s="35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5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50">
        <v>4607091387445</v>
      </c>
      <c r="E220" s="345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6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5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50">
        <v>4607091386004</v>
      </c>
      <c r="E221" s="345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5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50">
        <v>4607091386004</v>
      </c>
      <c r="E222" s="345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62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5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50">
        <v>4607091386073</v>
      </c>
      <c r="E223" s="345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5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50">
        <v>4607091387322</v>
      </c>
      <c r="E224" s="345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5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50">
        <v>4607091387322</v>
      </c>
      <c r="E225" s="345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42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5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50">
        <v>4607091387377</v>
      </c>
      <c r="E226" s="345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5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50">
        <v>4607091387353</v>
      </c>
      <c r="E227" s="345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4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5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50">
        <v>4607091386011</v>
      </c>
      <c r="E228" s="345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5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50">
        <v>4607091387308</v>
      </c>
      <c r="E229" s="345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5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50">
        <v>4607091387339</v>
      </c>
      <c r="E230" s="345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43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5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50">
        <v>4680115882638</v>
      </c>
      <c r="E231" s="345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7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5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50">
        <v>4680115881938</v>
      </c>
      <c r="E232" s="345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5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50">
        <v>4607091387346</v>
      </c>
      <c r="E233" s="345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4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5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50">
        <v>4607091389807</v>
      </c>
      <c r="E234" s="345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5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67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68"/>
      <c r="N235" s="356" t="s">
        <v>66</v>
      </c>
      <c r="O235" s="357"/>
      <c r="P235" s="357"/>
      <c r="Q235" s="357"/>
      <c r="R235" s="357"/>
      <c r="S235" s="357"/>
      <c r="T235" s="35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68"/>
      <c r="N236" s="356" t="s">
        <v>66</v>
      </c>
      <c r="O236" s="357"/>
      <c r="P236" s="357"/>
      <c r="Q236" s="357"/>
      <c r="R236" s="357"/>
      <c r="S236" s="357"/>
      <c r="T236" s="35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50">
        <v>4680115881914</v>
      </c>
      <c r="E238" s="345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5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67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68"/>
      <c r="N239" s="356" t="s">
        <v>66</v>
      </c>
      <c r="O239" s="357"/>
      <c r="P239" s="357"/>
      <c r="Q239" s="357"/>
      <c r="R239" s="357"/>
      <c r="S239" s="357"/>
      <c r="T239" s="35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68"/>
      <c r="N240" s="356" t="s">
        <v>66</v>
      </c>
      <c r="O240" s="357"/>
      <c r="P240" s="357"/>
      <c r="Q240" s="357"/>
      <c r="R240" s="357"/>
      <c r="S240" s="357"/>
      <c r="T240" s="35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hidden="1" customHeight="1" x14ac:dyDescent="0.25">
      <c r="A242" s="54" t="s">
        <v>395</v>
      </c>
      <c r="B242" s="54" t="s">
        <v>396</v>
      </c>
      <c r="C242" s="31">
        <v>4301030878</v>
      </c>
      <c r="D242" s="350">
        <v>4607091387193</v>
      </c>
      <c r="E242" s="345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5"/>
      <c r="S242" s="34"/>
      <c r="T242" s="34"/>
      <c r="U242" s="35" t="s">
        <v>65</v>
      </c>
      <c r="V242" s="335">
        <v>0</v>
      </c>
      <c r="W242" s="33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50">
        <v>4607091387230</v>
      </c>
      <c r="E243" s="345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5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50">
        <v>4607091387285</v>
      </c>
      <c r="E244" s="345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5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50">
        <v>4680115880481</v>
      </c>
      <c r="E245" s="345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2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5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68"/>
      <c r="N246" s="356" t="s">
        <v>66</v>
      </c>
      <c r="O246" s="357"/>
      <c r="P246" s="357"/>
      <c r="Q246" s="357"/>
      <c r="R246" s="357"/>
      <c r="S246" s="357"/>
      <c r="T246" s="358"/>
      <c r="U246" s="37" t="s">
        <v>67</v>
      </c>
      <c r="V246" s="337">
        <f>IFERROR(V242/H242,"0")+IFERROR(V243/H243,"0")+IFERROR(V244/H244,"0")+IFERROR(V245/H245,"0")</f>
        <v>0</v>
      </c>
      <c r="W246" s="337">
        <f>IFERROR(W242/H242,"0")+IFERROR(W243/H243,"0")+IFERROR(W244/H244,"0")+IFERROR(W245/H245,"0")</f>
        <v>0</v>
      </c>
      <c r="X246" s="337">
        <f>IFERROR(IF(X242="",0,X242),"0")+IFERROR(IF(X243="",0,X243),"0")+IFERROR(IF(X244="",0,X244),"0")+IFERROR(IF(X245="",0,X245),"0")</f>
        <v>0</v>
      </c>
      <c r="Y246" s="338"/>
      <c r="Z246" s="338"/>
    </row>
    <row r="247" spans="1:53" hidden="1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68"/>
      <c r="N247" s="356" t="s">
        <v>66</v>
      </c>
      <c r="O247" s="357"/>
      <c r="P247" s="357"/>
      <c r="Q247" s="357"/>
      <c r="R247" s="357"/>
      <c r="S247" s="357"/>
      <c r="T247" s="358"/>
      <c r="U247" s="37" t="s">
        <v>65</v>
      </c>
      <c r="V247" s="337">
        <f>IFERROR(SUM(V242:V245),"0")</f>
        <v>0</v>
      </c>
      <c r="W247" s="337">
        <f>IFERROR(SUM(W242:W245),"0")</f>
        <v>0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50">
        <v>4607091387766</v>
      </c>
      <c r="E249" s="345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3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5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50">
        <v>4607091387957</v>
      </c>
      <c r="E250" s="345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5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50">
        <v>4607091387964</v>
      </c>
      <c r="E251" s="345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4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5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4301051461</v>
      </c>
      <c r="D252" s="350">
        <v>4680115883604</v>
      </c>
      <c r="E252" s="345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663" t="s">
        <v>411</v>
      </c>
      <c r="O252" s="344"/>
      <c r="P252" s="344"/>
      <c r="Q252" s="344"/>
      <c r="R252" s="345"/>
      <c r="S252" s="34"/>
      <c r="T252" s="34"/>
      <c r="U252" s="35" t="s">
        <v>65</v>
      </c>
      <c r="V252" s="335">
        <v>0</v>
      </c>
      <c r="W252" s="336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50">
        <v>4680115883567</v>
      </c>
      <c r="E253" s="345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413" t="s">
        <v>414</v>
      </c>
      <c r="O253" s="344"/>
      <c r="P253" s="344"/>
      <c r="Q253" s="344"/>
      <c r="R253" s="345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50">
        <v>4607091381672</v>
      </c>
      <c r="E254" s="345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4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5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50">
        <v>4607091387537</v>
      </c>
      <c r="E255" s="345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5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5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50">
        <v>4607091387513</v>
      </c>
      <c r="E256" s="345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4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5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50">
        <v>4680115880511</v>
      </c>
      <c r="E257" s="345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65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5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50">
        <v>4680115880412</v>
      </c>
      <c r="E258" s="345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5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idden="1" x14ac:dyDescent="0.2">
      <c r="A259" s="367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68"/>
      <c r="N259" s="356" t="s">
        <v>66</v>
      </c>
      <c r="O259" s="357"/>
      <c r="P259" s="357"/>
      <c r="Q259" s="357"/>
      <c r="R259" s="357"/>
      <c r="S259" s="357"/>
      <c r="T259" s="35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0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0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338"/>
      <c r="Z259" s="338"/>
    </row>
    <row r="260" spans="1:53" hidden="1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68"/>
      <c r="N260" s="356" t="s">
        <v>66</v>
      </c>
      <c r="O260" s="357"/>
      <c r="P260" s="357"/>
      <c r="Q260" s="357"/>
      <c r="R260" s="357"/>
      <c r="S260" s="357"/>
      <c r="T260" s="358"/>
      <c r="U260" s="37" t="s">
        <v>65</v>
      </c>
      <c r="V260" s="337">
        <f>IFERROR(SUM(V249:V258),"0")</f>
        <v>0</v>
      </c>
      <c r="W260" s="337">
        <f>IFERROR(SUM(W249:W258),"0")</f>
        <v>0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customHeight="1" x14ac:dyDescent="0.25">
      <c r="A262" s="54" t="s">
        <v>425</v>
      </c>
      <c r="B262" s="54" t="s">
        <v>426</v>
      </c>
      <c r="C262" s="31">
        <v>4301060326</v>
      </c>
      <c r="D262" s="350">
        <v>4607091380880</v>
      </c>
      <c r="E262" s="345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5"/>
      <c r="S262" s="34"/>
      <c r="T262" s="34"/>
      <c r="U262" s="35" t="s">
        <v>65</v>
      </c>
      <c r="V262" s="335">
        <v>204</v>
      </c>
      <c r="W262" s="336">
        <f>IFERROR(IF(V262="",0,CEILING((V262/$H262),1)*$H262),"")</f>
        <v>210</v>
      </c>
      <c r="X262" s="36">
        <f>IFERROR(IF(W262=0,"",ROUNDUP(W262/H262,0)*0.02175),"")</f>
        <v>0.54374999999999996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50">
        <v>4607091384482</v>
      </c>
      <c r="E263" s="345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5"/>
      <c r="S263" s="34"/>
      <c r="T263" s="34"/>
      <c r="U263" s="35" t="s">
        <v>65</v>
      </c>
      <c r="V263" s="335">
        <v>216</v>
      </c>
      <c r="W263" s="336">
        <f>IFERROR(IF(V263="",0,CEILING((V263/$H263),1)*$H263),"")</f>
        <v>218.4</v>
      </c>
      <c r="X263" s="36">
        <f>IFERROR(IF(W263=0,"",ROUNDUP(W263/H263,0)*0.02175),"")</f>
        <v>0.60899999999999999</v>
      </c>
      <c r="Y263" s="56"/>
      <c r="Z263" s="57"/>
      <c r="AD263" s="58"/>
      <c r="BA263" s="210" t="s">
        <v>1</v>
      </c>
    </row>
    <row r="264" spans="1:53" ht="16.5" customHeight="1" x14ac:dyDescent="0.25">
      <c r="A264" s="54" t="s">
        <v>429</v>
      </c>
      <c r="B264" s="54" t="s">
        <v>430</v>
      </c>
      <c r="C264" s="31">
        <v>4301060325</v>
      </c>
      <c r="D264" s="350">
        <v>4607091380897</v>
      </c>
      <c r="E264" s="345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6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5"/>
      <c r="S264" s="34"/>
      <c r="T264" s="34"/>
      <c r="U264" s="35" t="s">
        <v>65</v>
      </c>
      <c r="V264" s="335">
        <v>23</v>
      </c>
      <c r="W264" s="336">
        <f>IFERROR(IF(V264="",0,CEILING((V264/$H264),1)*$H264),"")</f>
        <v>25.200000000000003</v>
      </c>
      <c r="X264" s="36">
        <f>IFERROR(IF(W264=0,"",ROUNDUP(W264/H264,0)*0.02175),"")</f>
        <v>6.5250000000000002E-2</v>
      </c>
      <c r="Y264" s="56"/>
      <c r="Z264" s="57"/>
      <c r="AD264" s="58"/>
      <c r="BA264" s="211" t="s">
        <v>1</v>
      </c>
    </row>
    <row r="265" spans="1:53" x14ac:dyDescent="0.2">
      <c r="A265" s="367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68"/>
      <c r="N265" s="356" t="s">
        <v>66</v>
      </c>
      <c r="O265" s="357"/>
      <c r="P265" s="357"/>
      <c r="Q265" s="357"/>
      <c r="R265" s="357"/>
      <c r="S265" s="357"/>
      <c r="T265" s="358"/>
      <c r="U265" s="37" t="s">
        <v>67</v>
      </c>
      <c r="V265" s="337">
        <f>IFERROR(V262/H262,"0")+IFERROR(V263/H263,"0")+IFERROR(V264/H264,"0")</f>
        <v>54.716117216117219</v>
      </c>
      <c r="W265" s="337">
        <f>IFERROR(W262/H262,"0")+IFERROR(W263/H263,"0")+IFERROR(W264/H264,"0")</f>
        <v>56</v>
      </c>
      <c r="X265" s="337">
        <f>IFERROR(IF(X262="",0,X262),"0")+IFERROR(IF(X263="",0,X263),"0")+IFERROR(IF(X264="",0,X264),"0")</f>
        <v>1.218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68"/>
      <c r="N266" s="356" t="s">
        <v>66</v>
      </c>
      <c r="O266" s="357"/>
      <c r="P266" s="357"/>
      <c r="Q266" s="357"/>
      <c r="R266" s="357"/>
      <c r="S266" s="357"/>
      <c r="T266" s="358"/>
      <c r="U266" s="37" t="s">
        <v>65</v>
      </c>
      <c r="V266" s="337">
        <f>IFERROR(SUM(V262:V264),"0")</f>
        <v>443</v>
      </c>
      <c r="W266" s="337">
        <f>IFERROR(SUM(W262:W264),"0")</f>
        <v>453.59999999999997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50">
        <v>4607091388374</v>
      </c>
      <c r="E268" s="345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493" t="s">
        <v>433</v>
      </c>
      <c r="O268" s="344"/>
      <c r="P268" s="344"/>
      <c r="Q268" s="344"/>
      <c r="R268" s="345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50">
        <v>4607091388381</v>
      </c>
      <c r="E269" s="345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460" t="s">
        <v>436</v>
      </c>
      <c r="O269" s="344"/>
      <c r="P269" s="344"/>
      <c r="Q269" s="344"/>
      <c r="R269" s="345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437</v>
      </c>
      <c r="B270" s="54" t="s">
        <v>438</v>
      </c>
      <c r="C270" s="31">
        <v>4301030233</v>
      </c>
      <c r="D270" s="350">
        <v>4607091388404</v>
      </c>
      <c r="E270" s="345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5"/>
      <c r="S270" s="34"/>
      <c r="T270" s="34"/>
      <c r="U270" s="35" t="s">
        <v>65</v>
      </c>
      <c r="V270" s="335">
        <v>8</v>
      </c>
      <c r="W270" s="336">
        <f>IFERROR(IF(V270="",0,CEILING((V270/$H270),1)*$H270),"")</f>
        <v>10.199999999999999</v>
      </c>
      <c r="X270" s="36">
        <f>IFERROR(IF(W270=0,"",ROUNDUP(W270/H270,0)*0.00753),"")</f>
        <v>3.0120000000000001E-2</v>
      </c>
      <c r="Y270" s="56"/>
      <c r="Z270" s="57"/>
      <c r="AD270" s="58"/>
      <c r="BA270" s="214" t="s">
        <v>1</v>
      </c>
    </row>
    <row r="271" spans="1:53" x14ac:dyDescent="0.2">
      <c r="A271" s="367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68"/>
      <c r="N271" s="356" t="s">
        <v>66</v>
      </c>
      <c r="O271" s="357"/>
      <c r="P271" s="357"/>
      <c r="Q271" s="357"/>
      <c r="R271" s="357"/>
      <c r="S271" s="357"/>
      <c r="T271" s="358"/>
      <c r="U271" s="37" t="s">
        <v>67</v>
      </c>
      <c r="V271" s="337">
        <f>IFERROR(V268/H268,"0")+IFERROR(V269/H269,"0")+IFERROR(V270/H270,"0")</f>
        <v>3.1372549019607847</v>
      </c>
      <c r="W271" s="337">
        <f>IFERROR(W268/H268,"0")+IFERROR(W269/H269,"0")+IFERROR(W270/H270,"0")</f>
        <v>4</v>
      </c>
      <c r="X271" s="337">
        <f>IFERROR(IF(X268="",0,X268),"0")+IFERROR(IF(X269="",0,X269),"0")+IFERROR(IF(X270="",0,X270),"0")</f>
        <v>3.0120000000000001E-2</v>
      </c>
      <c r="Y271" s="338"/>
      <c r="Z271" s="338"/>
    </row>
    <row r="272" spans="1:53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68"/>
      <c r="N272" s="356" t="s">
        <v>66</v>
      </c>
      <c r="O272" s="357"/>
      <c r="P272" s="357"/>
      <c r="Q272" s="357"/>
      <c r="R272" s="357"/>
      <c r="S272" s="357"/>
      <c r="T272" s="358"/>
      <c r="U272" s="37" t="s">
        <v>65</v>
      </c>
      <c r="V272" s="337">
        <f>IFERROR(SUM(V268:V270),"0")</f>
        <v>8</v>
      </c>
      <c r="W272" s="337">
        <f>IFERROR(SUM(W268:W270),"0")</f>
        <v>10.199999999999999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50">
        <v>4680115881808</v>
      </c>
      <c r="E274" s="345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3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5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50">
        <v>4680115881822</v>
      </c>
      <c r="E275" s="345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5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50">
        <v>4680115880016</v>
      </c>
      <c r="E276" s="345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5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67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68"/>
      <c r="N277" s="356" t="s">
        <v>66</v>
      </c>
      <c r="O277" s="357"/>
      <c r="P277" s="357"/>
      <c r="Q277" s="357"/>
      <c r="R277" s="357"/>
      <c r="S277" s="357"/>
      <c r="T277" s="35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68"/>
      <c r="N278" s="356" t="s">
        <v>66</v>
      </c>
      <c r="O278" s="357"/>
      <c r="P278" s="357"/>
      <c r="Q278" s="357"/>
      <c r="R278" s="357"/>
      <c r="S278" s="357"/>
      <c r="T278" s="35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5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50">
        <v>4607091387421</v>
      </c>
      <c r="E281" s="345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4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5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50">
        <v>4607091387421</v>
      </c>
      <c r="E282" s="345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5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50">
        <v>4607091387452</v>
      </c>
      <c r="E283" s="345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5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50">
        <v>4607091387452</v>
      </c>
      <c r="E284" s="345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62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5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50">
        <v>4607091387452</v>
      </c>
      <c r="E285" s="345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60" t="s">
        <v>456</v>
      </c>
      <c r="O285" s="344"/>
      <c r="P285" s="344"/>
      <c r="Q285" s="344"/>
      <c r="R285" s="345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50">
        <v>4607091385984</v>
      </c>
      <c r="E286" s="345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5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5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50">
        <v>4607091387438</v>
      </c>
      <c r="E287" s="345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5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50">
        <v>4607091387469</v>
      </c>
      <c r="E288" s="345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4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5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67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68"/>
      <c r="N289" s="356" t="s">
        <v>66</v>
      </c>
      <c r="O289" s="357"/>
      <c r="P289" s="357"/>
      <c r="Q289" s="357"/>
      <c r="R289" s="357"/>
      <c r="S289" s="357"/>
      <c r="T289" s="35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68"/>
      <c r="N290" s="356" t="s">
        <v>66</v>
      </c>
      <c r="O290" s="357"/>
      <c r="P290" s="357"/>
      <c r="Q290" s="357"/>
      <c r="R290" s="357"/>
      <c r="S290" s="357"/>
      <c r="T290" s="35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50">
        <v>4607091387292</v>
      </c>
      <c r="E292" s="345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5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50">
        <v>4607091387315</v>
      </c>
      <c r="E293" s="345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5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68"/>
      <c r="N294" s="356" t="s">
        <v>66</v>
      </c>
      <c r="O294" s="357"/>
      <c r="P294" s="357"/>
      <c r="Q294" s="357"/>
      <c r="R294" s="357"/>
      <c r="S294" s="357"/>
      <c r="T294" s="35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68"/>
      <c r="N295" s="356" t="s">
        <v>66</v>
      </c>
      <c r="O295" s="357"/>
      <c r="P295" s="357"/>
      <c r="Q295" s="357"/>
      <c r="R295" s="357"/>
      <c r="S295" s="357"/>
      <c r="T295" s="35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5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50">
        <v>4607091383836</v>
      </c>
      <c r="E298" s="345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6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5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67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68"/>
      <c r="N299" s="356" t="s">
        <v>66</v>
      </c>
      <c r="O299" s="357"/>
      <c r="P299" s="357"/>
      <c r="Q299" s="357"/>
      <c r="R299" s="357"/>
      <c r="S299" s="357"/>
      <c r="T299" s="35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68"/>
      <c r="N300" s="356" t="s">
        <v>66</v>
      </c>
      <c r="O300" s="357"/>
      <c r="P300" s="357"/>
      <c r="Q300" s="357"/>
      <c r="R300" s="357"/>
      <c r="S300" s="357"/>
      <c r="T300" s="35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50">
        <v>4607091387919</v>
      </c>
      <c r="E302" s="345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6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5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67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68"/>
      <c r="N303" s="356" t="s">
        <v>66</v>
      </c>
      <c r="O303" s="357"/>
      <c r="P303" s="357"/>
      <c r="Q303" s="357"/>
      <c r="R303" s="357"/>
      <c r="S303" s="357"/>
      <c r="T303" s="35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68"/>
      <c r="N304" s="356" t="s">
        <v>66</v>
      </c>
      <c r="O304" s="357"/>
      <c r="P304" s="357"/>
      <c r="Q304" s="357"/>
      <c r="R304" s="357"/>
      <c r="S304" s="357"/>
      <c r="T304" s="35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50">
        <v>4607091388831</v>
      </c>
      <c r="E306" s="345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5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67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68"/>
      <c r="N307" s="356" t="s">
        <v>66</v>
      </c>
      <c r="O307" s="357"/>
      <c r="P307" s="357"/>
      <c r="Q307" s="357"/>
      <c r="R307" s="357"/>
      <c r="S307" s="357"/>
      <c r="T307" s="35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68"/>
      <c r="N308" s="356" t="s">
        <v>66</v>
      </c>
      <c r="O308" s="357"/>
      <c r="P308" s="357"/>
      <c r="Q308" s="357"/>
      <c r="R308" s="357"/>
      <c r="S308" s="357"/>
      <c r="T308" s="35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50">
        <v>4607091383102</v>
      </c>
      <c r="E310" s="345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6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5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67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68"/>
      <c r="N311" s="356" t="s">
        <v>66</v>
      </c>
      <c r="O311" s="357"/>
      <c r="P311" s="357"/>
      <c r="Q311" s="357"/>
      <c r="R311" s="357"/>
      <c r="S311" s="357"/>
      <c r="T311" s="35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68"/>
      <c r="N312" s="356" t="s">
        <v>66</v>
      </c>
      <c r="O312" s="357"/>
      <c r="P312" s="357"/>
      <c r="Q312" s="357"/>
      <c r="R312" s="357"/>
      <c r="S312" s="357"/>
      <c r="T312" s="35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385" t="s">
        <v>476</v>
      </c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6"/>
      <c r="O313" s="386"/>
      <c r="P313" s="386"/>
      <c r="Q313" s="386"/>
      <c r="R313" s="386"/>
      <c r="S313" s="386"/>
      <c r="T313" s="386"/>
      <c r="U313" s="386"/>
      <c r="V313" s="386"/>
      <c r="W313" s="386"/>
      <c r="X313" s="386"/>
      <c r="Y313" s="48"/>
      <c r="Z313" s="48"/>
    </row>
    <row r="314" spans="1:53" ht="16.5" hidden="1" customHeight="1" x14ac:dyDescent="0.25">
      <c r="A314" s="35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50">
        <v>4607091383997</v>
      </c>
      <c r="E316" s="345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6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5"/>
      <c r="S316" s="34"/>
      <c r="T316" s="34"/>
      <c r="U316" s="35" t="s">
        <v>65</v>
      </c>
      <c r="V316" s="335">
        <v>1090</v>
      </c>
      <c r="W316" s="336">
        <f t="shared" ref="W316:W323" si="16">IFERROR(IF(V316="",0,CEILING((V316/$H316),1)*$H316),"")</f>
        <v>1095</v>
      </c>
      <c r="X316" s="36">
        <f>IFERROR(IF(W316=0,"",ROUNDUP(W316/H316,0)*0.02175),"")</f>
        <v>1.58775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50">
        <v>4607091383997</v>
      </c>
      <c r="E317" s="345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4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5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50">
        <v>4607091384130</v>
      </c>
      <c r="E318" s="345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5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customHeight="1" x14ac:dyDescent="0.25">
      <c r="A319" s="54" t="s">
        <v>481</v>
      </c>
      <c r="B319" s="54" t="s">
        <v>483</v>
      </c>
      <c r="C319" s="31">
        <v>4301011326</v>
      </c>
      <c r="D319" s="350">
        <v>4607091384130</v>
      </c>
      <c r="E319" s="345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5"/>
      <c r="S319" s="34"/>
      <c r="T319" s="34"/>
      <c r="U319" s="35" t="s">
        <v>65</v>
      </c>
      <c r="V319" s="335">
        <v>1812</v>
      </c>
      <c r="W319" s="336">
        <f t="shared" si="16"/>
        <v>1815</v>
      </c>
      <c r="X319" s="36">
        <f>IFERROR(IF(W319=0,"",ROUNDUP(W319/H319,0)*0.02175),"")</f>
        <v>2.6317499999999998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50">
        <v>4607091384147</v>
      </c>
      <c r="E320" s="345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392" t="s">
        <v>486</v>
      </c>
      <c r="O320" s="344"/>
      <c r="P320" s="344"/>
      <c r="Q320" s="344"/>
      <c r="R320" s="345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50">
        <v>4607091384147</v>
      </c>
      <c r="E321" s="345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65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5"/>
      <c r="S321" s="34"/>
      <c r="T321" s="34"/>
      <c r="U321" s="35" t="s">
        <v>65</v>
      </c>
      <c r="V321" s="335">
        <v>293</v>
      </c>
      <c r="W321" s="336">
        <f t="shared" si="16"/>
        <v>300</v>
      </c>
      <c r="X321" s="36">
        <f>IFERROR(IF(W321=0,"",ROUNDUP(W321/H321,0)*0.02175),"")</f>
        <v>0.43499999999999994</v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489</v>
      </c>
      <c r="C322" s="31">
        <v>4301011327</v>
      </c>
      <c r="D322" s="350">
        <v>4607091384154</v>
      </c>
      <c r="E322" s="345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1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5"/>
      <c r="S322" s="34"/>
      <c r="T322" s="34"/>
      <c r="U322" s="35" t="s">
        <v>65</v>
      </c>
      <c r="V322" s="335">
        <v>21</v>
      </c>
      <c r="W322" s="336">
        <f t="shared" si="16"/>
        <v>25</v>
      </c>
      <c r="X322" s="36">
        <f>IFERROR(IF(W322=0,"",ROUNDUP(W322/H322,0)*0.00937),"")</f>
        <v>4.6850000000000003E-2</v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50">
        <v>4607091384161</v>
      </c>
      <c r="E323" s="345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6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5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67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68"/>
      <c r="N324" s="356" t="s">
        <v>66</v>
      </c>
      <c r="O324" s="357"/>
      <c r="P324" s="357"/>
      <c r="Q324" s="357"/>
      <c r="R324" s="357"/>
      <c r="S324" s="357"/>
      <c r="T324" s="35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217.2</v>
      </c>
      <c r="W324" s="337">
        <f>IFERROR(W316/H316,"0")+IFERROR(W317/H317,"0")+IFERROR(W318/H318,"0")+IFERROR(W319/H319,"0")+IFERROR(W320/H320,"0")+IFERROR(W321/H321,"0")+IFERROR(W322/H322,"0")+IFERROR(W323/H323,"0")</f>
        <v>219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4.7013499999999997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68"/>
      <c r="N325" s="356" t="s">
        <v>66</v>
      </c>
      <c r="O325" s="357"/>
      <c r="P325" s="357"/>
      <c r="Q325" s="357"/>
      <c r="R325" s="357"/>
      <c r="S325" s="357"/>
      <c r="T325" s="358"/>
      <c r="U325" s="37" t="s">
        <v>65</v>
      </c>
      <c r="V325" s="337">
        <f>IFERROR(SUM(V316:V323),"0")</f>
        <v>3216</v>
      </c>
      <c r="W325" s="337">
        <f>IFERROR(SUM(W316:W323),"0")</f>
        <v>3235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customHeight="1" x14ac:dyDescent="0.25">
      <c r="A327" s="54" t="s">
        <v>492</v>
      </c>
      <c r="B327" s="54" t="s">
        <v>493</v>
      </c>
      <c r="C327" s="31">
        <v>4301020178</v>
      </c>
      <c r="D327" s="350">
        <v>4607091383980</v>
      </c>
      <c r="E327" s="345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3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5"/>
      <c r="S327" s="34"/>
      <c r="T327" s="34"/>
      <c r="U327" s="35" t="s">
        <v>65</v>
      </c>
      <c r="V327" s="335">
        <v>2234</v>
      </c>
      <c r="W327" s="336">
        <f>IFERROR(IF(V327="",0,CEILING((V327/$H327),1)*$H327),"")</f>
        <v>2235</v>
      </c>
      <c r="X327" s="36">
        <f>IFERROR(IF(W327=0,"",ROUNDUP(W327/H327,0)*0.02175),"")</f>
        <v>3.2407499999999998</v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50">
        <v>4680115883314</v>
      </c>
      <c r="E328" s="345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681" t="s">
        <v>496</v>
      </c>
      <c r="O328" s="344"/>
      <c r="P328" s="344"/>
      <c r="Q328" s="344"/>
      <c r="R328" s="345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50">
        <v>4607091384178</v>
      </c>
      <c r="E329" s="345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5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x14ac:dyDescent="0.2">
      <c r="A330" s="367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68"/>
      <c r="N330" s="356" t="s">
        <v>66</v>
      </c>
      <c r="O330" s="357"/>
      <c r="P330" s="357"/>
      <c r="Q330" s="357"/>
      <c r="R330" s="357"/>
      <c r="S330" s="357"/>
      <c r="T330" s="358"/>
      <c r="U330" s="37" t="s">
        <v>67</v>
      </c>
      <c r="V330" s="337">
        <f>IFERROR(V327/H327,"0")+IFERROR(V328/H328,"0")+IFERROR(V329/H329,"0")</f>
        <v>148.93333333333334</v>
      </c>
      <c r="W330" s="337">
        <f>IFERROR(W327/H327,"0")+IFERROR(W328/H328,"0")+IFERROR(W329/H329,"0")</f>
        <v>149</v>
      </c>
      <c r="X330" s="337">
        <f>IFERROR(IF(X327="",0,X327),"0")+IFERROR(IF(X328="",0,X328),"0")+IFERROR(IF(X329="",0,X329),"0")</f>
        <v>3.2407499999999998</v>
      </c>
      <c r="Y330" s="338"/>
      <c r="Z330" s="338"/>
    </row>
    <row r="331" spans="1:53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68"/>
      <c r="N331" s="356" t="s">
        <v>66</v>
      </c>
      <c r="O331" s="357"/>
      <c r="P331" s="357"/>
      <c r="Q331" s="357"/>
      <c r="R331" s="357"/>
      <c r="S331" s="357"/>
      <c r="T331" s="358"/>
      <c r="U331" s="37" t="s">
        <v>65</v>
      </c>
      <c r="V331" s="337">
        <f>IFERROR(SUM(V327:V329),"0")</f>
        <v>2234</v>
      </c>
      <c r="W331" s="337">
        <f>IFERROR(SUM(W327:W329),"0")</f>
        <v>2235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50">
        <v>4607091383928</v>
      </c>
      <c r="E333" s="345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683" t="s">
        <v>501</v>
      </c>
      <c r="O333" s="344"/>
      <c r="P333" s="344"/>
      <c r="Q333" s="344"/>
      <c r="R333" s="345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customHeight="1" x14ac:dyDescent="0.25">
      <c r="A334" s="54" t="s">
        <v>502</v>
      </c>
      <c r="B334" s="54" t="s">
        <v>503</v>
      </c>
      <c r="C334" s="31">
        <v>4301051298</v>
      </c>
      <c r="D334" s="350">
        <v>4607091384260</v>
      </c>
      <c r="E334" s="345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5"/>
      <c r="S334" s="34"/>
      <c r="T334" s="34"/>
      <c r="U334" s="35" t="s">
        <v>65</v>
      </c>
      <c r="V334" s="335">
        <v>128</v>
      </c>
      <c r="W334" s="336">
        <f>IFERROR(IF(V334="",0,CEILING((V334/$H334),1)*$H334),"")</f>
        <v>132.6</v>
      </c>
      <c r="X334" s="36">
        <f>IFERROR(IF(W334=0,"",ROUNDUP(W334/H334,0)*0.02175),"")</f>
        <v>0.36974999999999997</v>
      </c>
      <c r="Y334" s="56"/>
      <c r="Z334" s="57"/>
      <c r="AD334" s="58"/>
      <c r="BA334" s="244" t="s">
        <v>1</v>
      </c>
    </row>
    <row r="335" spans="1:53" x14ac:dyDescent="0.2">
      <c r="A335" s="367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68"/>
      <c r="N335" s="356" t="s">
        <v>66</v>
      </c>
      <c r="O335" s="357"/>
      <c r="P335" s="357"/>
      <c r="Q335" s="357"/>
      <c r="R335" s="357"/>
      <c r="S335" s="357"/>
      <c r="T335" s="358"/>
      <c r="U335" s="37" t="s">
        <v>67</v>
      </c>
      <c r="V335" s="337">
        <f>IFERROR(V333/H333,"0")+IFERROR(V334/H334,"0")</f>
        <v>16.410256410256412</v>
      </c>
      <c r="W335" s="337">
        <f>IFERROR(W333/H333,"0")+IFERROR(W334/H334,"0")</f>
        <v>17</v>
      </c>
      <c r="X335" s="337">
        <f>IFERROR(IF(X333="",0,X333),"0")+IFERROR(IF(X334="",0,X334),"0")</f>
        <v>0.36974999999999997</v>
      </c>
      <c r="Y335" s="338"/>
      <c r="Z335" s="338"/>
    </row>
    <row r="336" spans="1:53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68"/>
      <c r="N336" s="356" t="s">
        <v>66</v>
      </c>
      <c r="O336" s="357"/>
      <c r="P336" s="357"/>
      <c r="Q336" s="357"/>
      <c r="R336" s="357"/>
      <c r="S336" s="357"/>
      <c r="T336" s="358"/>
      <c r="U336" s="37" t="s">
        <v>65</v>
      </c>
      <c r="V336" s="337">
        <f>IFERROR(SUM(V333:V334),"0")</f>
        <v>128</v>
      </c>
      <c r="W336" s="337">
        <f>IFERROR(SUM(W333:W334),"0")</f>
        <v>132.6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50">
        <v>4607091384673</v>
      </c>
      <c r="E338" s="345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3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5"/>
      <c r="S338" s="34"/>
      <c r="T338" s="34"/>
      <c r="U338" s="35" t="s">
        <v>65</v>
      </c>
      <c r="V338" s="335">
        <v>329</v>
      </c>
      <c r="W338" s="336">
        <f>IFERROR(IF(V338="",0,CEILING((V338/$H338),1)*$H338),"")</f>
        <v>335.4</v>
      </c>
      <c r="X338" s="36">
        <f>IFERROR(IF(W338=0,"",ROUNDUP(W338/H338,0)*0.02175),"")</f>
        <v>0.93524999999999991</v>
      </c>
      <c r="Y338" s="56"/>
      <c r="Z338" s="57"/>
      <c r="AD338" s="58"/>
      <c r="BA338" s="245" t="s">
        <v>1</v>
      </c>
    </row>
    <row r="339" spans="1:53" x14ac:dyDescent="0.2">
      <c r="A339" s="367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68"/>
      <c r="N339" s="356" t="s">
        <v>66</v>
      </c>
      <c r="O339" s="357"/>
      <c r="P339" s="357"/>
      <c r="Q339" s="357"/>
      <c r="R339" s="357"/>
      <c r="S339" s="357"/>
      <c r="T339" s="358"/>
      <c r="U339" s="37" t="s">
        <v>67</v>
      </c>
      <c r="V339" s="337">
        <f>IFERROR(V338/H338,"0")</f>
        <v>42.179487179487182</v>
      </c>
      <c r="W339" s="337">
        <f>IFERROR(W338/H338,"0")</f>
        <v>43</v>
      </c>
      <c r="X339" s="337">
        <f>IFERROR(IF(X338="",0,X338),"0")</f>
        <v>0.93524999999999991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68"/>
      <c r="N340" s="356" t="s">
        <v>66</v>
      </c>
      <c r="O340" s="357"/>
      <c r="P340" s="357"/>
      <c r="Q340" s="357"/>
      <c r="R340" s="357"/>
      <c r="S340" s="357"/>
      <c r="T340" s="358"/>
      <c r="U340" s="37" t="s">
        <v>65</v>
      </c>
      <c r="V340" s="337">
        <f>IFERROR(SUM(V338:V338),"0")</f>
        <v>329</v>
      </c>
      <c r="W340" s="337">
        <f>IFERROR(SUM(W338:W338),"0")</f>
        <v>335.4</v>
      </c>
      <c r="X340" s="37"/>
      <c r="Y340" s="338"/>
      <c r="Z340" s="338"/>
    </row>
    <row r="341" spans="1:53" ht="16.5" hidden="1" customHeight="1" x14ac:dyDescent="0.25">
      <c r="A341" s="35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50">
        <v>4607091384185</v>
      </c>
      <c r="E343" s="345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4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5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50">
        <v>4607091384192</v>
      </c>
      <c r="E344" s="345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5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50">
        <v>4680115881907</v>
      </c>
      <c r="E345" s="345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46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5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50">
        <v>4680115883925</v>
      </c>
      <c r="E346" s="345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658" t="s">
        <v>515</v>
      </c>
      <c r="O346" s="344"/>
      <c r="P346" s="344"/>
      <c r="Q346" s="344"/>
      <c r="R346" s="345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50">
        <v>4607091384680</v>
      </c>
      <c r="E347" s="345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6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5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67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68"/>
      <c r="N348" s="356" t="s">
        <v>66</v>
      </c>
      <c r="O348" s="357"/>
      <c r="P348" s="357"/>
      <c r="Q348" s="357"/>
      <c r="R348" s="357"/>
      <c r="S348" s="357"/>
      <c r="T348" s="35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68"/>
      <c r="N349" s="356" t="s">
        <v>66</v>
      </c>
      <c r="O349" s="357"/>
      <c r="P349" s="357"/>
      <c r="Q349" s="357"/>
      <c r="R349" s="357"/>
      <c r="S349" s="357"/>
      <c r="T349" s="35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50">
        <v>4607091384802</v>
      </c>
      <c r="E351" s="345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47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5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50">
        <v>4607091384826</v>
      </c>
      <c r="E352" s="345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6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5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67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68"/>
      <c r="N353" s="356" t="s">
        <v>66</v>
      </c>
      <c r="O353" s="357"/>
      <c r="P353" s="357"/>
      <c r="Q353" s="357"/>
      <c r="R353" s="357"/>
      <c r="S353" s="357"/>
      <c r="T353" s="35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68"/>
      <c r="N354" s="356" t="s">
        <v>66</v>
      </c>
      <c r="O354" s="357"/>
      <c r="P354" s="357"/>
      <c r="Q354" s="357"/>
      <c r="R354" s="357"/>
      <c r="S354" s="357"/>
      <c r="T354" s="35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50">
        <v>4607091384246</v>
      </c>
      <c r="E356" s="345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4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5"/>
      <c r="S356" s="34"/>
      <c r="T356" s="34"/>
      <c r="U356" s="35" t="s">
        <v>65</v>
      </c>
      <c r="V356" s="335">
        <v>464</v>
      </c>
      <c r="W356" s="336">
        <f>IFERROR(IF(V356="",0,CEILING((V356/$H356),1)*$H356),"")</f>
        <v>468</v>
      </c>
      <c r="X356" s="36">
        <f>IFERROR(IF(W356=0,"",ROUNDUP(W356/H356,0)*0.02175),"")</f>
        <v>1.3049999999999999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50">
        <v>4680115881976</v>
      </c>
      <c r="E357" s="345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5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50">
        <v>4607091384253</v>
      </c>
      <c r="E358" s="345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5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50">
        <v>4680115881969</v>
      </c>
      <c r="E359" s="345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6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5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67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68"/>
      <c r="N360" s="356" t="s">
        <v>66</v>
      </c>
      <c r="O360" s="357"/>
      <c r="P360" s="357"/>
      <c r="Q360" s="357"/>
      <c r="R360" s="357"/>
      <c r="S360" s="357"/>
      <c r="T360" s="358"/>
      <c r="U360" s="37" t="s">
        <v>67</v>
      </c>
      <c r="V360" s="337">
        <f>IFERROR(V356/H356,"0")+IFERROR(V357/H357,"0")+IFERROR(V358/H358,"0")+IFERROR(V359/H359,"0")</f>
        <v>59.487179487179489</v>
      </c>
      <c r="W360" s="337">
        <f>IFERROR(W356/H356,"0")+IFERROR(W357/H357,"0")+IFERROR(W358/H358,"0")+IFERROR(W359/H359,"0")</f>
        <v>60</v>
      </c>
      <c r="X360" s="337">
        <f>IFERROR(IF(X356="",0,X356),"0")+IFERROR(IF(X357="",0,X357),"0")+IFERROR(IF(X358="",0,X358),"0")+IFERROR(IF(X359="",0,X359),"0")</f>
        <v>1.3049999999999999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68"/>
      <c r="N361" s="356" t="s">
        <v>66</v>
      </c>
      <c r="O361" s="357"/>
      <c r="P361" s="357"/>
      <c r="Q361" s="357"/>
      <c r="R361" s="357"/>
      <c r="S361" s="357"/>
      <c r="T361" s="358"/>
      <c r="U361" s="37" t="s">
        <v>65</v>
      </c>
      <c r="V361" s="337">
        <f>IFERROR(SUM(V356:V359),"0")</f>
        <v>464</v>
      </c>
      <c r="W361" s="337">
        <f>IFERROR(SUM(W356:W359),"0")</f>
        <v>468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50">
        <v>4607091389357</v>
      </c>
      <c r="E363" s="345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5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67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68"/>
      <c r="N364" s="356" t="s">
        <v>66</v>
      </c>
      <c r="O364" s="357"/>
      <c r="P364" s="357"/>
      <c r="Q364" s="357"/>
      <c r="R364" s="357"/>
      <c r="S364" s="357"/>
      <c r="T364" s="35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68"/>
      <c r="N365" s="356" t="s">
        <v>66</v>
      </c>
      <c r="O365" s="357"/>
      <c r="P365" s="357"/>
      <c r="Q365" s="357"/>
      <c r="R365" s="357"/>
      <c r="S365" s="357"/>
      <c r="T365" s="35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385" t="s">
        <v>532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48"/>
      <c r="Z366" s="48"/>
    </row>
    <row r="367" spans="1:53" ht="16.5" hidden="1" customHeight="1" x14ac:dyDescent="0.25">
      <c r="A367" s="35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50">
        <v>4607091389708</v>
      </c>
      <c r="E369" s="345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5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50">
        <v>4607091389692</v>
      </c>
      <c r="E370" s="345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5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67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68"/>
      <c r="N371" s="356" t="s">
        <v>66</v>
      </c>
      <c r="O371" s="357"/>
      <c r="P371" s="357"/>
      <c r="Q371" s="357"/>
      <c r="R371" s="357"/>
      <c r="S371" s="357"/>
      <c r="T371" s="35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68"/>
      <c r="N372" s="356" t="s">
        <v>66</v>
      </c>
      <c r="O372" s="357"/>
      <c r="P372" s="357"/>
      <c r="Q372" s="357"/>
      <c r="R372" s="357"/>
      <c r="S372" s="357"/>
      <c r="T372" s="35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50">
        <v>4607091389753</v>
      </c>
      <c r="E374" s="345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5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50">
        <v>4607091389760</v>
      </c>
      <c r="E375" s="345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5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50">
        <v>4607091389746</v>
      </c>
      <c r="E376" s="345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5"/>
      <c r="S376" s="34"/>
      <c r="T376" s="34"/>
      <c r="U376" s="35" t="s">
        <v>65</v>
      </c>
      <c r="V376" s="335">
        <v>155</v>
      </c>
      <c r="W376" s="336">
        <f t="shared" si="17"/>
        <v>155.4</v>
      </c>
      <c r="X376" s="36">
        <f>IFERROR(IF(W376=0,"",ROUNDUP(W376/H376,0)*0.00753),"")</f>
        <v>0.27861000000000002</v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50">
        <v>4680115882928</v>
      </c>
      <c r="E377" s="345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4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5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546</v>
      </c>
      <c r="B378" s="54" t="s">
        <v>547</v>
      </c>
      <c r="C378" s="31">
        <v>4301031257</v>
      </c>
      <c r="D378" s="350">
        <v>4680115883147</v>
      </c>
      <c r="E378" s="345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5"/>
      <c r="S378" s="34"/>
      <c r="T378" s="34"/>
      <c r="U378" s="35" t="s">
        <v>65</v>
      </c>
      <c r="V378" s="335">
        <v>0</v>
      </c>
      <c r="W378" s="336">
        <f t="shared" si="17"/>
        <v>0</v>
      </c>
      <c r="X378" s="36" t="str">
        <f t="shared" ref="X378:X386" si="18">IFERROR(IF(W378=0,"",ROUNDUP(W378/H378,0)*0.00502),"")</f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50">
        <v>4607091384338</v>
      </c>
      <c r="E379" s="345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5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50">
        <v>4680115883154</v>
      </c>
      <c r="E380" s="345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1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5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50">
        <v>4607091389524</v>
      </c>
      <c r="E381" s="345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6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5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554</v>
      </c>
      <c r="B382" s="54" t="s">
        <v>555</v>
      </c>
      <c r="C382" s="31">
        <v>4301031258</v>
      </c>
      <c r="D382" s="350">
        <v>4680115883161</v>
      </c>
      <c r="E382" s="345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4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5"/>
      <c r="S382" s="34"/>
      <c r="T382" s="34"/>
      <c r="U382" s="35" t="s">
        <v>65</v>
      </c>
      <c r="V382" s="335">
        <v>0</v>
      </c>
      <c r="W382" s="336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50">
        <v>4607091384345</v>
      </c>
      <c r="E383" s="345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5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5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50">
        <v>4680115883178</v>
      </c>
      <c r="E384" s="345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5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50">
        <v>4607091389531</v>
      </c>
      <c r="E385" s="345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5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50">
        <v>4680115883185</v>
      </c>
      <c r="E386" s="345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55" t="s">
        <v>564</v>
      </c>
      <c r="O386" s="344"/>
      <c r="P386" s="344"/>
      <c r="Q386" s="344"/>
      <c r="R386" s="345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67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68"/>
      <c r="N387" s="356" t="s">
        <v>66</v>
      </c>
      <c r="O387" s="357"/>
      <c r="P387" s="357"/>
      <c r="Q387" s="357"/>
      <c r="R387" s="357"/>
      <c r="S387" s="357"/>
      <c r="T387" s="35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36.904761904761905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37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0.27861000000000002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68"/>
      <c r="N388" s="356" t="s">
        <v>66</v>
      </c>
      <c r="O388" s="357"/>
      <c r="P388" s="357"/>
      <c r="Q388" s="357"/>
      <c r="R388" s="357"/>
      <c r="S388" s="357"/>
      <c r="T388" s="358"/>
      <c r="U388" s="37" t="s">
        <v>65</v>
      </c>
      <c r="V388" s="337">
        <f>IFERROR(SUM(V374:V386),"0")</f>
        <v>155</v>
      </c>
      <c r="W388" s="337">
        <f>IFERROR(SUM(W374:W386),"0")</f>
        <v>155.4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50">
        <v>4607091389685</v>
      </c>
      <c r="E390" s="345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5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50">
        <v>4607091389654</v>
      </c>
      <c r="E391" s="345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5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50">
        <v>4607091384352</v>
      </c>
      <c r="E392" s="345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5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50">
        <v>4607091389661</v>
      </c>
      <c r="E393" s="345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49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5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68"/>
      <c r="N394" s="356" t="s">
        <v>66</v>
      </c>
      <c r="O394" s="357"/>
      <c r="P394" s="357"/>
      <c r="Q394" s="357"/>
      <c r="R394" s="357"/>
      <c r="S394" s="357"/>
      <c r="T394" s="35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68"/>
      <c r="N395" s="356" t="s">
        <v>66</v>
      </c>
      <c r="O395" s="357"/>
      <c r="P395" s="357"/>
      <c r="Q395" s="357"/>
      <c r="R395" s="357"/>
      <c r="S395" s="357"/>
      <c r="T395" s="35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50">
        <v>4680115881648</v>
      </c>
      <c r="E397" s="345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6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5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67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68"/>
      <c r="N398" s="356" t="s">
        <v>66</v>
      </c>
      <c r="O398" s="357"/>
      <c r="P398" s="357"/>
      <c r="Q398" s="357"/>
      <c r="R398" s="357"/>
      <c r="S398" s="357"/>
      <c r="T398" s="35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68"/>
      <c r="N399" s="356" t="s">
        <v>66</v>
      </c>
      <c r="O399" s="357"/>
      <c r="P399" s="357"/>
      <c r="Q399" s="357"/>
      <c r="R399" s="357"/>
      <c r="S399" s="357"/>
      <c r="T399" s="35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50">
        <v>4680115884359</v>
      </c>
      <c r="E401" s="345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472" t="s">
        <v>579</v>
      </c>
      <c r="O401" s="344"/>
      <c r="P401" s="344"/>
      <c r="Q401" s="344"/>
      <c r="R401" s="345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50">
        <v>4680115884335</v>
      </c>
      <c r="E402" s="345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610" t="s">
        <v>582</v>
      </c>
      <c r="O402" s="344"/>
      <c r="P402" s="344"/>
      <c r="Q402" s="344"/>
      <c r="R402" s="345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50">
        <v>4680115884342</v>
      </c>
      <c r="E403" s="345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586" t="s">
        <v>585</v>
      </c>
      <c r="O403" s="344"/>
      <c r="P403" s="344"/>
      <c r="Q403" s="344"/>
      <c r="R403" s="345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50">
        <v>4680115884113</v>
      </c>
      <c r="E404" s="345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661" t="s">
        <v>588</v>
      </c>
      <c r="O404" s="344"/>
      <c r="P404" s="344"/>
      <c r="Q404" s="344"/>
      <c r="R404" s="345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68"/>
      <c r="N405" s="356" t="s">
        <v>66</v>
      </c>
      <c r="O405" s="357"/>
      <c r="P405" s="357"/>
      <c r="Q405" s="357"/>
      <c r="R405" s="357"/>
      <c r="S405" s="357"/>
      <c r="T405" s="35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68"/>
      <c r="N406" s="356" t="s">
        <v>66</v>
      </c>
      <c r="O406" s="357"/>
      <c r="P406" s="357"/>
      <c r="Q406" s="357"/>
      <c r="R406" s="357"/>
      <c r="S406" s="357"/>
      <c r="T406" s="35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5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50">
        <v>4607091389388</v>
      </c>
      <c r="E409" s="345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65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5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50">
        <v>4607091389364</v>
      </c>
      <c r="E410" s="345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5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67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68"/>
      <c r="N411" s="356" t="s">
        <v>66</v>
      </c>
      <c r="O411" s="357"/>
      <c r="P411" s="357"/>
      <c r="Q411" s="357"/>
      <c r="R411" s="357"/>
      <c r="S411" s="357"/>
      <c r="T411" s="35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68"/>
      <c r="N412" s="356" t="s">
        <v>66</v>
      </c>
      <c r="O412" s="357"/>
      <c r="P412" s="357"/>
      <c r="Q412" s="357"/>
      <c r="R412" s="357"/>
      <c r="S412" s="357"/>
      <c r="T412" s="35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customHeight="1" x14ac:dyDescent="0.25">
      <c r="A414" s="54" t="s">
        <v>594</v>
      </c>
      <c r="B414" s="54" t="s">
        <v>595</v>
      </c>
      <c r="C414" s="31">
        <v>4301031212</v>
      </c>
      <c r="D414" s="350">
        <v>4607091389739</v>
      </c>
      <c r="E414" s="345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5"/>
      <c r="S414" s="34"/>
      <c r="T414" s="34"/>
      <c r="U414" s="35" t="s">
        <v>65</v>
      </c>
      <c r="V414" s="335">
        <v>309</v>
      </c>
      <c r="W414" s="336">
        <f t="shared" ref="W414:W420" si="19">IFERROR(IF(V414="",0,CEILING((V414/$H414),1)*$H414),"")</f>
        <v>310.8</v>
      </c>
      <c r="X414" s="36">
        <f>IFERROR(IF(W414=0,"",ROUNDUP(W414/H414,0)*0.00753),"")</f>
        <v>0.55722000000000005</v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596</v>
      </c>
      <c r="B415" s="54" t="s">
        <v>597</v>
      </c>
      <c r="C415" s="31">
        <v>4301031247</v>
      </c>
      <c r="D415" s="350">
        <v>4680115883048</v>
      </c>
      <c r="E415" s="345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62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5"/>
      <c r="S415" s="34"/>
      <c r="T415" s="34"/>
      <c r="U415" s="35" t="s">
        <v>65</v>
      </c>
      <c r="V415" s="335">
        <v>63</v>
      </c>
      <c r="W415" s="336">
        <f t="shared" si="19"/>
        <v>64</v>
      </c>
      <c r="X415" s="36">
        <f>IFERROR(IF(W415=0,"",ROUNDUP(W415/H415,0)*0.00937),"")</f>
        <v>0.14992</v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50">
        <v>4607091389425</v>
      </c>
      <c r="E416" s="345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48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5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50">
        <v>4680115882911</v>
      </c>
      <c r="E417" s="345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450" t="s">
        <v>602</v>
      </c>
      <c r="O417" s="344"/>
      <c r="P417" s="344"/>
      <c r="Q417" s="344"/>
      <c r="R417" s="345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50">
        <v>4680115880771</v>
      </c>
      <c r="E418" s="345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42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5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50">
        <v>4607091389500</v>
      </c>
      <c r="E419" s="345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5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50">
        <v>4680115881983</v>
      </c>
      <c r="E420" s="345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5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x14ac:dyDescent="0.2">
      <c r="A421" s="367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68"/>
      <c r="N421" s="356" t="s">
        <v>66</v>
      </c>
      <c r="O421" s="357"/>
      <c r="P421" s="357"/>
      <c r="Q421" s="357"/>
      <c r="R421" s="357"/>
      <c r="S421" s="357"/>
      <c r="T421" s="35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89.321428571428569</v>
      </c>
      <c r="W421" s="337">
        <f>IFERROR(W414/H414,"0")+IFERROR(W415/H415,"0")+IFERROR(W416/H416,"0")+IFERROR(W417/H417,"0")+IFERROR(W418/H418,"0")+IFERROR(W419/H419,"0")+IFERROR(W420/H420,"0")</f>
        <v>90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0.7071400000000001</v>
      </c>
      <c r="Y421" s="338"/>
      <c r="Z421" s="338"/>
    </row>
    <row r="422" spans="1:53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68"/>
      <c r="N422" s="356" t="s">
        <v>66</v>
      </c>
      <c r="O422" s="357"/>
      <c r="P422" s="357"/>
      <c r="Q422" s="357"/>
      <c r="R422" s="357"/>
      <c r="S422" s="357"/>
      <c r="T422" s="358"/>
      <c r="U422" s="37" t="s">
        <v>65</v>
      </c>
      <c r="V422" s="337">
        <f>IFERROR(SUM(V414:V420),"0")</f>
        <v>372</v>
      </c>
      <c r="W422" s="337">
        <f>IFERROR(SUM(W414:W420),"0")</f>
        <v>374.8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50">
        <v>4680115884571</v>
      </c>
      <c r="E424" s="345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587" t="s">
        <v>611</v>
      </c>
      <c r="O424" s="344"/>
      <c r="P424" s="344"/>
      <c r="Q424" s="344"/>
      <c r="R424" s="345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67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68"/>
      <c r="N425" s="356" t="s">
        <v>66</v>
      </c>
      <c r="O425" s="357"/>
      <c r="P425" s="357"/>
      <c r="Q425" s="357"/>
      <c r="R425" s="357"/>
      <c r="S425" s="357"/>
      <c r="T425" s="35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68"/>
      <c r="N426" s="356" t="s">
        <v>66</v>
      </c>
      <c r="O426" s="357"/>
      <c r="P426" s="357"/>
      <c r="Q426" s="357"/>
      <c r="R426" s="357"/>
      <c r="S426" s="357"/>
      <c r="T426" s="35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50">
        <v>4680115884090</v>
      </c>
      <c r="E428" s="345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605" t="s">
        <v>614</v>
      </c>
      <c r="O428" s="344"/>
      <c r="P428" s="344"/>
      <c r="Q428" s="344"/>
      <c r="R428" s="345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67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68"/>
      <c r="N429" s="356" t="s">
        <v>66</v>
      </c>
      <c r="O429" s="357"/>
      <c r="P429" s="357"/>
      <c r="Q429" s="357"/>
      <c r="R429" s="357"/>
      <c r="S429" s="357"/>
      <c r="T429" s="35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68"/>
      <c r="N430" s="356" t="s">
        <v>66</v>
      </c>
      <c r="O430" s="357"/>
      <c r="P430" s="357"/>
      <c r="Q430" s="357"/>
      <c r="R430" s="357"/>
      <c r="S430" s="357"/>
      <c r="T430" s="35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50">
        <v>4680115884564</v>
      </c>
      <c r="E432" s="345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538" t="s">
        <v>618</v>
      </c>
      <c r="O432" s="344"/>
      <c r="P432" s="344"/>
      <c r="Q432" s="344"/>
      <c r="R432" s="345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67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68"/>
      <c r="N433" s="356" t="s">
        <v>66</v>
      </c>
      <c r="O433" s="357"/>
      <c r="P433" s="357"/>
      <c r="Q433" s="357"/>
      <c r="R433" s="357"/>
      <c r="S433" s="357"/>
      <c r="T433" s="35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68"/>
      <c r="N434" s="356" t="s">
        <v>66</v>
      </c>
      <c r="O434" s="357"/>
      <c r="P434" s="357"/>
      <c r="Q434" s="357"/>
      <c r="R434" s="357"/>
      <c r="S434" s="357"/>
      <c r="T434" s="35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385" t="s">
        <v>619</v>
      </c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48"/>
      <c r="Z435" s="48"/>
    </row>
    <row r="436" spans="1:53" ht="16.5" hidden="1" customHeight="1" x14ac:dyDescent="0.25">
      <c r="A436" s="35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hidden="1" customHeight="1" x14ac:dyDescent="0.25">
      <c r="A438" s="54" t="s">
        <v>620</v>
      </c>
      <c r="B438" s="54" t="s">
        <v>621</v>
      </c>
      <c r="C438" s="31">
        <v>4301011371</v>
      </c>
      <c r="D438" s="350">
        <v>4607091389067</v>
      </c>
      <c r="E438" s="345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42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5"/>
      <c r="S438" s="34"/>
      <c r="T438" s="34"/>
      <c r="U438" s="35" t="s">
        <v>65</v>
      </c>
      <c r="V438" s="335">
        <v>0</v>
      </c>
      <c r="W438" s="336">
        <f t="shared" ref="W438:W446" si="20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50">
        <v>4607091383522</v>
      </c>
      <c r="E439" s="345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4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5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customHeight="1" x14ac:dyDescent="0.25">
      <c r="A440" s="54" t="s">
        <v>624</v>
      </c>
      <c r="B440" s="54" t="s">
        <v>625</v>
      </c>
      <c r="C440" s="31">
        <v>4301011431</v>
      </c>
      <c r="D440" s="350">
        <v>4607091384437</v>
      </c>
      <c r="E440" s="345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44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5"/>
      <c r="S440" s="34"/>
      <c r="T440" s="34"/>
      <c r="U440" s="35" t="s">
        <v>65</v>
      </c>
      <c r="V440" s="335">
        <v>15</v>
      </c>
      <c r="W440" s="336">
        <f t="shared" si="20"/>
        <v>15.84</v>
      </c>
      <c r="X440" s="36">
        <f>IFERROR(IF(W440=0,"",ROUNDUP(W440/H440,0)*0.01196),"")</f>
        <v>3.5880000000000002E-2</v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626</v>
      </c>
      <c r="B441" s="54" t="s">
        <v>627</v>
      </c>
      <c r="C441" s="31">
        <v>4301011365</v>
      </c>
      <c r="D441" s="350">
        <v>4607091389104</v>
      </c>
      <c r="E441" s="345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5"/>
      <c r="S441" s="34"/>
      <c r="T441" s="34"/>
      <c r="U441" s="35" t="s">
        <v>65</v>
      </c>
      <c r="V441" s="335">
        <v>0</v>
      </c>
      <c r="W441" s="336">
        <f t="shared" si="20"/>
        <v>0</v>
      </c>
      <c r="X441" s="36" t="str">
        <f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50">
        <v>4680115880603</v>
      </c>
      <c r="E442" s="345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45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5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50">
        <v>4607091389999</v>
      </c>
      <c r="E443" s="345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69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5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50">
        <v>4680115882782</v>
      </c>
      <c r="E444" s="345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5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50">
        <v>4607091389098</v>
      </c>
      <c r="E445" s="345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5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50">
        <v>4607091389982</v>
      </c>
      <c r="E446" s="345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5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67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68"/>
      <c r="N447" s="356" t="s">
        <v>66</v>
      </c>
      <c r="O447" s="357"/>
      <c r="P447" s="357"/>
      <c r="Q447" s="357"/>
      <c r="R447" s="357"/>
      <c r="S447" s="357"/>
      <c r="T447" s="35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2.8409090909090908</v>
      </c>
      <c r="W447" s="337">
        <f>IFERROR(W438/H438,"0")+IFERROR(W439/H439,"0")+IFERROR(W440/H440,"0")+IFERROR(W441/H441,"0")+IFERROR(W442/H442,"0")+IFERROR(W443/H443,"0")+IFERROR(W444/H444,"0")+IFERROR(W445/H445,"0")+IFERROR(W446/H446,"0")</f>
        <v>3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3.5880000000000002E-2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68"/>
      <c r="N448" s="356" t="s">
        <v>66</v>
      </c>
      <c r="O448" s="357"/>
      <c r="P448" s="357"/>
      <c r="Q448" s="357"/>
      <c r="R448" s="357"/>
      <c r="S448" s="357"/>
      <c r="T448" s="358"/>
      <c r="U448" s="37" t="s">
        <v>65</v>
      </c>
      <c r="V448" s="337">
        <f>IFERROR(SUM(V438:V446),"0")</f>
        <v>15</v>
      </c>
      <c r="W448" s="337">
        <f>IFERROR(SUM(W438:W446),"0")</f>
        <v>15.84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hidden="1" customHeight="1" x14ac:dyDescent="0.25">
      <c r="A450" s="54" t="s">
        <v>638</v>
      </c>
      <c r="B450" s="54" t="s">
        <v>639</v>
      </c>
      <c r="C450" s="31">
        <v>4301020222</v>
      </c>
      <c r="D450" s="350">
        <v>4607091388930</v>
      </c>
      <c r="E450" s="345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5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50">
        <v>4680115880054</v>
      </c>
      <c r="E451" s="345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5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idden="1" x14ac:dyDescent="0.2">
      <c r="A452" s="367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68"/>
      <c r="N452" s="356" t="s">
        <v>66</v>
      </c>
      <c r="O452" s="357"/>
      <c r="P452" s="357"/>
      <c r="Q452" s="357"/>
      <c r="R452" s="357"/>
      <c r="S452" s="357"/>
      <c r="T452" s="35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68"/>
      <c r="N453" s="356" t="s">
        <v>66</v>
      </c>
      <c r="O453" s="357"/>
      <c r="P453" s="357"/>
      <c r="Q453" s="357"/>
      <c r="R453" s="357"/>
      <c r="S453" s="357"/>
      <c r="T453" s="35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50">
        <v>4680115883116</v>
      </c>
      <c r="E455" s="345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6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5"/>
      <c r="S455" s="34"/>
      <c r="T455" s="34"/>
      <c r="U455" s="35" t="s">
        <v>65</v>
      </c>
      <c r="V455" s="335">
        <v>25</v>
      </c>
      <c r="W455" s="336">
        <f t="shared" ref="W455:W460" si="21">IFERROR(IF(V455="",0,CEILING((V455/$H455),1)*$H455),"")</f>
        <v>26.400000000000002</v>
      </c>
      <c r="X455" s="36">
        <f>IFERROR(IF(W455=0,"",ROUNDUP(W455/H455,0)*0.01196),"")</f>
        <v>5.9799999999999999E-2</v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4301031248</v>
      </c>
      <c r="D456" s="350">
        <v>4680115883093</v>
      </c>
      <c r="E456" s="345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5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hidden="1" customHeight="1" x14ac:dyDescent="0.25">
      <c r="A457" s="54" t="s">
        <v>646</v>
      </c>
      <c r="B457" s="54" t="s">
        <v>647</v>
      </c>
      <c r="C457" s="31">
        <v>4301031250</v>
      </c>
      <c r="D457" s="350">
        <v>4680115883109</v>
      </c>
      <c r="E457" s="345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6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5"/>
      <c r="S457" s="34"/>
      <c r="T457" s="34"/>
      <c r="U457" s="35" t="s">
        <v>65</v>
      </c>
      <c r="V457" s="335">
        <v>0</v>
      </c>
      <c r="W457" s="336">
        <f t="shared" si="21"/>
        <v>0</v>
      </c>
      <c r="X457" s="36" t="str">
        <f>IFERROR(IF(W457=0,"",ROUNDUP(W457/H457,0)*0.01196),"")</f>
        <v/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50">
        <v>4680115882072</v>
      </c>
      <c r="E458" s="345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16" t="s">
        <v>650</v>
      </c>
      <c r="O458" s="344"/>
      <c r="P458" s="344"/>
      <c r="Q458" s="344"/>
      <c r="R458" s="345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50">
        <v>4680115882102</v>
      </c>
      <c r="E459" s="345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495" t="s">
        <v>653</v>
      </c>
      <c r="O459" s="344"/>
      <c r="P459" s="344"/>
      <c r="Q459" s="344"/>
      <c r="R459" s="345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50">
        <v>4680115882096</v>
      </c>
      <c r="E460" s="345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674" t="s">
        <v>656</v>
      </c>
      <c r="O460" s="344"/>
      <c r="P460" s="344"/>
      <c r="Q460" s="344"/>
      <c r="R460" s="345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7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68"/>
      <c r="N461" s="356" t="s">
        <v>66</v>
      </c>
      <c r="O461" s="357"/>
      <c r="P461" s="357"/>
      <c r="Q461" s="357"/>
      <c r="R461" s="357"/>
      <c r="S461" s="357"/>
      <c r="T461" s="358"/>
      <c r="U461" s="37" t="s">
        <v>67</v>
      </c>
      <c r="V461" s="337">
        <f>IFERROR(V455/H455,"0")+IFERROR(V456/H456,"0")+IFERROR(V457/H457,"0")+IFERROR(V458/H458,"0")+IFERROR(V459/H459,"0")+IFERROR(V460/H460,"0")</f>
        <v>4.7348484848484844</v>
      </c>
      <c r="W461" s="337">
        <f>IFERROR(W455/H455,"0")+IFERROR(W456/H456,"0")+IFERROR(W457/H457,"0")+IFERROR(W458/H458,"0")+IFERROR(W459/H459,"0")+IFERROR(W460/H460,"0")</f>
        <v>5</v>
      </c>
      <c r="X461" s="337">
        <f>IFERROR(IF(X455="",0,X455),"0")+IFERROR(IF(X456="",0,X456),"0")+IFERROR(IF(X457="",0,X457),"0")+IFERROR(IF(X458="",0,X458),"0")+IFERROR(IF(X459="",0,X459),"0")+IFERROR(IF(X460="",0,X460),"0")</f>
        <v>5.9799999999999999E-2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68"/>
      <c r="N462" s="356" t="s">
        <v>66</v>
      </c>
      <c r="O462" s="357"/>
      <c r="P462" s="357"/>
      <c r="Q462" s="357"/>
      <c r="R462" s="357"/>
      <c r="S462" s="357"/>
      <c r="T462" s="358"/>
      <c r="U462" s="37" t="s">
        <v>65</v>
      </c>
      <c r="V462" s="337">
        <f>IFERROR(SUM(V455:V460),"0")</f>
        <v>25</v>
      </c>
      <c r="W462" s="337">
        <f>IFERROR(SUM(W455:W460),"0")</f>
        <v>26.400000000000002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50">
        <v>4680115883536</v>
      </c>
      <c r="E464" s="345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448" t="s">
        <v>659</v>
      </c>
      <c r="O464" s="344"/>
      <c r="P464" s="344"/>
      <c r="Q464" s="344"/>
      <c r="R464" s="345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50">
        <v>4607091383409</v>
      </c>
      <c r="E465" s="345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5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5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customHeight="1" x14ac:dyDescent="0.25">
      <c r="A466" s="54" t="s">
        <v>662</v>
      </c>
      <c r="B466" s="54" t="s">
        <v>663</v>
      </c>
      <c r="C466" s="31">
        <v>4301051231</v>
      </c>
      <c r="D466" s="350">
        <v>4607091383416</v>
      </c>
      <c r="E466" s="345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5"/>
      <c r="S466" s="34"/>
      <c r="T466" s="34"/>
      <c r="U466" s="35" t="s">
        <v>65</v>
      </c>
      <c r="V466" s="335">
        <v>106</v>
      </c>
      <c r="W466" s="336">
        <f>IFERROR(IF(V466="",0,CEILING((V466/$H466),1)*$H466),"")</f>
        <v>109.2</v>
      </c>
      <c r="X466" s="36">
        <f>IFERROR(IF(W466=0,"",ROUNDUP(W466/H466,0)*0.02175),"")</f>
        <v>0.30449999999999999</v>
      </c>
      <c r="Y466" s="56"/>
      <c r="Z466" s="57"/>
      <c r="AD466" s="58"/>
      <c r="BA466" s="313" t="s">
        <v>1</v>
      </c>
    </row>
    <row r="467" spans="1:53" x14ac:dyDescent="0.2">
      <c r="A467" s="367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68"/>
      <c r="N467" s="356" t="s">
        <v>66</v>
      </c>
      <c r="O467" s="357"/>
      <c r="P467" s="357"/>
      <c r="Q467" s="357"/>
      <c r="R467" s="357"/>
      <c r="S467" s="357"/>
      <c r="T467" s="358"/>
      <c r="U467" s="37" t="s">
        <v>67</v>
      </c>
      <c r="V467" s="337">
        <f>IFERROR(V464/H464,"0")+IFERROR(V465/H465,"0")+IFERROR(V466/H466,"0")</f>
        <v>13.589743589743589</v>
      </c>
      <c r="W467" s="337">
        <f>IFERROR(W464/H464,"0")+IFERROR(W465/H465,"0")+IFERROR(W466/H466,"0")</f>
        <v>14</v>
      </c>
      <c r="X467" s="337">
        <f>IFERROR(IF(X464="",0,X464),"0")+IFERROR(IF(X465="",0,X465),"0")+IFERROR(IF(X466="",0,X466),"0")</f>
        <v>0.30449999999999999</v>
      </c>
      <c r="Y467" s="338"/>
      <c r="Z467" s="338"/>
    </row>
    <row r="468" spans="1:53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68"/>
      <c r="N468" s="356" t="s">
        <v>66</v>
      </c>
      <c r="O468" s="357"/>
      <c r="P468" s="357"/>
      <c r="Q468" s="357"/>
      <c r="R468" s="357"/>
      <c r="S468" s="357"/>
      <c r="T468" s="358"/>
      <c r="U468" s="37" t="s">
        <v>65</v>
      </c>
      <c r="V468" s="337">
        <f>IFERROR(SUM(V464:V466),"0")</f>
        <v>106</v>
      </c>
      <c r="W468" s="337">
        <f>IFERROR(SUM(W464:W466),"0")</f>
        <v>109.2</v>
      </c>
      <c r="X468" s="37"/>
      <c r="Y468" s="338"/>
      <c r="Z468" s="338"/>
    </row>
    <row r="469" spans="1:53" ht="27.75" hidden="1" customHeight="1" x14ac:dyDescent="0.2">
      <c r="A469" s="385" t="s">
        <v>664</v>
      </c>
      <c r="B469" s="386"/>
      <c r="C469" s="386"/>
      <c r="D469" s="386"/>
      <c r="E469" s="386"/>
      <c r="F469" s="386"/>
      <c r="G469" s="386"/>
      <c r="H469" s="386"/>
      <c r="I469" s="386"/>
      <c r="J469" s="386"/>
      <c r="K469" s="386"/>
      <c r="L469" s="386"/>
      <c r="M469" s="386"/>
      <c r="N469" s="386"/>
      <c r="O469" s="386"/>
      <c r="P469" s="386"/>
      <c r="Q469" s="386"/>
      <c r="R469" s="386"/>
      <c r="S469" s="386"/>
      <c r="T469" s="386"/>
      <c r="U469" s="386"/>
      <c r="V469" s="386"/>
      <c r="W469" s="386"/>
      <c r="X469" s="386"/>
      <c r="Y469" s="48"/>
      <c r="Z469" s="48"/>
    </row>
    <row r="470" spans="1:53" ht="16.5" hidden="1" customHeight="1" x14ac:dyDescent="0.25">
      <c r="A470" s="35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50">
        <v>4640242180441</v>
      </c>
      <c r="E472" s="345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480" t="s">
        <v>668</v>
      </c>
      <c r="O472" s="344"/>
      <c r="P472" s="344"/>
      <c r="Q472" s="344"/>
      <c r="R472" s="345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50">
        <v>4640242180564</v>
      </c>
      <c r="E473" s="345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05" t="s">
        <v>671</v>
      </c>
      <c r="O473" s="344"/>
      <c r="P473" s="344"/>
      <c r="Q473" s="344"/>
      <c r="R473" s="345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50">
        <v>4640242180038</v>
      </c>
      <c r="E474" s="345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24" t="s">
        <v>674</v>
      </c>
      <c r="O474" s="344"/>
      <c r="P474" s="344"/>
      <c r="Q474" s="344"/>
      <c r="R474" s="345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67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68"/>
      <c r="N475" s="356" t="s">
        <v>66</v>
      </c>
      <c r="O475" s="357"/>
      <c r="P475" s="357"/>
      <c r="Q475" s="357"/>
      <c r="R475" s="357"/>
      <c r="S475" s="357"/>
      <c r="T475" s="35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68"/>
      <c r="N476" s="356" t="s">
        <v>66</v>
      </c>
      <c r="O476" s="357"/>
      <c r="P476" s="357"/>
      <c r="Q476" s="357"/>
      <c r="R476" s="357"/>
      <c r="S476" s="357"/>
      <c r="T476" s="35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50">
        <v>4640242180526</v>
      </c>
      <c r="E478" s="345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630" t="s">
        <v>677</v>
      </c>
      <c r="O478" s="344"/>
      <c r="P478" s="344"/>
      <c r="Q478" s="344"/>
      <c r="R478" s="345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50">
        <v>4640242180519</v>
      </c>
      <c r="E479" s="345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688" t="s">
        <v>680</v>
      </c>
      <c r="O479" s="344"/>
      <c r="P479" s="344"/>
      <c r="Q479" s="344"/>
      <c r="R479" s="345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67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68"/>
      <c r="N480" s="356" t="s">
        <v>66</v>
      </c>
      <c r="O480" s="357"/>
      <c r="P480" s="357"/>
      <c r="Q480" s="357"/>
      <c r="R480" s="357"/>
      <c r="S480" s="357"/>
      <c r="T480" s="35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68"/>
      <c r="N481" s="356" t="s">
        <v>66</v>
      </c>
      <c r="O481" s="357"/>
      <c r="P481" s="357"/>
      <c r="Q481" s="357"/>
      <c r="R481" s="357"/>
      <c r="S481" s="357"/>
      <c r="T481" s="35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customHeight="1" x14ac:dyDescent="0.25">
      <c r="A483" s="54" t="s">
        <v>681</v>
      </c>
      <c r="B483" s="54" t="s">
        <v>682</v>
      </c>
      <c r="C483" s="31">
        <v>4301031280</v>
      </c>
      <c r="D483" s="350">
        <v>4640242180816</v>
      </c>
      <c r="E483" s="345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438" t="s">
        <v>683</v>
      </c>
      <c r="O483" s="344"/>
      <c r="P483" s="344"/>
      <c r="Q483" s="344"/>
      <c r="R483" s="345"/>
      <c r="S483" s="34"/>
      <c r="T483" s="34"/>
      <c r="U483" s="35" t="s">
        <v>65</v>
      </c>
      <c r="V483" s="335">
        <v>78</v>
      </c>
      <c r="W483" s="336">
        <f>IFERROR(IF(V483="",0,CEILING((V483/$H483),1)*$H483),"")</f>
        <v>79.8</v>
      </c>
      <c r="X483" s="36">
        <f>IFERROR(IF(W483=0,"",ROUNDUP(W483/H483,0)*0.00753),"")</f>
        <v>0.14307</v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50">
        <v>4640242180595</v>
      </c>
      <c r="E484" s="345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57" t="s">
        <v>686</v>
      </c>
      <c r="O484" s="344"/>
      <c r="P484" s="344"/>
      <c r="Q484" s="344"/>
      <c r="R484" s="345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50">
        <v>4640242180908</v>
      </c>
      <c r="E485" s="345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479" t="s">
        <v>689</v>
      </c>
      <c r="O485" s="344"/>
      <c r="P485" s="344"/>
      <c r="Q485" s="344"/>
      <c r="R485" s="345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50">
        <v>4640242180489</v>
      </c>
      <c r="E486" s="345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673" t="s">
        <v>692</v>
      </c>
      <c r="O486" s="344"/>
      <c r="P486" s="344"/>
      <c r="Q486" s="344"/>
      <c r="R486" s="345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x14ac:dyDescent="0.2">
      <c r="A487" s="367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68"/>
      <c r="N487" s="356" t="s">
        <v>66</v>
      </c>
      <c r="O487" s="357"/>
      <c r="P487" s="357"/>
      <c r="Q487" s="357"/>
      <c r="R487" s="357"/>
      <c r="S487" s="357"/>
      <c r="T487" s="358"/>
      <c r="U487" s="37" t="s">
        <v>67</v>
      </c>
      <c r="V487" s="337">
        <f>IFERROR(V483/H483,"0")+IFERROR(V484/H484,"0")+IFERROR(V485/H485,"0")+IFERROR(V486/H486,"0")</f>
        <v>18.571428571428569</v>
      </c>
      <c r="W487" s="337">
        <f>IFERROR(W483/H483,"0")+IFERROR(W484/H484,"0")+IFERROR(W485/H485,"0")+IFERROR(W486/H486,"0")</f>
        <v>19</v>
      </c>
      <c r="X487" s="337">
        <f>IFERROR(IF(X483="",0,X483),"0")+IFERROR(IF(X484="",0,X484),"0")+IFERROR(IF(X485="",0,X485),"0")+IFERROR(IF(X486="",0,X486),"0")</f>
        <v>0.14307</v>
      </c>
      <c r="Y487" s="338"/>
      <c r="Z487" s="338"/>
    </row>
    <row r="488" spans="1:53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68"/>
      <c r="N488" s="356" t="s">
        <v>66</v>
      </c>
      <c r="O488" s="357"/>
      <c r="P488" s="357"/>
      <c r="Q488" s="357"/>
      <c r="R488" s="357"/>
      <c r="S488" s="357"/>
      <c r="T488" s="358"/>
      <c r="U488" s="37" t="s">
        <v>65</v>
      </c>
      <c r="V488" s="337">
        <f>IFERROR(SUM(V483:V486),"0")</f>
        <v>78</v>
      </c>
      <c r="W488" s="337">
        <f>IFERROR(SUM(W483:W486),"0")</f>
        <v>79.8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customHeight="1" x14ac:dyDescent="0.25">
      <c r="A490" s="54" t="s">
        <v>693</v>
      </c>
      <c r="B490" s="54" t="s">
        <v>694</v>
      </c>
      <c r="C490" s="31">
        <v>4301051310</v>
      </c>
      <c r="D490" s="350">
        <v>4680115880870</v>
      </c>
      <c r="E490" s="345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5"/>
      <c r="S490" s="34"/>
      <c r="T490" s="34"/>
      <c r="U490" s="35" t="s">
        <v>65</v>
      </c>
      <c r="V490" s="335">
        <v>247</v>
      </c>
      <c r="W490" s="336">
        <f>IFERROR(IF(V490="",0,CEILING((V490/$H490),1)*$H490),"")</f>
        <v>249.6</v>
      </c>
      <c r="X490" s="36">
        <f>IFERROR(IF(W490=0,"",ROUNDUP(W490/H490,0)*0.02175),"")</f>
        <v>0.69599999999999995</v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50">
        <v>4640242180540</v>
      </c>
      <c r="E491" s="345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685" t="s">
        <v>697</v>
      </c>
      <c r="O491" s="344"/>
      <c r="P491" s="344"/>
      <c r="Q491" s="344"/>
      <c r="R491" s="345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50">
        <v>4640242181233</v>
      </c>
      <c r="E492" s="345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592" t="s">
        <v>700</v>
      </c>
      <c r="O492" s="344"/>
      <c r="P492" s="344"/>
      <c r="Q492" s="344"/>
      <c r="R492" s="345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50">
        <v>4640242180557</v>
      </c>
      <c r="E493" s="345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473" t="s">
        <v>703</v>
      </c>
      <c r="O493" s="344"/>
      <c r="P493" s="344"/>
      <c r="Q493" s="344"/>
      <c r="R493" s="345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50">
        <v>4640242181226</v>
      </c>
      <c r="E494" s="345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22" t="s">
        <v>706</v>
      </c>
      <c r="O494" s="344"/>
      <c r="P494" s="344"/>
      <c r="Q494" s="344"/>
      <c r="R494" s="345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x14ac:dyDescent="0.2">
      <c r="A495" s="367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68"/>
      <c r="N495" s="356" t="s">
        <v>66</v>
      </c>
      <c r="O495" s="357"/>
      <c r="P495" s="357"/>
      <c r="Q495" s="357"/>
      <c r="R495" s="357"/>
      <c r="S495" s="357"/>
      <c r="T495" s="358"/>
      <c r="U495" s="37" t="s">
        <v>67</v>
      </c>
      <c r="V495" s="337">
        <f>IFERROR(V490/H490,"0")+IFERROR(V491/H491,"0")+IFERROR(V492/H492,"0")+IFERROR(V493/H493,"0")+IFERROR(V494/H494,"0")</f>
        <v>31.666666666666668</v>
      </c>
      <c r="W495" s="337">
        <f>IFERROR(W490/H490,"0")+IFERROR(W491/H491,"0")+IFERROR(W492/H492,"0")+IFERROR(W493/H493,"0")+IFERROR(W494/H494,"0")</f>
        <v>32</v>
      </c>
      <c r="X495" s="337">
        <f>IFERROR(IF(X490="",0,X490),"0")+IFERROR(IF(X491="",0,X491),"0")+IFERROR(IF(X492="",0,X492),"0")+IFERROR(IF(X493="",0,X493),"0")+IFERROR(IF(X494="",0,X494),"0")</f>
        <v>0.69599999999999995</v>
      </c>
      <c r="Y495" s="338"/>
      <c r="Z495" s="338"/>
    </row>
    <row r="496" spans="1:53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68"/>
      <c r="N496" s="356" t="s">
        <v>66</v>
      </c>
      <c r="O496" s="357"/>
      <c r="P496" s="357"/>
      <c r="Q496" s="357"/>
      <c r="R496" s="357"/>
      <c r="S496" s="357"/>
      <c r="T496" s="358"/>
      <c r="U496" s="37" t="s">
        <v>65</v>
      </c>
      <c r="V496" s="337">
        <f>IFERROR(SUM(V490:V494),"0")</f>
        <v>247</v>
      </c>
      <c r="W496" s="337">
        <f>IFERROR(SUM(W490:W494),"0")</f>
        <v>249.6</v>
      </c>
      <c r="X496" s="37"/>
      <c r="Y496" s="338"/>
      <c r="Z496" s="338"/>
    </row>
    <row r="497" spans="1:29" ht="15" customHeight="1" x14ac:dyDescent="0.2">
      <c r="A497" s="432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77"/>
      <c r="N497" s="351" t="s">
        <v>707</v>
      </c>
      <c r="O497" s="352"/>
      <c r="P497" s="352"/>
      <c r="Q497" s="352"/>
      <c r="R497" s="352"/>
      <c r="S497" s="352"/>
      <c r="T497" s="353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9114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9199.16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77"/>
      <c r="N498" s="351" t="s">
        <v>708</v>
      </c>
      <c r="O498" s="352"/>
      <c r="P498" s="352"/>
      <c r="Q498" s="352"/>
      <c r="R498" s="352"/>
      <c r="S498" s="352"/>
      <c r="T498" s="353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9549.5819450320942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9640.1959999999999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77"/>
      <c r="N499" s="351" t="s">
        <v>709</v>
      </c>
      <c r="O499" s="352"/>
      <c r="P499" s="352"/>
      <c r="Q499" s="352"/>
      <c r="R499" s="352"/>
      <c r="S499" s="352"/>
      <c r="T499" s="353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16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16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77"/>
      <c r="N500" s="351" t="s">
        <v>711</v>
      </c>
      <c r="O500" s="352"/>
      <c r="P500" s="352"/>
      <c r="Q500" s="352"/>
      <c r="R500" s="352"/>
      <c r="S500" s="352"/>
      <c r="T500" s="353"/>
      <c r="U500" s="37" t="s">
        <v>65</v>
      </c>
      <c r="V500" s="337">
        <f>GrossWeightTotal+PalletQtyTotal*25</f>
        <v>9949.5819450320942</v>
      </c>
      <c r="W500" s="337">
        <f>GrossWeightTotalR+PalletQtyTotalR*25</f>
        <v>10040.196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77"/>
      <c r="N501" s="351" t="s">
        <v>712</v>
      </c>
      <c r="O501" s="352"/>
      <c r="P501" s="352"/>
      <c r="Q501" s="352"/>
      <c r="R501" s="352"/>
      <c r="S501" s="352"/>
      <c r="T501" s="353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1009.4161463808522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1023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77"/>
      <c r="N502" s="351" t="s">
        <v>713</v>
      </c>
      <c r="O502" s="352"/>
      <c r="P502" s="352"/>
      <c r="Q502" s="352"/>
      <c r="R502" s="352"/>
      <c r="S502" s="352"/>
      <c r="T502" s="353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17.568990000000003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2" t="s">
        <v>98</v>
      </c>
      <c r="D504" s="598"/>
      <c r="E504" s="598"/>
      <c r="F504" s="559"/>
      <c r="G504" s="372" t="s">
        <v>247</v>
      </c>
      <c r="H504" s="598"/>
      <c r="I504" s="598"/>
      <c r="J504" s="598"/>
      <c r="K504" s="598"/>
      <c r="L504" s="598"/>
      <c r="M504" s="598"/>
      <c r="N504" s="598"/>
      <c r="O504" s="559"/>
      <c r="P504" s="372" t="s">
        <v>476</v>
      </c>
      <c r="Q504" s="559"/>
      <c r="R504" s="372" t="s">
        <v>532</v>
      </c>
      <c r="S504" s="55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469" t="s">
        <v>716</v>
      </c>
      <c r="B505" s="372" t="s">
        <v>59</v>
      </c>
      <c r="C505" s="372" t="s">
        <v>99</v>
      </c>
      <c r="D505" s="372" t="s">
        <v>107</v>
      </c>
      <c r="E505" s="372" t="s">
        <v>98</v>
      </c>
      <c r="F505" s="372" t="s">
        <v>238</v>
      </c>
      <c r="G505" s="372" t="s">
        <v>248</v>
      </c>
      <c r="H505" s="372" t="s">
        <v>255</v>
      </c>
      <c r="I505" s="372" t="s">
        <v>275</v>
      </c>
      <c r="J505" s="372" t="s">
        <v>341</v>
      </c>
      <c r="K505" s="329"/>
      <c r="L505" s="372" t="s">
        <v>344</v>
      </c>
      <c r="M505" s="372" t="s">
        <v>364</v>
      </c>
      <c r="N505" s="372" t="s">
        <v>448</v>
      </c>
      <c r="O505" s="372" t="s">
        <v>467</v>
      </c>
      <c r="P505" s="372" t="s">
        <v>477</v>
      </c>
      <c r="Q505" s="372" t="s">
        <v>506</v>
      </c>
      <c r="R505" s="372" t="s">
        <v>533</v>
      </c>
      <c r="S505" s="372" t="s">
        <v>589</v>
      </c>
      <c r="T505" s="372" t="s">
        <v>619</v>
      </c>
      <c r="U505" s="372" t="s">
        <v>665</v>
      </c>
      <c r="Z505" s="52"/>
      <c r="AC505" s="329"/>
    </row>
    <row r="506" spans="1:29" ht="13.5" customHeight="1" thickBot="1" x14ac:dyDescent="0.25">
      <c r="A506" s="470"/>
      <c r="B506" s="373"/>
      <c r="C506" s="373"/>
      <c r="D506" s="373"/>
      <c r="E506" s="373"/>
      <c r="F506" s="373"/>
      <c r="G506" s="373"/>
      <c r="H506" s="373"/>
      <c r="I506" s="373"/>
      <c r="J506" s="373"/>
      <c r="K506" s="329"/>
      <c r="L506" s="373"/>
      <c r="M506" s="373"/>
      <c r="N506" s="373"/>
      <c r="O506" s="373"/>
      <c r="P506" s="373"/>
      <c r="Q506" s="373"/>
      <c r="R506" s="373"/>
      <c r="S506" s="373"/>
      <c r="T506" s="373"/>
      <c r="U506" s="373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90.72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462</v>
      </c>
      <c r="F507" s="46">
        <f>IFERROR(W131*1,"0")+IFERROR(W132*1,"0")+IFERROR(W133*1,"0")+IFERROR(W134*1,"0")</f>
        <v>218.4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0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547.20000000000005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463.79999999999995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5938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468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155.4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374.8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151.44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329.4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9,42"/>
        <filter val="1 090,00"/>
        <filter val="1 812,00"/>
        <filter val="103,00"/>
        <filter val="106,00"/>
        <filter val="116,00"/>
        <filter val="127,28"/>
        <filter val="128,00"/>
        <filter val="13,59"/>
        <filter val="132,00"/>
        <filter val="143,00"/>
        <filter val="148,93"/>
        <filter val="15,00"/>
        <filter val="15,71"/>
        <filter val="150,00"/>
        <filter val="151,00"/>
        <filter val="155,00"/>
        <filter val="16"/>
        <filter val="16,41"/>
        <filter val="175,00"/>
        <filter val="18,57"/>
        <filter val="19,07"/>
        <filter val="2 234,00"/>
        <filter val="2,84"/>
        <filter val="20,00"/>
        <filter val="204,00"/>
        <filter val="21,00"/>
        <filter val="216,00"/>
        <filter val="217,20"/>
        <filter val="23,00"/>
        <filter val="247,00"/>
        <filter val="25,00"/>
        <filter val="25,71"/>
        <filter val="293,00"/>
        <filter val="3 216,00"/>
        <filter val="3,14"/>
        <filter val="309,00"/>
        <filter val="31,67"/>
        <filter val="325,00"/>
        <filter val="329,00"/>
        <filter val="34,92"/>
        <filter val="36,90"/>
        <filter val="372,00"/>
        <filter val="38,69"/>
        <filter val="4,73"/>
        <filter val="41,00"/>
        <filter val="410,00"/>
        <filter val="42,18"/>
        <filter val="443,00"/>
        <filter val="464,00"/>
        <filter val="47,00"/>
        <filter val="54,72"/>
        <filter val="59,49"/>
        <filter val="63,00"/>
        <filter val="78,00"/>
        <filter val="8,00"/>
        <filter val="8,33"/>
        <filter val="88,00"/>
        <filter val="89,32"/>
        <filter val="9 114,00"/>
        <filter val="9 549,58"/>
        <filter val="9 949,58"/>
      </filters>
    </filterColumn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68:R68"/>
    <mergeCell ref="N474:R474"/>
    <mergeCell ref="N277:T277"/>
    <mergeCell ref="D298:E298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A44:X44"/>
    <mergeCell ref="N317:R317"/>
    <mergeCell ref="D152:E152"/>
    <mergeCell ref="D323:E323"/>
    <mergeCell ref="D223:E223"/>
    <mergeCell ref="D22:E22"/>
    <mergeCell ref="D155:E15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N37:R37"/>
    <mergeCell ref="D249:E249"/>
    <mergeCell ref="D276:E276"/>
    <mergeCell ref="D170:E170"/>
    <mergeCell ref="N72:R7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194:T194"/>
    <mergeCell ref="N90:R90"/>
    <mergeCell ref="N385:R385"/>
    <mergeCell ref="A470:X470"/>
    <mergeCell ref="N361:T361"/>
    <mergeCell ref="N311:T311"/>
    <mergeCell ref="N320:R320"/>
    <mergeCell ref="A130:X130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2024-02-07T11:10:13Z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