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4B154B-1231-49A2-966E-DB14CC3112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501" i="1" s="1"/>
  <c r="V497" i="1"/>
  <c r="V496" i="1"/>
  <c r="W495" i="1"/>
  <c r="X495" i="1" s="1"/>
  <c r="W494" i="1"/>
  <c r="X494" i="1" s="1"/>
  <c r="W493" i="1"/>
  <c r="X493" i="1" s="1"/>
  <c r="W492" i="1"/>
  <c r="W491" i="1"/>
  <c r="X491" i="1" s="1"/>
  <c r="N491" i="1"/>
  <c r="V489" i="1"/>
  <c r="V488" i="1"/>
  <c r="W487" i="1"/>
  <c r="X487" i="1" s="1"/>
  <c r="W486" i="1"/>
  <c r="X486" i="1" s="1"/>
  <c r="W485" i="1"/>
  <c r="X485" i="1" s="1"/>
  <c r="W484" i="1"/>
  <c r="V482" i="1"/>
  <c r="V481" i="1"/>
  <c r="W480" i="1"/>
  <c r="X480" i="1" s="1"/>
  <c r="W479" i="1"/>
  <c r="X479" i="1" s="1"/>
  <c r="V477" i="1"/>
  <c r="V476" i="1"/>
  <c r="X475" i="1"/>
  <c r="W475" i="1"/>
  <c r="X474" i="1"/>
  <c r="W474" i="1"/>
  <c r="X473" i="1"/>
  <c r="W473" i="1"/>
  <c r="X472" i="1"/>
  <c r="W472" i="1"/>
  <c r="X471" i="1"/>
  <c r="X476" i="1" s="1"/>
  <c r="W471" i="1"/>
  <c r="W476" i="1" s="1"/>
  <c r="V467" i="1"/>
  <c r="V466" i="1"/>
  <c r="W465" i="1"/>
  <c r="X465" i="1" s="1"/>
  <c r="N465" i="1"/>
  <c r="X464" i="1"/>
  <c r="W464" i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V452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W437" i="1"/>
  <c r="X437" i="1" s="1"/>
  <c r="W436" i="1"/>
  <c r="X436" i="1" s="1"/>
  <c r="X435" i="1"/>
  <c r="W435" i="1"/>
  <c r="N435" i="1"/>
  <c r="W434" i="1"/>
  <c r="X434" i="1" s="1"/>
  <c r="N434" i="1"/>
  <c r="W433" i="1"/>
  <c r="N433" i="1"/>
  <c r="V429" i="1"/>
  <c r="V428" i="1"/>
  <c r="W427" i="1"/>
  <c r="X427" i="1" s="1"/>
  <c r="X428" i="1" s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N413" i="1"/>
  <c r="V411" i="1"/>
  <c r="V410" i="1"/>
  <c r="W409" i="1"/>
  <c r="X409" i="1" s="1"/>
  <c r="N409" i="1"/>
  <c r="W408" i="1"/>
  <c r="X408" i="1" s="1"/>
  <c r="X410" i="1" s="1"/>
  <c r="N408" i="1"/>
  <c r="V405" i="1"/>
  <c r="V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X404" i="1" s="1"/>
  <c r="N400" i="1"/>
  <c r="V398" i="1"/>
  <c r="V397" i="1"/>
  <c r="W396" i="1"/>
  <c r="N396" i="1"/>
  <c r="V394" i="1"/>
  <c r="V393" i="1"/>
  <c r="W392" i="1"/>
  <c r="X392" i="1" s="1"/>
  <c r="N392" i="1"/>
  <c r="W391" i="1"/>
  <c r="X391" i="1" s="1"/>
  <c r="N391" i="1"/>
  <c r="W390" i="1"/>
  <c r="N390" i="1"/>
  <c r="X389" i="1"/>
  <c r="W389" i="1"/>
  <c r="N389" i="1"/>
  <c r="V387" i="1"/>
  <c r="V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W374" i="1"/>
  <c r="N374" i="1"/>
  <c r="W373" i="1"/>
  <c r="X373" i="1" s="1"/>
  <c r="N373" i="1"/>
  <c r="V371" i="1"/>
  <c r="V370" i="1"/>
  <c r="W369" i="1"/>
  <c r="X369" i="1" s="1"/>
  <c r="N369" i="1"/>
  <c r="W368" i="1"/>
  <c r="W370" i="1" s="1"/>
  <c r="N368" i="1"/>
  <c r="V364" i="1"/>
  <c r="V363" i="1"/>
  <c r="W362" i="1"/>
  <c r="N362" i="1"/>
  <c r="V360" i="1"/>
  <c r="V359" i="1"/>
  <c r="W358" i="1"/>
  <c r="X358" i="1" s="1"/>
  <c r="N358" i="1"/>
  <c r="X357" i="1"/>
  <c r="W357" i="1"/>
  <c r="N357" i="1"/>
  <c r="W356" i="1"/>
  <c r="N356" i="1"/>
  <c r="W355" i="1"/>
  <c r="X355" i="1" s="1"/>
  <c r="N355" i="1"/>
  <c r="V353" i="1"/>
  <c r="V352" i="1"/>
  <c r="W351" i="1"/>
  <c r="X351" i="1" s="1"/>
  <c r="N351" i="1"/>
  <c r="W350" i="1"/>
  <c r="X350" i="1" s="1"/>
  <c r="X352" i="1" s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N342" i="1"/>
  <c r="V339" i="1"/>
  <c r="V338" i="1"/>
  <c r="W337" i="1"/>
  <c r="W338" i="1" s="1"/>
  <c r="N337" i="1"/>
  <c r="V335" i="1"/>
  <c r="V334" i="1"/>
  <c r="W333" i="1"/>
  <c r="X333" i="1" s="1"/>
  <c r="N333" i="1"/>
  <c r="W332" i="1"/>
  <c r="V330" i="1"/>
  <c r="V329" i="1"/>
  <c r="W328" i="1"/>
  <c r="X328" i="1" s="1"/>
  <c r="N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X317" i="1"/>
  <c r="W317" i="1"/>
  <c r="N317" i="1"/>
  <c r="W316" i="1"/>
  <c r="X316" i="1" s="1"/>
  <c r="N316" i="1"/>
  <c r="W315" i="1"/>
  <c r="X315" i="1" s="1"/>
  <c r="N315" i="1"/>
  <c r="V311" i="1"/>
  <c r="V310" i="1"/>
  <c r="W309" i="1"/>
  <c r="W311" i="1" s="1"/>
  <c r="N309" i="1"/>
  <c r="V307" i="1"/>
  <c r="V306" i="1"/>
  <c r="W305" i="1"/>
  <c r="N305" i="1"/>
  <c r="W303" i="1"/>
  <c r="V303" i="1"/>
  <c r="W302" i="1"/>
  <c r="V302" i="1"/>
  <c r="X301" i="1"/>
  <c r="X302" i="1" s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W294" i="1" s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X282" i="1"/>
  <c r="W282" i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W273" i="1"/>
  <c r="W276" i="1" s="1"/>
  <c r="N273" i="1"/>
  <c r="V271" i="1"/>
  <c r="V270" i="1"/>
  <c r="X269" i="1"/>
  <c r="W269" i="1"/>
  <c r="N269" i="1"/>
  <c r="W268" i="1"/>
  <c r="X267" i="1"/>
  <c r="W267" i="1"/>
  <c r="V265" i="1"/>
  <c r="V264" i="1"/>
  <c r="W263" i="1"/>
  <c r="N263" i="1"/>
  <c r="W262" i="1"/>
  <c r="X262" i="1" s="1"/>
  <c r="N262" i="1"/>
  <c r="X261" i="1"/>
  <c r="W261" i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X252" i="1"/>
  <c r="W252" i="1"/>
  <c r="N252" i="1"/>
  <c r="W251" i="1"/>
  <c r="X251" i="1" s="1"/>
  <c r="N251" i="1"/>
  <c r="W250" i="1"/>
  <c r="X250" i="1" s="1"/>
  <c r="N250" i="1"/>
  <c r="W249" i="1"/>
  <c r="X249" i="1" s="1"/>
  <c r="N249" i="1"/>
  <c r="W248" i="1"/>
  <c r="X248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N222" i="1"/>
  <c r="W221" i="1"/>
  <c r="X221" i="1" s="1"/>
  <c r="N221" i="1"/>
  <c r="X220" i="1"/>
  <c r="W220" i="1"/>
  <c r="N220" i="1"/>
  <c r="W219" i="1"/>
  <c r="X219" i="1" s="1"/>
  <c r="N219" i="1"/>
  <c r="V216" i="1"/>
  <c r="V215" i="1"/>
  <c r="W214" i="1"/>
  <c r="X214" i="1" s="1"/>
  <c r="W213" i="1"/>
  <c r="X213" i="1" s="1"/>
  <c r="W212" i="1"/>
  <c r="X212" i="1" s="1"/>
  <c r="X211" i="1"/>
  <c r="W211" i="1"/>
  <c r="W210" i="1"/>
  <c r="W209" i="1"/>
  <c r="X209" i="1" s="1"/>
  <c r="V206" i="1"/>
  <c r="V205" i="1"/>
  <c r="W204" i="1"/>
  <c r="N204" i="1"/>
  <c r="V201" i="1"/>
  <c r="V200" i="1"/>
  <c r="W199" i="1"/>
  <c r="X199" i="1" s="1"/>
  <c r="N199" i="1"/>
  <c r="W198" i="1"/>
  <c r="X198" i="1" s="1"/>
  <c r="N198" i="1"/>
  <c r="W197" i="1"/>
  <c r="N197" i="1"/>
  <c r="X196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N165" i="1"/>
  <c r="X164" i="1"/>
  <c r="W164" i="1"/>
  <c r="N164" i="1"/>
  <c r="V162" i="1"/>
  <c r="V161" i="1"/>
  <c r="W160" i="1"/>
  <c r="X160" i="1" s="1"/>
  <c r="N160" i="1"/>
  <c r="W159" i="1"/>
  <c r="W161" i="1" s="1"/>
  <c r="N159" i="1"/>
  <c r="V156" i="1"/>
  <c r="V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V143" i="1"/>
  <c r="V142" i="1"/>
  <c r="W141" i="1"/>
  <c r="X141" i="1" s="1"/>
  <c r="N141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X130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N96" i="1"/>
  <c r="V94" i="1"/>
  <c r="V93" i="1"/>
  <c r="W92" i="1"/>
  <c r="X92" i="1" s="1"/>
  <c r="N92" i="1"/>
  <c r="W91" i="1"/>
  <c r="W94" i="1" s="1"/>
  <c r="N91" i="1"/>
  <c r="X90" i="1"/>
  <c r="W90" i="1"/>
  <c r="N90" i="1"/>
  <c r="W89" i="1"/>
  <c r="X89" i="1" s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X52" i="1"/>
  <c r="W52" i="1"/>
  <c r="N52" i="1"/>
  <c r="W51" i="1"/>
  <c r="C508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J9" i="1" s="1"/>
  <c r="D7" i="1"/>
  <c r="O6" i="1"/>
  <c r="N2" i="1"/>
  <c r="X134" i="1" l="1"/>
  <c r="W339" i="1"/>
  <c r="W489" i="1"/>
  <c r="W104" i="1"/>
  <c r="W174" i="1"/>
  <c r="W277" i="1"/>
  <c r="X288" i="1"/>
  <c r="X309" i="1"/>
  <c r="X310" i="1" s="1"/>
  <c r="W310" i="1"/>
  <c r="X337" i="1"/>
  <c r="X338" i="1" s="1"/>
  <c r="W488" i="1"/>
  <c r="V498" i="1"/>
  <c r="W34" i="1"/>
  <c r="X41" i="1"/>
  <c r="X42" i="1" s="1"/>
  <c r="X51" i="1"/>
  <c r="X53" i="1" s="1"/>
  <c r="X91" i="1"/>
  <c r="X96" i="1"/>
  <c r="W143" i="1"/>
  <c r="O508" i="1"/>
  <c r="W299" i="1"/>
  <c r="W298" i="1"/>
  <c r="X297" i="1"/>
  <c r="X298" i="1" s="1"/>
  <c r="X323" i="1"/>
  <c r="W371" i="1"/>
  <c r="X368" i="1"/>
  <c r="X370" i="1" s="1"/>
  <c r="W466" i="1"/>
  <c r="X463" i="1"/>
  <c r="X466" i="1" s="1"/>
  <c r="W43" i="1"/>
  <c r="W53" i="1"/>
  <c r="W54" i="1"/>
  <c r="X93" i="1"/>
  <c r="W93" i="1"/>
  <c r="W162" i="1"/>
  <c r="X159" i="1"/>
  <c r="X161" i="1" s="1"/>
  <c r="W239" i="1"/>
  <c r="W238" i="1"/>
  <c r="X237" i="1"/>
  <c r="X238" i="1" s="1"/>
  <c r="W307" i="1"/>
  <c r="W306" i="1"/>
  <c r="X305" i="1"/>
  <c r="X306" i="1" s="1"/>
  <c r="W446" i="1"/>
  <c r="W126" i="1"/>
  <c r="X126" i="1"/>
  <c r="W134" i="1"/>
  <c r="W155" i="1"/>
  <c r="W245" i="1"/>
  <c r="W353" i="1"/>
  <c r="W352" i="1"/>
  <c r="W404" i="1"/>
  <c r="W428" i="1"/>
  <c r="W429" i="1"/>
  <c r="X481" i="1"/>
  <c r="W482" i="1"/>
  <c r="X356" i="1"/>
  <c r="X359" i="1" s="1"/>
  <c r="W360" i="1"/>
  <c r="F9" i="1"/>
  <c r="F10" i="1"/>
  <c r="X22" i="1"/>
  <c r="X23" i="1" s="1"/>
  <c r="X26" i="1"/>
  <c r="X34" i="1" s="1"/>
  <c r="X37" i="1"/>
  <c r="X38" i="1" s="1"/>
  <c r="W39" i="1"/>
  <c r="W61" i="1"/>
  <c r="W85" i="1"/>
  <c r="W86" i="1"/>
  <c r="X104" i="1"/>
  <c r="W116" i="1"/>
  <c r="X140" i="1"/>
  <c r="W215" i="1"/>
  <c r="X210" i="1"/>
  <c r="X215" i="1" s="1"/>
  <c r="X222" i="1"/>
  <c r="X234" i="1" s="1"/>
  <c r="W234" i="1"/>
  <c r="W497" i="1"/>
  <c r="W496" i="1"/>
  <c r="X492" i="1"/>
  <c r="E508" i="1"/>
  <c r="A10" i="1"/>
  <c r="X61" i="1"/>
  <c r="W205" i="1"/>
  <c r="J508" i="1"/>
  <c r="W206" i="1"/>
  <c r="X204" i="1"/>
  <c r="X205" i="1" s="1"/>
  <c r="X245" i="1"/>
  <c r="W264" i="1"/>
  <c r="X263" i="1"/>
  <c r="X264" i="1" s="1"/>
  <c r="W334" i="1"/>
  <c r="X332" i="1"/>
  <c r="X334" i="1" s="1"/>
  <c r="X390" i="1"/>
  <c r="X393" i="1" s="1"/>
  <c r="W394" i="1"/>
  <c r="V502" i="1"/>
  <c r="W35" i="1"/>
  <c r="X85" i="1"/>
  <c r="X116" i="1"/>
  <c r="G508" i="1"/>
  <c r="W142" i="1"/>
  <c r="X139" i="1"/>
  <c r="X155" i="1"/>
  <c r="X165" i="1"/>
  <c r="X166" i="1" s="1"/>
  <c r="W166" i="1"/>
  <c r="W167" i="1"/>
  <c r="X197" i="1"/>
  <c r="X200" i="1" s="1"/>
  <c r="W201" i="1"/>
  <c r="W258" i="1"/>
  <c r="X268" i="1"/>
  <c r="X270" i="1" s="1"/>
  <c r="W270" i="1"/>
  <c r="W335" i="1"/>
  <c r="W363" i="1"/>
  <c r="W364" i="1"/>
  <c r="X362" i="1"/>
  <c r="X363" i="1" s="1"/>
  <c r="X374" i="1"/>
  <c r="W387" i="1"/>
  <c r="W386" i="1"/>
  <c r="W397" i="1"/>
  <c r="W398" i="1"/>
  <c r="X396" i="1"/>
  <c r="X397" i="1" s="1"/>
  <c r="N508" i="1"/>
  <c r="W500" i="1"/>
  <c r="B508" i="1"/>
  <c r="W499" i="1"/>
  <c r="H9" i="1"/>
  <c r="W23" i="1"/>
  <c r="X45" i="1"/>
  <c r="X46" i="1" s="1"/>
  <c r="W47" i="1"/>
  <c r="W62" i="1"/>
  <c r="W105" i="1"/>
  <c r="W117" i="1"/>
  <c r="W135" i="1"/>
  <c r="F508" i="1"/>
  <c r="X258" i="1"/>
  <c r="W293" i="1"/>
  <c r="X291" i="1"/>
  <c r="X293" i="1" s="1"/>
  <c r="W330" i="1"/>
  <c r="X326" i="1"/>
  <c r="X329" i="1" s="1"/>
  <c r="W420" i="1"/>
  <c r="W421" i="1"/>
  <c r="X413" i="1"/>
  <c r="X420" i="1" s="1"/>
  <c r="X423" i="1"/>
  <c r="X424" i="1" s="1"/>
  <c r="W424" i="1"/>
  <c r="W425" i="1"/>
  <c r="X460" i="1"/>
  <c r="W156" i="1"/>
  <c r="W193" i="1"/>
  <c r="W200" i="1"/>
  <c r="W246" i="1"/>
  <c r="W259" i="1"/>
  <c r="Q508" i="1"/>
  <c r="W347" i="1"/>
  <c r="W348" i="1"/>
  <c r="W359" i="1"/>
  <c r="W393" i="1"/>
  <c r="W452" i="1"/>
  <c r="X449" i="1"/>
  <c r="X451" i="1" s="1"/>
  <c r="W461" i="1"/>
  <c r="W481" i="1"/>
  <c r="D508" i="1"/>
  <c r="W127" i="1"/>
  <c r="W173" i="1"/>
  <c r="W216" i="1"/>
  <c r="W271" i="1"/>
  <c r="X273" i="1"/>
  <c r="X276" i="1" s="1"/>
  <c r="W288" i="1"/>
  <c r="W289" i="1"/>
  <c r="W323" i="1"/>
  <c r="W324" i="1"/>
  <c r="X342" i="1"/>
  <c r="X347" i="1" s="1"/>
  <c r="X386" i="1"/>
  <c r="W410" i="1"/>
  <c r="W411" i="1"/>
  <c r="X433" i="1"/>
  <c r="X446" i="1" s="1"/>
  <c r="T508" i="1"/>
  <c r="W451" i="1"/>
  <c r="W460" i="1"/>
  <c r="W467" i="1"/>
  <c r="X484" i="1"/>
  <c r="X488" i="1" s="1"/>
  <c r="I508" i="1"/>
  <c r="R508" i="1"/>
  <c r="H508" i="1"/>
  <c r="X173" i="1"/>
  <c r="X193" i="1"/>
  <c r="W194" i="1"/>
  <c r="M508" i="1"/>
  <c r="W235" i="1"/>
  <c r="W265" i="1"/>
  <c r="W405" i="1"/>
  <c r="W447" i="1"/>
  <c r="U508" i="1"/>
  <c r="W477" i="1"/>
  <c r="X496" i="1"/>
  <c r="S508" i="1"/>
  <c r="L508" i="1"/>
  <c r="P508" i="1"/>
  <c r="W498" i="1" l="1"/>
  <c r="W502" i="1"/>
  <c r="X142" i="1"/>
  <c r="X503" i="1" s="1"/>
  <c r="W501" i="1"/>
</calcChain>
</file>

<file path=xl/sharedStrings.xml><?xml version="1.0" encoding="utf-8"?>
<sst xmlns="http://schemas.openxmlformats.org/spreadsheetml/2006/main" count="2146" uniqueCount="711">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</sst>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88" t="s">
        <v>0</v>
      </c>
      <c r="E1" s="344"/>
      <c r="F1" s="344"/>
      <c r="G1" s="12" t="s">
        <v>1</v>
      </c>
      <c r="H1" s="488" t="s">
        <v>2</v>
      </c>
      <c r="I1" s="344"/>
      <c r="J1" s="344"/>
      <c r="K1" s="344"/>
      <c r="L1" s="344"/>
      <c r="M1" s="344"/>
      <c r="N1" s="344"/>
      <c r="O1" s="344"/>
      <c r="P1" s="343" t="s">
        <v>3</v>
      </c>
      <c r="Q1" s="344"/>
      <c r="R1" s="34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586" t="s">
        <v>8</v>
      </c>
      <c r="B5" s="352"/>
      <c r="C5" s="353"/>
      <c r="D5" s="638"/>
      <c r="E5" s="639"/>
      <c r="F5" s="426" t="s">
        <v>9</v>
      </c>
      <c r="G5" s="353"/>
      <c r="H5" s="638" t="s">
        <v>710</v>
      </c>
      <c r="I5" s="672"/>
      <c r="J5" s="672"/>
      <c r="K5" s="672"/>
      <c r="L5" s="639"/>
      <c r="N5" s="24" t="s">
        <v>10</v>
      </c>
      <c r="O5" s="397">
        <v>45333</v>
      </c>
      <c r="P5" s="398"/>
      <c r="R5" s="388" t="s">
        <v>11</v>
      </c>
      <c r="S5" s="389"/>
      <c r="T5" s="540" t="s">
        <v>12</v>
      </c>
      <c r="U5" s="398"/>
      <c r="Z5" s="51"/>
      <c r="AA5" s="51"/>
      <c r="AB5" s="51"/>
    </row>
    <row r="6" spans="1:29" s="332" customFormat="1" ht="24" customHeight="1" x14ac:dyDescent="0.2">
      <c r="A6" s="586" t="s">
        <v>13</v>
      </c>
      <c r="B6" s="352"/>
      <c r="C6" s="353"/>
      <c r="D6" s="450" t="s">
        <v>14</v>
      </c>
      <c r="E6" s="451"/>
      <c r="F6" s="451"/>
      <c r="G6" s="451"/>
      <c r="H6" s="451"/>
      <c r="I6" s="451"/>
      <c r="J6" s="451"/>
      <c r="K6" s="451"/>
      <c r="L6" s="398"/>
      <c r="N6" s="24" t="s">
        <v>15</v>
      </c>
      <c r="O6" s="626" t="str">
        <f>IF(O5=0," ",CHOOSE(WEEKDAY(O5,2),"Понедельник","Вторник","Среда","Четверг","Пятница","Суббота","Воскресенье"))</f>
        <v>Воскресенье</v>
      </c>
      <c r="P6" s="346"/>
      <c r="R6" s="654" t="s">
        <v>16</v>
      </c>
      <c r="S6" s="389"/>
      <c r="T6" s="546" t="s">
        <v>17</v>
      </c>
      <c r="U6" s="547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21" t="str">
        <f>IFERROR(VLOOKUP(DeliveryAddress,Table,3,0),1)</f>
        <v>1</v>
      </c>
      <c r="E7" s="522"/>
      <c r="F7" s="522"/>
      <c r="G7" s="522"/>
      <c r="H7" s="522"/>
      <c r="I7" s="522"/>
      <c r="J7" s="522"/>
      <c r="K7" s="522"/>
      <c r="L7" s="464"/>
      <c r="N7" s="24"/>
      <c r="O7" s="42"/>
      <c r="P7" s="42"/>
      <c r="R7" s="356"/>
      <c r="S7" s="389"/>
      <c r="T7" s="548"/>
      <c r="U7" s="549"/>
      <c r="Z7" s="51"/>
      <c r="AA7" s="51"/>
      <c r="AB7" s="51"/>
    </row>
    <row r="8" spans="1:29" s="332" customFormat="1" ht="25.5" customHeight="1" x14ac:dyDescent="0.2">
      <c r="A8" s="364" t="s">
        <v>18</v>
      </c>
      <c r="B8" s="358"/>
      <c r="C8" s="359"/>
      <c r="D8" s="629"/>
      <c r="E8" s="630"/>
      <c r="F8" s="630"/>
      <c r="G8" s="630"/>
      <c r="H8" s="630"/>
      <c r="I8" s="630"/>
      <c r="J8" s="630"/>
      <c r="K8" s="630"/>
      <c r="L8" s="631"/>
      <c r="N8" s="24" t="s">
        <v>19</v>
      </c>
      <c r="O8" s="440">
        <v>0.58333333333333337</v>
      </c>
      <c r="P8" s="398"/>
      <c r="R8" s="356"/>
      <c r="S8" s="389"/>
      <c r="T8" s="548"/>
      <c r="U8" s="549"/>
      <c r="Z8" s="51"/>
      <c r="AA8" s="51"/>
      <c r="AB8" s="51"/>
    </row>
    <row r="9" spans="1:29" s="33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9"/>
      <c r="E9" s="387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6" t="s">
        <v>20</v>
      </c>
      <c r="O9" s="397"/>
      <c r="P9" s="398"/>
      <c r="R9" s="356"/>
      <c r="S9" s="389"/>
      <c r="T9" s="550"/>
      <c r="U9" s="551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9"/>
      <c r="E10" s="387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75" t="str">
        <f>IFERROR(VLOOKUP($D$10,Proxy,2,FALSE),"")</f>
        <v/>
      </c>
      <c r="I10" s="356"/>
      <c r="J10" s="356"/>
      <c r="K10" s="356"/>
      <c r="L10" s="356"/>
      <c r="N10" s="26" t="s">
        <v>21</v>
      </c>
      <c r="O10" s="440"/>
      <c r="P10" s="398"/>
      <c r="S10" s="24" t="s">
        <v>22</v>
      </c>
      <c r="T10" s="682" t="s">
        <v>23</v>
      </c>
      <c r="U10" s="547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398"/>
      <c r="S11" s="24" t="s">
        <v>26</v>
      </c>
      <c r="T11" s="434" t="s">
        <v>27</v>
      </c>
      <c r="U11" s="435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404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63"/>
      <c r="P12" s="464"/>
      <c r="Q12" s="23"/>
      <c r="S12" s="24"/>
      <c r="T12" s="344"/>
      <c r="U12" s="356"/>
      <c r="Z12" s="51"/>
      <c r="AA12" s="51"/>
      <c r="AB12" s="51"/>
    </row>
    <row r="13" spans="1:29" s="332" customFormat="1" ht="23.25" customHeight="1" x14ac:dyDescent="0.2">
      <c r="A13" s="404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34"/>
      <c r="P13" s="435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404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406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91" t="s">
        <v>34</v>
      </c>
      <c r="O15" s="344"/>
      <c r="P15" s="344"/>
      <c r="Q15" s="344"/>
      <c r="R15" s="34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2"/>
      <c r="O16" s="592"/>
      <c r="P16" s="592"/>
      <c r="Q16" s="592"/>
      <c r="R16" s="59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90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24"/>
      <c r="P17" s="624"/>
      <c r="Q17" s="624"/>
      <c r="R17" s="348"/>
      <c r="S17" s="377" t="s">
        <v>48</v>
      </c>
      <c r="T17" s="353"/>
      <c r="U17" s="347" t="s">
        <v>49</v>
      </c>
      <c r="V17" s="347" t="s">
        <v>50</v>
      </c>
      <c r="W17" s="666" t="s">
        <v>51</v>
      </c>
      <c r="X17" s="347" t="s">
        <v>52</v>
      </c>
      <c r="Y17" s="379" t="s">
        <v>53</v>
      </c>
      <c r="Z17" s="379" t="s">
        <v>54</v>
      </c>
      <c r="AA17" s="379" t="s">
        <v>55</v>
      </c>
      <c r="AB17" s="659"/>
      <c r="AC17" s="660"/>
      <c r="AD17" s="593"/>
      <c r="BA17" s="656" t="s">
        <v>56</v>
      </c>
    </row>
    <row r="18" spans="1:53" ht="14.25" customHeight="1" x14ac:dyDescent="0.2">
      <c r="A18" s="354"/>
      <c r="B18" s="354"/>
      <c r="C18" s="354"/>
      <c r="D18" s="349"/>
      <c r="E18" s="350"/>
      <c r="F18" s="354"/>
      <c r="G18" s="354"/>
      <c r="H18" s="354"/>
      <c r="I18" s="354"/>
      <c r="J18" s="354"/>
      <c r="K18" s="354"/>
      <c r="L18" s="354"/>
      <c r="M18" s="354"/>
      <c r="N18" s="349"/>
      <c r="O18" s="625"/>
      <c r="P18" s="625"/>
      <c r="Q18" s="625"/>
      <c r="R18" s="350"/>
      <c r="S18" s="333" t="s">
        <v>57</v>
      </c>
      <c r="T18" s="333" t="s">
        <v>58</v>
      </c>
      <c r="U18" s="354"/>
      <c r="V18" s="354"/>
      <c r="W18" s="667"/>
      <c r="X18" s="354"/>
      <c r="Y18" s="380"/>
      <c r="Z18" s="380"/>
      <c r="AA18" s="661"/>
      <c r="AB18" s="662"/>
      <c r="AC18" s="663"/>
      <c r="AD18" s="594"/>
      <c r="BA18" s="356"/>
    </row>
    <row r="19" spans="1:53" ht="27.75" hidden="1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hidden="1" customHeight="1" x14ac:dyDescent="0.25">
      <c r="A20" s="370" t="s">
        <v>59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34"/>
      <c r="Z20" s="334"/>
    </row>
    <row r="21" spans="1:53" ht="14.25" hidden="1" customHeight="1" x14ac:dyDescent="0.25">
      <c r="A21" s="355" t="s">
        <v>60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6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46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7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7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5" t="s">
        <v>68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6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46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6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46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6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46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6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46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5">
        <v>4607091383911</v>
      </c>
      <c r="E30" s="346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701" t="s">
        <v>79</v>
      </c>
      <c r="O30" s="363"/>
      <c r="P30" s="363"/>
      <c r="Q30" s="363"/>
      <c r="R30" s="346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5">
        <v>4607091383911</v>
      </c>
      <c r="E31" s="346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3"/>
      <c r="P31" s="363"/>
      <c r="Q31" s="363"/>
      <c r="R31" s="346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5">
        <v>4607091388244</v>
      </c>
      <c r="E32" s="346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0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46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4301051174</v>
      </c>
      <c r="D33" s="345">
        <v>4607091388244</v>
      </c>
      <c r="E33" s="346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46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5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7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7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5" t="s">
        <v>84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5">
        <v>4607091388503</v>
      </c>
      <c r="E37" s="346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46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75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7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7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5" t="s">
        <v>89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5">
        <v>4607091388282</v>
      </c>
      <c r="E41" s="346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46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75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7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7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5" t="s">
        <v>93</v>
      </c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5">
        <v>4607091389111</v>
      </c>
      <c r="E45" s="346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46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75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7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7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60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48"/>
      <c r="Z48" s="48"/>
    </row>
    <row r="49" spans="1:53" ht="16.5" hidden="1" customHeight="1" x14ac:dyDescent="0.25">
      <c r="A49" s="370" t="s">
        <v>97</v>
      </c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34"/>
      <c r="Z49" s="334"/>
    </row>
    <row r="50" spans="1:53" ht="14.25" hidden="1" customHeight="1" x14ac:dyDescent="0.25">
      <c r="A50" s="355" t="s">
        <v>98</v>
      </c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5">
        <v>4680115881440</v>
      </c>
      <c r="E51" s="346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46"/>
      <c r="S51" s="34"/>
      <c r="T51" s="34"/>
      <c r="U51" s="35" t="s">
        <v>65</v>
      </c>
      <c r="V51" s="339">
        <v>76</v>
      </c>
      <c r="W51" s="340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5">
        <v>4680115881433</v>
      </c>
      <c r="E52" s="346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46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75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7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1">
        <f>IFERROR(V51/H51,"0")+IFERROR(V52/H52,"0")</f>
        <v>7.0370370370370363</v>
      </c>
      <c r="W53" s="341">
        <f>IFERROR(W51/H51,"0")+IFERROR(W52/H52,"0")</f>
        <v>8</v>
      </c>
      <c r="X53" s="341">
        <f>IFERROR(IF(X51="",0,X51),"0")+IFERROR(IF(X52="",0,X52),"0")</f>
        <v>0.17399999999999999</v>
      </c>
      <c r="Y53" s="342"/>
      <c r="Z53" s="342"/>
    </row>
    <row r="54" spans="1:53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7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1">
        <f>IFERROR(SUM(V51:V52),"0")</f>
        <v>76</v>
      </c>
      <c r="W54" s="341">
        <f>IFERROR(SUM(W51:W52),"0")</f>
        <v>86.4</v>
      </c>
      <c r="X54" s="37"/>
      <c r="Y54" s="342"/>
      <c r="Z54" s="342"/>
    </row>
    <row r="55" spans="1:53" ht="16.5" hidden="1" customHeight="1" x14ac:dyDescent="0.25">
      <c r="A55" s="370" t="s">
        <v>105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34"/>
      <c r="Z55" s="334"/>
    </row>
    <row r="56" spans="1:53" ht="14.25" hidden="1" customHeight="1" x14ac:dyDescent="0.25">
      <c r="A56" s="355" t="s">
        <v>106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35"/>
      <c r="Z56" s="335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5">
        <v>4680115881426</v>
      </c>
      <c r="E57" s="346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46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5">
        <v>4680115881426</v>
      </c>
      <c r="E58" s="346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46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5">
        <v>4680115881419</v>
      </c>
      <c r="E59" s="346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46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5">
        <v>4680115881525</v>
      </c>
      <c r="E60" s="346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0" t="s">
        <v>115</v>
      </c>
      <c r="O60" s="363"/>
      <c r="P60" s="363"/>
      <c r="Q60" s="363"/>
      <c r="R60" s="346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7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7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56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7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70" t="s">
        <v>96</v>
      </c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34"/>
      <c r="Z63" s="334"/>
    </row>
    <row r="64" spans="1:53" ht="14.25" hidden="1" customHeight="1" x14ac:dyDescent="0.25">
      <c r="A64" s="355" t="s">
        <v>106</v>
      </c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5">
        <v>4607091382945</v>
      </c>
      <c r="E65" s="346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46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5">
        <v>4607091385670</v>
      </c>
      <c r="E66" s="346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46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5">
        <v>4607091385670</v>
      </c>
      <c r="E67" s="346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46"/>
      <c r="S67" s="34"/>
      <c r="T67" s="34"/>
      <c r="U67" s="35" t="s">
        <v>65</v>
      </c>
      <c r="V67" s="339">
        <v>81</v>
      </c>
      <c r="W67" s="340">
        <f t="shared" si="2"/>
        <v>89.6</v>
      </c>
      <c r="X67" s="36">
        <f t="shared" si="3"/>
        <v>0.17399999999999999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5">
        <v>4680115883956</v>
      </c>
      <c r="E68" s="346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46"/>
      <c r="S68" s="34"/>
      <c r="T68" s="34"/>
      <c r="U68" s="35" t="s">
        <v>65</v>
      </c>
      <c r="V68" s="339">
        <v>31</v>
      </c>
      <c r="W68" s="340">
        <f t="shared" si="2"/>
        <v>33.599999999999994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5">
        <v>4680115881327</v>
      </c>
      <c r="E69" s="346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46"/>
      <c r="S69" s="34"/>
      <c r="T69" s="34"/>
      <c r="U69" s="35" t="s">
        <v>65</v>
      </c>
      <c r="V69" s="339">
        <v>101</v>
      </c>
      <c r="W69" s="340">
        <f t="shared" si="2"/>
        <v>108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5">
        <v>4680115882133</v>
      </c>
      <c r="E70" s="346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46"/>
      <c r="S70" s="34"/>
      <c r="T70" s="34"/>
      <c r="U70" s="35" t="s">
        <v>65</v>
      </c>
      <c r="V70" s="339">
        <v>81</v>
      </c>
      <c r="W70" s="340">
        <f t="shared" si="2"/>
        <v>89.6</v>
      </c>
      <c r="X70" s="36">
        <f t="shared" si="3"/>
        <v>0.17399999999999999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5">
        <v>4680115882133</v>
      </c>
      <c r="E71" s="346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46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5">
        <v>4607091382952</v>
      </c>
      <c r="E72" s="346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46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5">
        <v>4607091385687</v>
      </c>
      <c r="E73" s="346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46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5">
        <v>4680115882539</v>
      </c>
      <c r="E74" s="346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46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5">
        <v>4607091384604</v>
      </c>
      <c r="E75" s="346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46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5">
        <v>4680115880283</v>
      </c>
      <c r="E76" s="346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46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5">
        <v>4680115883949</v>
      </c>
      <c r="E77" s="346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46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143</v>
      </c>
      <c r="C78" s="31">
        <v>4301011443</v>
      </c>
      <c r="D78" s="345">
        <v>4680115881303</v>
      </c>
      <c r="E78" s="346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6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46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5">
        <v>4680115882577</v>
      </c>
      <c r="E79" s="346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3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46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5">
        <v>4680115882577</v>
      </c>
      <c r="E80" s="346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3"/>
      <c r="P80" s="363"/>
      <c r="Q80" s="363"/>
      <c r="R80" s="346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5">
        <v>4680115882720</v>
      </c>
      <c r="E81" s="346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46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5">
        <v>4680115880269</v>
      </c>
      <c r="E82" s="346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43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46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151</v>
      </c>
      <c r="B83" s="54" t="s">
        <v>152</v>
      </c>
      <c r="C83" s="31">
        <v>4301011415</v>
      </c>
      <c r="D83" s="345">
        <v>4680115880429</v>
      </c>
      <c r="E83" s="346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3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46"/>
      <c r="S83" s="34"/>
      <c r="T83" s="34"/>
      <c r="U83" s="35" t="s">
        <v>65</v>
      </c>
      <c r="V83" s="339">
        <v>7</v>
      </c>
      <c r="W83" s="340">
        <f t="shared" si="2"/>
        <v>9</v>
      </c>
      <c r="X83" s="36">
        <f>IFERROR(IF(W83=0,"",ROUNDUP(W83/H83,0)*0.00937),"")</f>
        <v>1.874E-2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5">
        <v>4680115881457</v>
      </c>
      <c r="E84" s="346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46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5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7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28.139550264550266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31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0.6494899999999999</v>
      </c>
      <c r="Y85" s="342"/>
      <c r="Z85" s="342"/>
    </row>
    <row r="86" spans="1:53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7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1">
        <f>IFERROR(SUM(V65:V84),"0")</f>
        <v>301</v>
      </c>
      <c r="W86" s="341">
        <f>IFERROR(SUM(W65:W84),"0")</f>
        <v>329.79999999999995</v>
      </c>
      <c r="X86" s="37"/>
      <c r="Y86" s="342"/>
      <c r="Z86" s="342"/>
    </row>
    <row r="87" spans="1:53" ht="14.25" hidden="1" customHeight="1" x14ac:dyDescent="0.25">
      <c r="A87" s="355" t="s">
        <v>98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5">
        <v>4680115881488</v>
      </c>
      <c r="E88" s="346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4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46"/>
      <c r="S88" s="34"/>
      <c r="T88" s="34"/>
      <c r="U88" s="35" t="s">
        <v>65</v>
      </c>
      <c r="V88" s="339">
        <v>10</v>
      </c>
      <c r="W88" s="340">
        <f>IFERROR(IF(V88="",0,CEILING((V88/$H88),1)*$H88),"")</f>
        <v>10.8</v>
      </c>
      <c r="X88" s="36">
        <f>IFERROR(IF(W88=0,"",ROUNDUP(W88/H88,0)*0.02175),"")</f>
        <v>2.1749999999999999E-2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5">
        <v>4607091384765</v>
      </c>
      <c r="E89" s="346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39" t="s">
        <v>159</v>
      </c>
      <c r="O89" s="363"/>
      <c r="P89" s="363"/>
      <c r="Q89" s="363"/>
      <c r="R89" s="346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5">
        <v>4680115882751</v>
      </c>
      <c r="E90" s="346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3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46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5">
        <v>4680115882775</v>
      </c>
      <c r="E91" s="346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3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46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45">
        <v>4680115880658</v>
      </c>
      <c r="E92" s="346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46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5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76"/>
      <c r="N93" s="357" t="s">
        <v>66</v>
      </c>
      <c r="O93" s="358"/>
      <c r="P93" s="358"/>
      <c r="Q93" s="358"/>
      <c r="R93" s="358"/>
      <c r="S93" s="358"/>
      <c r="T93" s="359"/>
      <c r="U93" s="37" t="s">
        <v>67</v>
      </c>
      <c r="V93" s="341">
        <f>IFERROR(V88/H88,"0")+IFERROR(V89/H89,"0")+IFERROR(V90/H90,"0")+IFERROR(V91/H91,"0")+IFERROR(V92/H92,"0")</f>
        <v>0.92592592592592582</v>
      </c>
      <c r="W93" s="341">
        <f>IFERROR(W88/H88,"0")+IFERROR(W89/H89,"0")+IFERROR(W90/H90,"0")+IFERROR(W91/H91,"0")+IFERROR(W92/H92,"0")</f>
        <v>1</v>
      </c>
      <c r="X93" s="341">
        <f>IFERROR(IF(X88="",0,X88),"0")+IFERROR(IF(X89="",0,X89),"0")+IFERROR(IF(X90="",0,X90),"0")+IFERROR(IF(X91="",0,X91),"0")+IFERROR(IF(X92="",0,X92),"0")</f>
        <v>2.1749999999999999E-2</v>
      </c>
      <c r="Y93" s="342"/>
      <c r="Z93" s="342"/>
    </row>
    <row r="94" spans="1:53" x14ac:dyDescent="0.2">
      <c r="A94" s="35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76"/>
      <c r="N94" s="357" t="s">
        <v>66</v>
      </c>
      <c r="O94" s="358"/>
      <c r="P94" s="358"/>
      <c r="Q94" s="358"/>
      <c r="R94" s="358"/>
      <c r="S94" s="358"/>
      <c r="T94" s="359"/>
      <c r="U94" s="37" t="s">
        <v>65</v>
      </c>
      <c r="V94" s="341">
        <f>IFERROR(SUM(V88:V92),"0")</f>
        <v>10</v>
      </c>
      <c r="W94" s="341">
        <f>IFERROR(SUM(W88:W92),"0")</f>
        <v>10.8</v>
      </c>
      <c r="X94" s="37"/>
      <c r="Y94" s="342"/>
      <c r="Z94" s="342"/>
    </row>
    <row r="95" spans="1:53" ht="14.25" hidden="1" customHeight="1" x14ac:dyDescent="0.25">
      <c r="A95" s="355" t="s">
        <v>60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35"/>
      <c r="Z95" s="335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45">
        <v>4607091387667</v>
      </c>
      <c r="E96" s="346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46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5">
        <v>4607091387636</v>
      </c>
      <c r="E97" s="346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46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5">
        <v>4607091382426</v>
      </c>
      <c r="E98" s="346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46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5">
        <v>4607091386547</v>
      </c>
      <c r="E99" s="346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46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45">
        <v>4607091384734</v>
      </c>
      <c r="E100" s="346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46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5">
        <v>4607091382464</v>
      </c>
      <c r="E101" s="346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46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5">
        <v>4680115883444</v>
      </c>
      <c r="E102" s="346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46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5">
        <v>4680115883444</v>
      </c>
      <c r="E103" s="346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46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76"/>
      <c r="N104" s="357" t="s">
        <v>66</v>
      </c>
      <c r="O104" s="358"/>
      <c r="P104" s="358"/>
      <c r="Q104" s="358"/>
      <c r="R104" s="358"/>
      <c r="S104" s="358"/>
      <c r="T104" s="359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hidden="1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76"/>
      <c r="N105" s="357" t="s">
        <v>66</v>
      </c>
      <c r="O105" s="358"/>
      <c r="P105" s="358"/>
      <c r="Q105" s="358"/>
      <c r="R105" s="358"/>
      <c r="S105" s="358"/>
      <c r="T105" s="359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hidden="1" customHeight="1" x14ac:dyDescent="0.25">
      <c r="A106" s="355" t="s">
        <v>68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35"/>
      <c r="Z106" s="335"/>
    </row>
    <row r="107" spans="1:53" ht="27" customHeight="1" x14ac:dyDescent="0.25">
      <c r="A107" s="54" t="s">
        <v>182</v>
      </c>
      <c r="B107" s="54" t="s">
        <v>183</v>
      </c>
      <c r="C107" s="31">
        <v>4301051543</v>
      </c>
      <c r="D107" s="345">
        <v>4607091386967</v>
      </c>
      <c r="E107" s="346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46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3"/>
      <c r="P107" s="363"/>
      <c r="Q107" s="363"/>
      <c r="R107" s="346"/>
      <c r="S107" s="34"/>
      <c r="T107" s="34"/>
      <c r="U107" s="35" t="s">
        <v>65</v>
      </c>
      <c r="V107" s="339">
        <v>27</v>
      </c>
      <c r="W107" s="340">
        <f t="shared" ref="W107:W115" si="6">IFERROR(IF(V107="",0,CEILING((V107/$H107),1)*$H107),"")</f>
        <v>33.6</v>
      </c>
      <c r="X107" s="36">
        <f>IFERROR(IF(W107=0,"",ROUNDUP(W107/H107,0)*0.02175),"")</f>
        <v>8.6999999999999994E-2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5">
        <v>4607091386967</v>
      </c>
      <c r="E108" s="346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3"/>
      <c r="P108" s="363"/>
      <c r="Q108" s="363"/>
      <c r="R108" s="346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4301051611</v>
      </c>
      <c r="D109" s="345">
        <v>4607091385304</v>
      </c>
      <c r="E109" s="346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46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4301051306</v>
      </c>
      <c r="D110" s="345">
        <v>4607091386264</v>
      </c>
      <c r="E110" s="346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7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46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5">
        <v>4607091385731</v>
      </c>
      <c r="E111" s="346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4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46"/>
      <c r="S111" s="34"/>
      <c r="T111" s="34"/>
      <c r="U111" s="35" t="s">
        <v>65</v>
      </c>
      <c r="V111" s="339">
        <v>5</v>
      </c>
      <c r="W111" s="340">
        <f t="shared" si="6"/>
        <v>5.4</v>
      </c>
      <c r="X111" s="36">
        <f>IFERROR(IF(W111=0,"",ROUNDUP(W111/H111,0)*0.00753),"")</f>
        <v>1.506E-2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4301051439</v>
      </c>
      <c r="D112" s="345">
        <v>4680115880214</v>
      </c>
      <c r="E112" s="346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6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46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5">
        <v>4680115880894</v>
      </c>
      <c r="E113" s="346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6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46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5">
        <v>4607091385427</v>
      </c>
      <c r="E114" s="346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46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5">
        <v>4680115882645</v>
      </c>
      <c r="E115" s="346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46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7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5.0661375661375656</v>
      </c>
      <c r="W116" s="341">
        <f>IFERROR(W107/H107,"0")+IFERROR(W108/H108,"0")+IFERROR(W109/H109,"0")+IFERROR(W110/H110,"0")+IFERROR(W111/H111,"0")+IFERROR(W112/H112,"0")+IFERROR(W113/H113,"0")+IFERROR(W114/H114,"0")+IFERROR(W115/H115,"0")</f>
        <v>6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0.10206</v>
      </c>
      <c r="Y116" s="342"/>
      <c r="Z116" s="342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7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1">
        <f>IFERROR(SUM(V107:V115),"0")</f>
        <v>32</v>
      </c>
      <c r="W117" s="341">
        <f>IFERROR(SUM(W107:W115),"0")</f>
        <v>39</v>
      </c>
      <c r="X117" s="37"/>
      <c r="Y117" s="342"/>
      <c r="Z117" s="342"/>
    </row>
    <row r="118" spans="1:53" ht="14.25" hidden="1" customHeight="1" x14ac:dyDescent="0.25">
      <c r="A118" s="355" t="s">
        <v>199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5">
        <v>4607091383065</v>
      </c>
      <c r="E119" s="346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46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5">
        <v>4680115881532</v>
      </c>
      <c r="E120" s="346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6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46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5">
        <v>4680115881532</v>
      </c>
      <c r="E121" s="346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24" t="s">
        <v>205</v>
      </c>
      <c r="O121" s="363"/>
      <c r="P121" s="363"/>
      <c r="Q121" s="363"/>
      <c r="R121" s="346"/>
      <c r="S121" s="34"/>
      <c r="T121" s="34"/>
      <c r="U121" s="35" t="s">
        <v>65</v>
      </c>
      <c r="V121" s="339">
        <v>46</v>
      </c>
      <c r="W121" s="340">
        <f t="shared" si="7"/>
        <v>50.400000000000006</v>
      </c>
      <c r="X121" s="36">
        <f>IFERROR(IF(W121=0,"",ROUNDUP(W121/H121,0)*0.02175),"")</f>
        <v>0.1305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5">
        <v>4680115881532</v>
      </c>
      <c r="E122" s="346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4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46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4301060356</v>
      </c>
      <c r="D123" s="345">
        <v>4680115882652</v>
      </c>
      <c r="E123" s="346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46"/>
      <c r="S123" s="34"/>
      <c r="T123" s="34"/>
      <c r="U123" s="35" t="s">
        <v>65</v>
      </c>
      <c r="V123" s="339">
        <v>3.3</v>
      </c>
      <c r="W123" s="340">
        <f t="shared" si="7"/>
        <v>3.96</v>
      </c>
      <c r="X123" s="36">
        <f>IFERROR(IF(W123=0,"",ROUNDUP(W123/H123,0)*0.00753),"")</f>
        <v>1.506E-2</v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5">
        <v>4680115880238</v>
      </c>
      <c r="E124" s="346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0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46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4301060351</v>
      </c>
      <c r="D125" s="345">
        <v>4680115881464</v>
      </c>
      <c r="E125" s="346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46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7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1">
        <f>IFERROR(V119/H119,"0")+IFERROR(V120/H120,"0")+IFERROR(V121/H121,"0")+IFERROR(V122/H122,"0")+IFERROR(V123/H123,"0")+IFERROR(V124/H124,"0")+IFERROR(V125/H125,"0")</f>
        <v>7.1428571428571423</v>
      </c>
      <c r="W126" s="341">
        <f>IFERROR(W119/H119,"0")+IFERROR(W120/H120,"0")+IFERROR(W121/H121,"0")+IFERROR(W122/H122,"0")+IFERROR(W123/H123,"0")+IFERROR(W124/H124,"0")+IFERROR(W125/H125,"0")</f>
        <v>8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0.14555999999999999</v>
      </c>
      <c r="Y126" s="342"/>
      <c r="Z126" s="342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7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1">
        <f>IFERROR(SUM(V119:V125),"0")</f>
        <v>49.3</v>
      </c>
      <c r="W127" s="341">
        <f>IFERROR(SUM(W119:W125),"0")</f>
        <v>54.360000000000007</v>
      </c>
      <c r="X127" s="37"/>
      <c r="Y127" s="342"/>
      <c r="Z127" s="342"/>
    </row>
    <row r="128" spans="1:53" ht="16.5" hidden="1" customHeight="1" x14ac:dyDescent="0.25">
      <c r="A128" s="370" t="s">
        <v>213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34"/>
      <c r="Z128" s="334"/>
    </row>
    <row r="129" spans="1:53" ht="14.25" hidden="1" customHeight="1" x14ac:dyDescent="0.25">
      <c r="A129" s="355" t="s">
        <v>68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5">
        <v>4607091385168</v>
      </c>
      <c r="E130" s="346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4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46"/>
      <c r="S130" s="34"/>
      <c r="T130" s="34"/>
      <c r="U130" s="35" t="s">
        <v>65</v>
      </c>
      <c r="V130" s="339">
        <v>61</v>
      </c>
      <c r="W130" s="340">
        <f>IFERROR(IF(V130="",0,CEILING((V130/$H130),1)*$H130),"")</f>
        <v>67.2</v>
      </c>
      <c r="X130" s="36">
        <f>IFERROR(IF(W130=0,"",ROUNDUP(W130/H130,0)*0.02175),"")</f>
        <v>0.17399999999999999</v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214</v>
      </c>
      <c r="B131" s="54" t="s">
        <v>216</v>
      </c>
      <c r="C131" s="31">
        <v>4301051360</v>
      </c>
      <c r="D131" s="345">
        <v>4607091385168</v>
      </c>
      <c r="E131" s="346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6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63"/>
      <c r="P131" s="363"/>
      <c r="Q131" s="363"/>
      <c r="R131" s="346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5">
        <v>4607091383256</v>
      </c>
      <c r="E132" s="346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46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219</v>
      </c>
      <c r="B133" s="54" t="s">
        <v>220</v>
      </c>
      <c r="C133" s="31">
        <v>4301051358</v>
      </c>
      <c r="D133" s="345">
        <v>4607091385748</v>
      </c>
      <c r="E133" s="346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46"/>
      <c r="S133" s="34"/>
      <c r="T133" s="34"/>
      <c r="U133" s="35" t="s">
        <v>65</v>
      </c>
      <c r="V133" s="339">
        <v>0</v>
      </c>
      <c r="W133" s="34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7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7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1">
        <f>IFERROR(V130/H130,"0")+IFERROR(V131/H131,"0")+IFERROR(V132/H132,"0")+IFERROR(V133/H133,"0")</f>
        <v>7.2619047619047619</v>
      </c>
      <c r="W134" s="341">
        <f>IFERROR(W130/H130,"0")+IFERROR(W131/H131,"0")+IFERROR(W132/H132,"0")+IFERROR(W133/H133,"0")</f>
        <v>8</v>
      </c>
      <c r="X134" s="341">
        <f>IFERROR(IF(X130="",0,X130),"0")+IFERROR(IF(X131="",0,X131),"0")+IFERROR(IF(X132="",0,X132),"0")+IFERROR(IF(X133="",0,X133),"0")</f>
        <v>0.17399999999999999</v>
      </c>
      <c r="Y134" s="342"/>
      <c r="Z134" s="342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7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1">
        <f>IFERROR(SUM(V130:V133),"0")</f>
        <v>61</v>
      </c>
      <c r="W135" s="341">
        <f>IFERROR(SUM(W130:W133),"0")</f>
        <v>67.2</v>
      </c>
      <c r="X135" s="37"/>
      <c r="Y135" s="342"/>
      <c r="Z135" s="342"/>
    </row>
    <row r="136" spans="1:53" ht="27.75" hidden="1" customHeight="1" x14ac:dyDescent="0.2">
      <c r="A136" s="360" t="s">
        <v>221</v>
      </c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48"/>
      <c r="Z136" s="48"/>
    </row>
    <row r="137" spans="1:53" ht="16.5" hidden="1" customHeight="1" x14ac:dyDescent="0.25">
      <c r="A137" s="370" t="s">
        <v>222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34"/>
      <c r="Z137" s="334"/>
    </row>
    <row r="138" spans="1:53" ht="14.25" hidden="1" customHeight="1" x14ac:dyDescent="0.25">
      <c r="A138" s="355" t="s">
        <v>106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5">
        <v>4607091383423</v>
      </c>
      <c r="E139" s="346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46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5">
        <v>4607091381405</v>
      </c>
      <c r="E140" s="346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46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5">
        <v>4607091386516</v>
      </c>
      <c r="E141" s="346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46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7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7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7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70" t="s">
        <v>229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34"/>
      <c r="Z144" s="334"/>
    </row>
    <row r="145" spans="1:53" ht="14.25" hidden="1" customHeight="1" x14ac:dyDescent="0.25">
      <c r="A145" s="355" t="s">
        <v>60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35"/>
      <c r="Z145" s="335"/>
    </row>
    <row r="146" spans="1:53" ht="27" hidden="1" customHeight="1" x14ac:dyDescent="0.25">
      <c r="A146" s="54" t="s">
        <v>230</v>
      </c>
      <c r="B146" s="54" t="s">
        <v>231</v>
      </c>
      <c r="C146" s="31">
        <v>4301031191</v>
      </c>
      <c r="D146" s="345">
        <v>4680115880993</v>
      </c>
      <c r="E146" s="346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46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4301031204</v>
      </c>
      <c r="D147" s="345">
        <v>4680115881761</v>
      </c>
      <c r="E147" s="346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46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4301031201</v>
      </c>
      <c r="D148" s="345">
        <v>4680115881563</v>
      </c>
      <c r="E148" s="346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46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4301031199</v>
      </c>
      <c r="D149" s="345">
        <v>4680115880986</v>
      </c>
      <c r="E149" s="346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6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46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5">
        <v>4680115880207</v>
      </c>
      <c r="E150" s="346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46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5">
        <v>4680115881785</v>
      </c>
      <c r="E151" s="346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3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46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4301031202</v>
      </c>
      <c r="D152" s="345">
        <v>4680115881679</v>
      </c>
      <c r="E152" s="346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46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5">
        <v>4680115880191</v>
      </c>
      <c r="E153" s="346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46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5">
        <v>4680115883963</v>
      </c>
      <c r="E154" s="346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3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46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7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7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0</v>
      </c>
      <c r="W155" s="341">
        <f>IFERROR(W146/H146,"0")+IFERROR(W147/H147,"0")+IFERROR(W148/H148,"0")+IFERROR(W149/H149,"0")+IFERROR(W150/H150,"0")+IFERROR(W151/H151,"0")+IFERROR(W152/H152,"0")+IFERROR(W153/H153,"0")+IFERROR(W154/H154,"0")</f>
        <v>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2"/>
      <c r="Z155" s="342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7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1">
        <f>IFERROR(SUM(V146:V154),"0")</f>
        <v>0</v>
      </c>
      <c r="W156" s="341">
        <f>IFERROR(SUM(W146:W154),"0")</f>
        <v>0</v>
      </c>
      <c r="X156" s="37"/>
      <c r="Y156" s="342"/>
      <c r="Z156" s="342"/>
    </row>
    <row r="157" spans="1:53" ht="16.5" hidden="1" customHeight="1" x14ac:dyDescent="0.25">
      <c r="A157" s="370" t="s">
        <v>248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34"/>
      <c r="Z157" s="334"/>
    </row>
    <row r="158" spans="1:53" ht="14.25" hidden="1" customHeight="1" x14ac:dyDescent="0.25">
      <c r="A158" s="355" t="s">
        <v>106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5">
        <v>4680115881402</v>
      </c>
      <c r="E159" s="346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46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251</v>
      </c>
      <c r="B160" s="54" t="s">
        <v>252</v>
      </c>
      <c r="C160" s="31">
        <v>4301011454</v>
      </c>
      <c r="D160" s="345">
        <v>4680115881396</v>
      </c>
      <c r="E160" s="346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46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7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7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7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hidden="1" customHeight="1" x14ac:dyDescent="0.25">
      <c r="A163" s="355" t="s">
        <v>98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5">
        <v>4680115882935</v>
      </c>
      <c r="E164" s="346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46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255</v>
      </c>
      <c r="B165" s="54" t="s">
        <v>256</v>
      </c>
      <c r="C165" s="31">
        <v>4301020220</v>
      </c>
      <c r="D165" s="345">
        <v>4680115880764</v>
      </c>
      <c r="E165" s="346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46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7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7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7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hidden="1" customHeight="1" x14ac:dyDescent="0.25">
      <c r="A168" s="355" t="s">
        <v>60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5">
        <v>4680115882683</v>
      </c>
      <c r="E169" s="346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46"/>
      <c r="S169" s="34"/>
      <c r="T169" s="34"/>
      <c r="U169" s="35" t="s">
        <v>65</v>
      </c>
      <c r="V169" s="339">
        <v>131</v>
      </c>
      <c r="W169" s="340">
        <f>IFERROR(IF(V169="",0,CEILING((V169/$H169),1)*$H169),"")</f>
        <v>135</v>
      </c>
      <c r="X169" s="36">
        <f>IFERROR(IF(W169=0,"",ROUNDUP(W169/H169,0)*0.00937),"")</f>
        <v>0.23424999999999999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5">
        <v>4680115882690</v>
      </c>
      <c r="E170" s="346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46"/>
      <c r="S170" s="34"/>
      <c r="T170" s="34"/>
      <c r="U170" s="35" t="s">
        <v>65</v>
      </c>
      <c r="V170" s="339">
        <v>126</v>
      </c>
      <c r="W170" s="340">
        <f>IFERROR(IF(V170="",0,CEILING((V170/$H170),1)*$H170),"")</f>
        <v>129.60000000000002</v>
      </c>
      <c r="X170" s="36">
        <f>IFERROR(IF(W170=0,"",ROUNDUP(W170/H170,0)*0.00937),"")</f>
        <v>0.22488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4301031220</v>
      </c>
      <c r="D171" s="345">
        <v>4680115882669</v>
      </c>
      <c r="E171" s="346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46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4301031221</v>
      </c>
      <c r="D172" s="345">
        <v>4680115882676</v>
      </c>
      <c r="E172" s="346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46"/>
      <c r="S172" s="34"/>
      <c r="T172" s="34"/>
      <c r="U172" s="35" t="s">
        <v>65</v>
      </c>
      <c r="V172" s="339">
        <v>224</v>
      </c>
      <c r="W172" s="340">
        <f>IFERROR(IF(V172="",0,CEILING((V172/$H172),1)*$H172),"")</f>
        <v>226.8</v>
      </c>
      <c r="X172" s="36">
        <f>IFERROR(IF(W172=0,"",ROUNDUP(W172/H172,0)*0.00937),"")</f>
        <v>0.39354</v>
      </c>
      <c r="Y172" s="56"/>
      <c r="Z172" s="57"/>
      <c r="AD172" s="58"/>
      <c r="BA172" s="149" t="s">
        <v>1</v>
      </c>
    </row>
    <row r="173" spans="1:53" x14ac:dyDescent="0.2">
      <c r="A173" s="37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7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1">
        <f>IFERROR(V169/H169,"0")+IFERROR(V170/H170,"0")+IFERROR(V171/H171,"0")+IFERROR(V172/H172,"0")</f>
        <v>89.074074074074076</v>
      </c>
      <c r="W173" s="341">
        <f>IFERROR(W169/H169,"0")+IFERROR(W170/H170,"0")+IFERROR(W171/H171,"0")+IFERROR(W172/H172,"0")</f>
        <v>91</v>
      </c>
      <c r="X173" s="341">
        <f>IFERROR(IF(X169="",0,X169),"0")+IFERROR(IF(X170="",0,X170),"0")+IFERROR(IF(X171="",0,X171),"0")+IFERROR(IF(X172="",0,X172),"0")</f>
        <v>0.85267000000000004</v>
      </c>
      <c r="Y173" s="342"/>
      <c r="Z173" s="342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7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1">
        <f>IFERROR(SUM(V169:V172),"0")</f>
        <v>481</v>
      </c>
      <c r="W174" s="341">
        <f>IFERROR(SUM(W169:W172),"0")</f>
        <v>491.40000000000003</v>
      </c>
      <c r="X174" s="37"/>
      <c r="Y174" s="342"/>
      <c r="Z174" s="342"/>
    </row>
    <row r="175" spans="1:53" ht="14.25" hidden="1" customHeight="1" x14ac:dyDescent="0.25">
      <c r="A175" s="355" t="s">
        <v>68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5">
        <v>4680115881556</v>
      </c>
      <c r="E176" s="346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6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46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5">
        <v>4680115880573</v>
      </c>
      <c r="E177" s="346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4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46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5">
        <v>4680115881594</v>
      </c>
      <c r="E178" s="346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6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46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5">
        <v>4680115881587</v>
      </c>
      <c r="E179" s="346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46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4301051380</v>
      </c>
      <c r="D180" s="345">
        <v>4680115880962</v>
      </c>
      <c r="E180" s="346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46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5">
        <v>4680115881617</v>
      </c>
      <c r="E181" s="346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7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46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5">
        <v>4680115881228</v>
      </c>
      <c r="E182" s="346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46"/>
      <c r="S182" s="34"/>
      <c r="T182" s="34"/>
      <c r="U182" s="35" t="s">
        <v>65</v>
      </c>
      <c r="V182" s="339">
        <v>51</v>
      </c>
      <c r="W182" s="340">
        <f t="shared" si="9"/>
        <v>52.8</v>
      </c>
      <c r="X182" s="36">
        <f>IFERROR(IF(W182=0,"",ROUNDUP(W182/H182,0)*0.00753),"")</f>
        <v>0.16566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5">
        <v>4680115881037</v>
      </c>
      <c r="E183" s="346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46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4301051384</v>
      </c>
      <c r="D184" s="345">
        <v>4680115881211</v>
      </c>
      <c r="E184" s="346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46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5">
        <v>4680115881020</v>
      </c>
      <c r="E185" s="346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4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46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5">
        <v>4680115882195</v>
      </c>
      <c r="E186" s="346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46"/>
      <c r="S186" s="34"/>
      <c r="T186" s="34"/>
      <c r="U186" s="35" t="s">
        <v>65</v>
      </c>
      <c r="V186" s="339">
        <v>9</v>
      </c>
      <c r="W186" s="340">
        <f t="shared" si="9"/>
        <v>9.6</v>
      </c>
      <c r="X186" s="36">
        <f t="shared" ref="X186:X192" si="10">IFERROR(IF(W186=0,"",ROUNDUP(W186/H186,0)*0.00753),"")</f>
        <v>3.0120000000000001E-2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4301051479</v>
      </c>
      <c r="D187" s="345">
        <v>4680115882607</v>
      </c>
      <c r="E187" s="346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46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5">
        <v>4680115880092</v>
      </c>
      <c r="E188" s="346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46"/>
      <c r="S188" s="34"/>
      <c r="T188" s="34"/>
      <c r="U188" s="35" t="s">
        <v>65</v>
      </c>
      <c r="V188" s="339">
        <v>142</v>
      </c>
      <c r="W188" s="340">
        <f t="shared" si="9"/>
        <v>144</v>
      </c>
      <c r="X188" s="36">
        <f t="shared" si="10"/>
        <v>0.45180000000000003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5">
        <v>4680115880221</v>
      </c>
      <c r="E189" s="346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4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46"/>
      <c r="S189" s="34"/>
      <c r="T189" s="34"/>
      <c r="U189" s="35" t="s">
        <v>65</v>
      </c>
      <c r="V189" s="339">
        <v>79</v>
      </c>
      <c r="W189" s="340">
        <f t="shared" si="9"/>
        <v>79.2</v>
      </c>
      <c r="X189" s="36">
        <f t="shared" si="10"/>
        <v>0.24849000000000002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5">
        <v>4680115882942</v>
      </c>
      <c r="E190" s="346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46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5">
        <v>4680115880504</v>
      </c>
      <c r="E191" s="346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5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46"/>
      <c r="S191" s="34"/>
      <c r="T191" s="34"/>
      <c r="U191" s="35" t="s">
        <v>65</v>
      </c>
      <c r="V191" s="339">
        <v>159</v>
      </c>
      <c r="W191" s="340">
        <f t="shared" si="9"/>
        <v>160.79999999999998</v>
      </c>
      <c r="X191" s="36">
        <f t="shared" si="10"/>
        <v>0.50451000000000001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4301051410</v>
      </c>
      <c r="D192" s="345">
        <v>4680115882164</v>
      </c>
      <c r="E192" s="346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46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7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7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183.33333333333334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186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1.4005800000000002</v>
      </c>
      <c r="Y193" s="342"/>
      <c r="Z193" s="342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7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1">
        <f>IFERROR(SUM(V176:V192),"0")</f>
        <v>440</v>
      </c>
      <c r="W194" s="341">
        <f>IFERROR(SUM(W176:W192),"0")</f>
        <v>446.4</v>
      </c>
      <c r="X194" s="37"/>
      <c r="Y194" s="342"/>
      <c r="Z194" s="342"/>
    </row>
    <row r="195" spans="1:53" ht="14.25" hidden="1" customHeight="1" x14ac:dyDescent="0.25">
      <c r="A195" s="355" t="s">
        <v>199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5">
        <v>4680115882874</v>
      </c>
      <c r="E196" s="346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46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5">
        <v>4680115884434</v>
      </c>
      <c r="E197" s="346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46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303</v>
      </c>
      <c r="B198" s="54" t="s">
        <v>304</v>
      </c>
      <c r="C198" s="31">
        <v>4301060338</v>
      </c>
      <c r="D198" s="345">
        <v>4680115880801</v>
      </c>
      <c r="E198" s="346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46"/>
      <c r="S198" s="34"/>
      <c r="T198" s="34"/>
      <c r="U198" s="35" t="s">
        <v>65</v>
      </c>
      <c r="V198" s="339">
        <v>0</v>
      </c>
      <c r="W198" s="34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305</v>
      </c>
      <c r="B199" s="54" t="s">
        <v>306</v>
      </c>
      <c r="C199" s="31">
        <v>4301060339</v>
      </c>
      <c r="D199" s="345">
        <v>4680115880818</v>
      </c>
      <c r="E199" s="346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46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7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7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1">
        <f>IFERROR(V196/H196,"0")+IFERROR(V197/H197,"0")+IFERROR(V198/H198,"0")+IFERROR(V199/H199,"0")</f>
        <v>0</v>
      </c>
      <c r="W200" s="341">
        <f>IFERROR(W196/H196,"0")+IFERROR(W197/H197,"0")+IFERROR(W198/H198,"0")+IFERROR(W199/H199,"0")</f>
        <v>0</v>
      </c>
      <c r="X200" s="341">
        <f>IFERROR(IF(X196="",0,X196),"0")+IFERROR(IF(X197="",0,X197),"0")+IFERROR(IF(X198="",0,X198),"0")+IFERROR(IF(X199="",0,X199),"0")</f>
        <v>0</v>
      </c>
      <c r="Y200" s="342"/>
      <c r="Z200" s="342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7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1">
        <f>IFERROR(SUM(V196:V199),"0")</f>
        <v>0</v>
      </c>
      <c r="W201" s="341">
        <f>IFERROR(SUM(W196:W199),"0")</f>
        <v>0</v>
      </c>
      <c r="X201" s="37"/>
      <c r="Y201" s="342"/>
      <c r="Z201" s="342"/>
    </row>
    <row r="202" spans="1:53" ht="16.5" hidden="1" customHeight="1" x14ac:dyDescent="0.25">
      <c r="A202" s="370" t="s">
        <v>307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34"/>
      <c r="Z202" s="334"/>
    </row>
    <row r="203" spans="1:53" ht="14.25" hidden="1" customHeight="1" x14ac:dyDescent="0.25">
      <c r="A203" s="355" t="s">
        <v>60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35"/>
      <c r="Z203" s="335"/>
    </row>
    <row r="204" spans="1:53" ht="27" hidden="1" customHeight="1" x14ac:dyDescent="0.25">
      <c r="A204" s="54" t="s">
        <v>308</v>
      </c>
      <c r="B204" s="54" t="s">
        <v>309</v>
      </c>
      <c r="C204" s="31">
        <v>4301031151</v>
      </c>
      <c r="D204" s="345">
        <v>4607091389845</v>
      </c>
      <c r="E204" s="346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63"/>
      <c r="P204" s="363"/>
      <c r="Q204" s="363"/>
      <c r="R204" s="346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75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76"/>
      <c r="N205" s="357" t="s">
        <v>66</v>
      </c>
      <c r="O205" s="358"/>
      <c r="P205" s="358"/>
      <c r="Q205" s="358"/>
      <c r="R205" s="358"/>
      <c r="S205" s="358"/>
      <c r="T205" s="359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hidden="1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76"/>
      <c r="N206" s="357" t="s">
        <v>66</v>
      </c>
      <c r="O206" s="358"/>
      <c r="P206" s="358"/>
      <c r="Q206" s="358"/>
      <c r="R206" s="358"/>
      <c r="S206" s="358"/>
      <c r="T206" s="359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hidden="1" customHeight="1" x14ac:dyDescent="0.25">
      <c r="A207" s="370" t="s">
        <v>310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34"/>
      <c r="Z207" s="334"/>
    </row>
    <row r="208" spans="1:53" ht="14.25" hidden="1" customHeight="1" x14ac:dyDescent="0.25">
      <c r="A208" s="355" t="s">
        <v>106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5">
        <v>4680115884137</v>
      </c>
      <c r="E209" s="346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425" t="s">
        <v>313</v>
      </c>
      <c r="O209" s="363"/>
      <c r="P209" s="363"/>
      <c r="Q209" s="363"/>
      <c r="R209" s="346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5">
        <v>4680115884144</v>
      </c>
      <c r="E210" s="346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616" t="s">
        <v>317</v>
      </c>
      <c r="O210" s="363"/>
      <c r="P210" s="363"/>
      <c r="Q210" s="363"/>
      <c r="R210" s="346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5">
        <v>4680115884236</v>
      </c>
      <c r="E211" s="346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486" t="s">
        <v>320</v>
      </c>
      <c r="O211" s="363"/>
      <c r="P211" s="363"/>
      <c r="Q211" s="363"/>
      <c r="R211" s="346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5">
        <v>4680115884175</v>
      </c>
      <c r="E212" s="346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56" t="s">
        <v>323</v>
      </c>
      <c r="O212" s="363"/>
      <c r="P212" s="363"/>
      <c r="Q212" s="363"/>
      <c r="R212" s="346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5">
        <v>4680115884182</v>
      </c>
      <c r="E213" s="346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68" t="s">
        <v>326</v>
      </c>
      <c r="O213" s="363"/>
      <c r="P213" s="363"/>
      <c r="Q213" s="363"/>
      <c r="R213" s="346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5">
        <v>4680115884205</v>
      </c>
      <c r="E214" s="346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462" t="s">
        <v>329</v>
      </c>
      <c r="O214" s="363"/>
      <c r="P214" s="363"/>
      <c r="Q214" s="363"/>
      <c r="R214" s="346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75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76"/>
      <c r="N215" s="357" t="s">
        <v>66</v>
      </c>
      <c r="O215" s="358"/>
      <c r="P215" s="358"/>
      <c r="Q215" s="358"/>
      <c r="R215" s="358"/>
      <c r="S215" s="358"/>
      <c r="T215" s="359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6"/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76"/>
      <c r="N216" s="357" t="s">
        <v>66</v>
      </c>
      <c r="O216" s="358"/>
      <c r="P216" s="358"/>
      <c r="Q216" s="358"/>
      <c r="R216" s="358"/>
      <c r="S216" s="358"/>
      <c r="T216" s="359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70" t="s">
        <v>330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34"/>
      <c r="Z217" s="334"/>
    </row>
    <row r="218" spans="1:53" ht="14.25" hidden="1" customHeight="1" x14ac:dyDescent="0.25">
      <c r="A218" s="355" t="s">
        <v>106</v>
      </c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  <c r="R218" s="356"/>
      <c r="S218" s="356"/>
      <c r="T218" s="356"/>
      <c r="U218" s="356"/>
      <c r="V218" s="356"/>
      <c r="W218" s="356"/>
      <c r="X218" s="356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5">
        <v>4607091387445</v>
      </c>
      <c r="E219" s="346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63"/>
      <c r="P219" s="363"/>
      <c r="Q219" s="363"/>
      <c r="R219" s="346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5">
        <v>4607091386004</v>
      </c>
      <c r="E220" s="346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63"/>
      <c r="P220" s="363"/>
      <c r="Q220" s="363"/>
      <c r="R220" s="346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5">
        <v>4607091386004</v>
      </c>
      <c r="E221" s="346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6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63"/>
      <c r="P221" s="363"/>
      <c r="Q221" s="363"/>
      <c r="R221" s="346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5">
        <v>4607091386073</v>
      </c>
      <c r="E222" s="346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63"/>
      <c r="P222" s="363"/>
      <c r="Q222" s="363"/>
      <c r="R222" s="346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5">
        <v>4607091387322</v>
      </c>
      <c r="E223" s="346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6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63"/>
      <c r="P223" s="363"/>
      <c r="Q223" s="363"/>
      <c r="R223" s="346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5">
        <v>4607091387322</v>
      </c>
      <c r="E224" s="346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4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63"/>
      <c r="P224" s="363"/>
      <c r="Q224" s="363"/>
      <c r="R224" s="346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5">
        <v>4607091387377</v>
      </c>
      <c r="E225" s="346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4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63"/>
      <c r="P225" s="363"/>
      <c r="Q225" s="363"/>
      <c r="R225" s="346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5">
        <v>4607091387353</v>
      </c>
      <c r="E226" s="346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6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63"/>
      <c r="P226" s="363"/>
      <c r="Q226" s="363"/>
      <c r="R226" s="346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5">
        <v>4607091386011</v>
      </c>
      <c r="E227" s="346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63"/>
      <c r="P227" s="363"/>
      <c r="Q227" s="363"/>
      <c r="R227" s="346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5">
        <v>4607091387308</v>
      </c>
      <c r="E228" s="346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63"/>
      <c r="P228" s="363"/>
      <c r="Q228" s="363"/>
      <c r="R228" s="346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5">
        <v>4607091387339</v>
      </c>
      <c r="E229" s="346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63"/>
      <c r="P229" s="363"/>
      <c r="Q229" s="363"/>
      <c r="R229" s="346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5">
        <v>4680115882638</v>
      </c>
      <c r="E230" s="346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4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63"/>
      <c r="P230" s="363"/>
      <c r="Q230" s="363"/>
      <c r="R230" s="346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5">
        <v>4680115881938</v>
      </c>
      <c r="E231" s="346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63"/>
      <c r="P231" s="363"/>
      <c r="Q231" s="363"/>
      <c r="R231" s="346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5">
        <v>4607091387346</v>
      </c>
      <c r="E232" s="346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63"/>
      <c r="P232" s="363"/>
      <c r="Q232" s="363"/>
      <c r="R232" s="346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5">
        <v>4607091389807</v>
      </c>
      <c r="E233" s="346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63"/>
      <c r="P233" s="363"/>
      <c r="Q233" s="363"/>
      <c r="R233" s="346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75"/>
      <c r="B234" s="356"/>
      <c r="C234" s="356"/>
      <c r="D234" s="356"/>
      <c r="E234" s="356"/>
      <c r="F234" s="356"/>
      <c r="G234" s="356"/>
      <c r="H234" s="356"/>
      <c r="I234" s="356"/>
      <c r="J234" s="356"/>
      <c r="K234" s="356"/>
      <c r="L234" s="356"/>
      <c r="M234" s="376"/>
      <c r="N234" s="357" t="s">
        <v>66</v>
      </c>
      <c r="O234" s="358"/>
      <c r="P234" s="358"/>
      <c r="Q234" s="358"/>
      <c r="R234" s="358"/>
      <c r="S234" s="358"/>
      <c r="T234" s="359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76"/>
      <c r="N235" s="357" t="s">
        <v>66</v>
      </c>
      <c r="O235" s="358"/>
      <c r="P235" s="358"/>
      <c r="Q235" s="358"/>
      <c r="R235" s="358"/>
      <c r="S235" s="358"/>
      <c r="T235" s="359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5" t="s">
        <v>98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5">
        <v>4680115881914</v>
      </c>
      <c r="E237" s="346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63"/>
      <c r="P237" s="363"/>
      <c r="Q237" s="363"/>
      <c r="R237" s="346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75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76"/>
      <c r="N238" s="357" t="s">
        <v>66</v>
      </c>
      <c r="O238" s="358"/>
      <c r="P238" s="358"/>
      <c r="Q238" s="358"/>
      <c r="R238" s="358"/>
      <c r="S238" s="358"/>
      <c r="T238" s="359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6"/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76"/>
      <c r="N239" s="357" t="s">
        <v>66</v>
      </c>
      <c r="O239" s="358"/>
      <c r="P239" s="358"/>
      <c r="Q239" s="358"/>
      <c r="R239" s="358"/>
      <c r="S239" s="358"/>
      <c r="T239" s="359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5" t="s">
        <v>60</v>
      </c>
      <c r="B240" s="356"/>
      <c r="C240" s="356"/>
      <c r="D240" s="356"/>
      <c r="E240" s="356"/>
      <c r="F240" s="356"/>
      <c r="G240" s="356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  <c r="R240" s="356"/>
      <c r="S240" s="356"/>
      <c r="T240" s="356"/>
      <c r="U240" s="356"/>
      <c r="V240" s="356"/>
      <c r="W240" s="356"/>
      <c r="X240" s="356"/>
      <c r="Y240" s="335"/>
      <c r="Z240" s="335"/>
    </row>
    <row r="241" spans="1:53" ht="27" hidden="1" customHeight="1" x14ac:dyDescent="0.25">
      <c r="A241" s="54" t="s">
        <v>361</v>
      </c>
      <c r="B241" s="54" t="s">
        <v>362</v>
      </c>
      <c r="C241" s="31">
        <v>4301030878</v>
      </c>
      <c r="D241" s="345">
        <v>4607091387193</v>
      </c>
      <c r="E241" s="346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63"/>
      <c r="P241" s="363"/>
      <c r="Q241" s="363"/>
      <c r="R241" s="346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4301031153</v>
      </c>
      <c r="D242" s="345">
        <v>4607091387230</v>
      </c>
      <c r="E242" s="346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63"/>
      <c r="P242" s="363"/>
      <c r="Q242" s="363"/>
      <c r="R242" s="346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4301031152</v>
      </c>
      <c r="D243" s="345">
        <v>4607091387285</v>
      </c>
      <c r="E243" s="346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63"/>
      <c r="P243" s="363"/>
      <c r="Q243" s="363"/>
      <c r="R243" s="346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5">
        <v>4680115880481</v>
      </c>
      <c r="E244" s="346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58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63"/>
      <c r="P244" s="363"/>
      <c r="Q244" s="363"/>
      <c r="R244" s="346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idden="1" x14ac:dyDescent="0.2">
      <c r="A245" s="375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76"/>
      <c r="N245" s="357" t="s">
        <v>66</v>
      </c>
      <c r="O245" s="358"/>
      <c r="P245" s="358"/>
      <c r="Q245" s="358"/>
      <c r="R245" s="358"/>
      <c r="S245" s="358"/>
      <c r="T245" s="359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hidden="1" x14ac:dyDescent="0.2">
      <c r="A246" s="356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76"/>
      <c r="N246" s="357" t="s">
        <v>66</v>
      </c>
      <c r="O246" s="358"/>
      <c r="P246" s="358"/>
      <c r="Q246" s="358"/>
      <c r="R246" s="358"/>
      <c r="S246" s="358"/>
      <c r="T246" s="359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hidden="1" customHeight="1" x14ac:dyDescent="0.25">
      <c r="A247" s="355" t="s">
        <v>68</v>
      </c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35"/>
      <c r="Z247" s="335"/>
    </row>
    <row r="248" spans="1:53" ht="16.5" hidden="1" customHeight="1" x14ac:dyDescent="0.25">
      <c r="A248" s="54" t="s">
        <v>369</v>
      </c>
      <c r="B248" s="54" t="s">
        <v>370</v>
      </c>
      <c r="C248" s="31">
        <v>4301051100</v>
      </c>
      <c r="D248" s="345">
        <v>4607091387766</v>
      </c>
      <c r="E248" s="346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3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63"/>
      <c r="P248" s="363"/>
      <c r="Q248" s="363"/>
      <c r="R248" s="346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5">
        <v>4607091387957</v>
      </c>
      <c r="E249" s="346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63"/>
      <c r="P249" s="363"/>
      <c r="Q249" s="363"/>
      <c r="R249" s="346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5">
        <v>4607091387964</v>
      </c>
      <c r="E250" s="346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63"/>
      <c r="P250" s="363"/>
      <c r="Q250" s="363"/>
      <c r="R250" s="346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5">
        <v>4680115883604</v>
      </c>
      <c r="E251" s="346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42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63"/>
      <c r="P251" s="363"/>
      <c r="Q251" s="363"/>
      <c r="R251" s="346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377</v>
      </c>
      <c r="B252" s="54" t="s">
        <v>378</v>
      </c>
      <c r="C252" s="31">
        <v>4301051485</v>
      </c>
      <c r="D252" s="345">
        <v>4680115883567</v>
      </c>
      <c r="E252" s="346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63"/>
      <c r="P252" s="363"/>
      <c r="Q252" s="363"/>
      <c r="R252" s="346"/>
      <c r="S252" s="34"/>
      <c r="T252" s="34"/>
      <c r="U252" s="35" t="s">
        <v>65</v>
      </c>
      <c r="V252" s="339">
        <v>3.5</v>
      </c>
      <c r="W252" s="340">
        <f t="shared" si="14"/>
        <v>4.2</v>
      </c>
      <c r="X252" s="36">
        <f>IFERROR(IF(W252=0,"",ROUNDUP(W252/H252,0)*0.00753),"")</f>
        <v>1.506E-2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5">
        <v>4607091381672</v>
      </c>
      <c r="E253" s="346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63"/>
      <c r="P253" s="363"/>
      <c r="Q253" s="363"/>
      <c r="R253" s="346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5">
        <v>4607091387537</v>
      </c>
      <c r="E254" s="346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63"/>
      <c r="P254" s="363"/>
      <c r="Q254" s="363"/>
      <c r="R254" s="346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383</v>
      </c>
      <c r="B255" s="54" t="s">
        <v>384</v>
      </c>
      <c r="C255" s="31">
        <v>4301051132</v>
      </c>
      <c r="D255" s="345">
        <v>4607091387513</v>
      </c>
      <c r="E255" s="346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63"/>
      <c r="P255" s="363"/>
      <c r="Q255" s="363"/>
      <c r="R255" s="346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5">
        <v>4680115880511</v>
      </c>
      <c r="E256" s="346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63"/>
      <c r="P256" s="363"/>
      <c r="Q256" s="363"/>
      <c r="R256" s="346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5">
        <v>4680115880412</v>
      </c>
      <c r="E257" s="346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6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63"/>
      <c r="P257" s="363"/>
      <c r="Q257" s="363"/>
      <c r="R257" s="346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75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76"/>
      <c r="N258" s="357" t="s">
        <v>66</v>
      </c>
      <c r="O258" s="358"/>
      <c r="P258" s="358"/>
      <c r="Q258" s="358"/>
      <c r="R258" s="358"/>
      <c r="S258" s="358"/>
      <c r="T258" s="359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1.6666666666666665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2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1.506E-2</v>
      </c>
      <c r="Y258" s="342"/>
      <c r="Z258" s="342"/>
    </row>
    <row r="259" spans="1:53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76"/>
      <c r="N259" s="357" t="s">
        <v>66</v>
      </c>
      <c r="O259" s="358"/>
      <c r="P259" s="358"/>
      <c r="Q259" s="358"/>
      <c r="R259" s="358"/>
      <c r="S259" s="358"/>
      <c r="T259" s="359"/>
      <c r="U259" s="37" t="s">
        <v>65</v>
      </c>
      <c r="V259" s="341">
        <f>IFERROR(SUM(V248:V257),"0")</f>
        <v>3.5</v>
      </c>
      <c r="W259" s="341">
        <f>IFERROR(SUM(W248:W257),"0")</f>
        <v>4.2</v>
      </c>
      <c r="X259" s="37"/>
      <c r="Y259" s="342"/>
      <c r="Z259" s="342"/>
    </row>
    <row r="260" spans="1:53" ht="14.25" hidden="1" customHeight="1" x14ac:dyDescent="0.25">
      <c r="A260" s="355" t="s">
        <v>199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35"/>
      <c r="Z260" s="335"/>
    </row>
    <row r="261" spans="1:53" ht="16.5" hidden="1" customHeight="1" x14ac:dyDescent="0.25">
      <c r="A261" s="54" t="s">
        <v>389</v>
      </c>
      <c r="B261" s="54" t="s">
        <v>390</v>
      </c>
      <c r="C261" s="31">
        <v>4301060326</v>
      </c>
      <c r="D261" s="345">
        <v>4607091380880</v>
      </c>
      <c r="E261" s="346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63"/>
      <c r="P261" s="363"/>
      <c r="Q261" s="363"/>
      <c r="R261" s="346"/>
      <c r="S261" s="34"/>
      <c r="T261" s="34"/>
      <c r="U261" s="35" t="s">
        <v>65</v>
      </c>
      <c r="V261" s="339">
        <v>0</v>
      </c>
      <c r="W261" s="340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391</v>
      </c>
      <c r="B262" s="54" t="s">
        <v>392</v>
      </c>
      <c r="C262" s="31">
        <v>4301060308</v>
      </c>
      <c r="D262" s="345">
        <v>4607091384482</v>
      </c>
      <c r="E262" s="346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6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63"/>
      <c r="P262" s="363"/>
      <c r="Q262" s="363"/>
      <c r="R262" s="346"/>
      <c r="S262" s="34"/>
      <c r="T262" s="34"/>
      <c r="U262" s="35" t="s">
        <v>65</v>
      </c>
      <c r="V262" s="339">
        <v>0</v>
      </c>
      <c r="W262" s="340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393</v>
      </c>
      <c r="B263" s="54" t="s">
        <v>394</v>
      </c>
      <c r="C263" s="31">
        <v>4301060325</v>
      </c>
      <c r="D263" s="345">
        <v>4607091380897</v>
      </c>
      <c r="E263" s="346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63"/>
      <c r="P263" s="363"/>
      <c r="Q263" s="363"/>
      <c r="R263" s="346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idden="1" x14ac:dyDescent="0.2">
      <c r="A264" s="375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76"/>
      <c r="N264" s="357" t="s">
        <v>66</v>
      </c>
      <c r="O264" s="358"/>
      <c r="P264" s="358"/>
      <c r="Q264" s="358"/>
      <c r="R264" s="358"/>
      <c r="S264" s="358"/>
      <c r="T264" s="359"/>
      <c r="U264" s="37" t="s">
        <v>67</v>
      </c>
      <c r="V264" s="341">
        <f>IFERROR(V261/H261,"0")+IFERROR(V262/H262,"0")+IFERROR(V263/H263,"0")</f>
        <v>0</v>
      </c>
      <c r="W264" s="341">
        <f>IFERROR(W261/H261,"0")+IFERROR(W262/H262,"0")+IFERROR(W263/H263,"0")</f>
        <v>0</v>
      </c>
      <c r="X264" s="341">
        <f>IFERROR(IF(X261="",0,X261),"0")+IFERROR(IF(X262="",0,X262),"0")+IFERROR(IF(X263="",0,X263),"0")</f>
        <v>0</v>
      </c>
      <c r="Y264" s="342"/>
      <c r="Z264" s="342"/>
    </row>
    <row r="265" spans="1:53" hidden="1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76"/>
      <c r="N265" s="357" t="s">
        <v>66</v>
      </c>
      <c r="O265" s="358"/>
      <c r="P265" s="358"/>
      <c r="Q265" s="358"/>
      <c r="R265" s="358"/>
      <c r="S265" s="358"/>
      <c r="T265" s="359"/>
      <c r="U265" s="37" t="s">
        <v>65</v>
      </c>
      <c r="V265" s="341">
        <f>IFERROR(SUM(V261:V263),"0")</f>
        <v>0</v>
      </c>
      <c r="W265" s="341">
        <f>IFERROR(SUM(W261:W263),"0")</f>
        <v>0</v>
      </c>
      <c r="X265" s="37"/>
      <c r="Y265" s="342"/>
      <c r="Z265" s="342"/>
    </row>
    <row r="266" spans="1:53" ht="14.25" hidden="1" customHeight="1" x14ac:dyDescent="0.25">
      <c r="A266" s="355" t="s">
        <v>84</v>
      </c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5">
        <v>4607091388374</v>
      </c>
      <c r="E267" s="346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696" t="s">
        <v>397</v>
      </c>
      <c r="O267" s="363"/>
      <c r="P267" s="363"/>
      <c r="Q267" s="363"/>
      <c r="R267" s="346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5">
        <v>4607091388381</v>
      </c>
      <c r="E268" s="346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18" t="s">
        <v>400</v>
      </c>
      <c r="O268" s="363"/>
      <c r="P268" s="363"/>
      <c r="Q268" s="363"/>
      <c r="R268" s="346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401</v>
      </c>
      <c r="B269" s="54" t="s">
        <v>402</v>
      </c>
      <c r="C269" s="31">
        <v>4301030233</v>
      </c>
      <c r="D269" s="345">
        <v>4607091388404</v>
      </c>
      <c r="E269" s="346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63"/>
      <c r="P269" s="363"/>
      <c r="Q269" s="363"/>
      <c r="R269" s="346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75"/>
      <c r="B270" s="356"/>
      <c r="C270" s="356"/>
      <c r="D270" s="356"/>
      <c r="E270" s="356"/>
      <c r="F270" s="356"/>
      <c r="G270" s="356"/>
      <c r="H270" s="356"/>
      <c r="I270" s="356"/>
      <c r="J270" s="356"/>
      <c r="K270" s="356"/>
      <c r="L270" s="356"/>
      <c r="M270" s="376"/>
      <c r="N270" s="357" t="s">
        <v>66</v>
      </c>
      <c r="O270" s="358"/>
      <c r="P270" s="358"/>
      <c r="Q270" s="358"/>
      <c r="R270" s="358"/>
      <c r="S270" s="358"/>
      <c r="T270" s="359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hidden="1" x14ac:dyDescent="0.2">
      <c r="A271" s="35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76"/>
      <c r="N271" s="357" t="s">
        <v>66</v>
      </c>
      <c r="O271" s="358"/>
      <c r="P271" s="358"/>
      <c r="Q271" s="358"/>
      <c r="R271" s="358"/>
      <c r="S271" s="358"/>
      <c r="T271" s="359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hidden="1" customHeight="1" x14ac:dyDescent="0.25">
      <c r="A272" s="355" t="s">
        <v>403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5">
        <v>4680115881808</v>
      </c>
      <c r="E273" s="346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6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63"/>
      <c r="P273" s="363"/>
      <c r="Q273" s="363"/>
      <c r="R273" s="346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5">
        <v>4680115881822</v>
      </c>
      <c r="E274" s="346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63"/>
      <c r="P274" s="363"/>
      <c r="Q274" s="363"/>
      <c r="R274" s="346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5">
        <v>4680115880016</v>
      </c>
      <c r="E275" s="346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6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63"/>
      <c r="P275" s="363"/>
      <c r="Q275" s="363"/>
      <c r="R275" s="346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75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76"/>
      <c r="N276" s="357" t="s">
        <v>66</v>
      </c>
      <c r="O276" s="358"/>
      <c r="P276" s="358"/>
      <c r="Q276" s="358"/>
      <c r="R276" s="358"/>
      <c r="S276" s="358"/>
      <c r="T276" s="359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76"/>
      <c r="N277" s="357" t="s">
        <v>66</v>
      </c>
      <c r="O277" s="358"/>
      <c r="P277" s="358"/>
      <c r="Q277" s="358"/>
      <c r="R277" s="358"/>
      <c r="S277" s="358"/>
      <c r="T277" s="359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70" t="s">
        <v>412</v>
      </c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  <c r="R278" s="356"/>
      <c r="S278" s="356"/>
      <c r="T278" s="356"/>
      <c r="U278" s="356"/>
      <c r="V278" s="356"/>
      <c r="W278" s="356"/>
      <c r="X278" s="356"/>
      <c r="Y278" s="334"/>
      <c r="Z278" s="334"/>
    </row>
    <row r="279" spans="1:53" ht="14.25" hidden="1" customHeight="1" x14ac:dyDescent="0.25">
      <c r="A279" s="355" t="s">
        <v>106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5">
        <v>4607091387421</v>
      </c>
      <c r="E280" s="346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0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63"/>
      <c r="P280" s="363"/>
      <c r="Q280" s="363"/>
      <c r="R280" s="346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5">
        <v>4607091387421</v>
      </c>
      <c r="E281" s="346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63"/>
      <c r="P281" s="363"/>
      <c r="Q281" s="363"/>
      <c r="R281" s="346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5">
        <v>4607091387452</v>
      </c>
      <c r="E282" s="346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63"/>
      <c r="P282" s="363"/>
      <c r="Q282" s="363"/>
      <c r="R282" s="346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5">
        <v>4607091387452</v>
      </c>
      <c r="E283" s="346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45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63"/>
      <c r="P283" s="363"/>
      <c r="Q283" s="363"/>
      <c r="R283" s="346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5">
        <v>4607091387452</v>
      </c>
      <c r="E284" s="346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63"/>
      <c r="P284" s="363"/>
      <c r="Q284" s="363"/>
      <c r="R284" s="346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5">
        <v>4607091385984</v>
      </c>
      <c r="E285" s="346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63"/>
      <c r="P285" s="363"/>
      <c r="Q285" s="363"/>
      <c r="R285" s="346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4301011316</v>
      </c>
      <c r="D286" s="345">
        <v>4607091387438</v>
      </c>
      <c r="E286" s="346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63"/>
      <c r="P286" s="363"/>
      <c r="Q286" s="363"/>
      <c r="R286" s="346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5">
        <v>4607091387469</v>
      </c>
      <c r="E287" s="346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63"/>
      <c r="P287" s="363"/>
      <c r="Q287" s="363"/>
      <c r="R287" s="346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75"/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76"/>
      <c r="N288" s="357" t="s">
        <v>66</v>
      </c>
      <c r="O288" s="358"/>
      <c r="P288" s="358"/>
      <c r="Q288" s="358"/>
      <c r="R288" s="358"/>
      <c r="S288" s="358"/>
      <c r="T288" s="359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hidden="1" x14ac:dyDescent="0.2">
      <c r="A289" s="35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76"/>
      <c r="N289" s="357" t="s">
        <v>66</v>
      </c>
      <c r="O289" s="358"/>
      <c r="P289" s="358"/>
      <c r="Q289" s="358"/>
      <c r="R289" s="358"/>
      <c r="S289" s="358"/>
      <c r="T289" s="359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hidden="1" customHeight="1" x14ac:dyDescent="0.25">
      <c r="A290" s="355" t="s">
        <v>60</v>
      </c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  <c r="U290" s="356"/>
      <c r="V290" s="356"/>
      <c r="W290" s="356"/>
      <c r="X290" s="356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5">
        <v>4607091387292</v>
      </c>
      <c r="E291" s="346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63"/>
      <c r="P291" s="363"/>
      <c r="Q291" s="363"/>
      <c r="R291" s="346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5">
        <v>4607091387315</v>
      </c>
      <c r="E292" s="346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1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63"/>
      <c r="P292" s="363"/>
      <c r="Q292" s="363"/>
      <c r="R292" s="346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75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76"/>
      <c r="N293" s="357" t="s">
        <v>66</v>
      </c>
      <c r="O293" s="358"/>
      <c r="P293" s="358"/>
      <c r="Q293" s="358"/>
      <c r="R293" s="358"/>
      <c r="S293" s="358"/>
      <c r="T293" s="359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76"/>
      <c r="N294" s="357" t="s">
        <v>66</v>
      </c>
      <c r="O294" s="358"/>
      <c r="P294" s="358"/>
      <c r="Q294" s="358"/>
      <c r="R294" s="358"/>
      <c r="S294" s="358"/>
      <c r="T294" s="359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70" t="s">
        <v>430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34"/>
      <c r="Z295" s="334"/>
    </row>
    <row r="296" spans="1:53" ht="14.25" hidden="1" customHeight="1" x14ac:dyDescent="0.25">
      <c r="A296" s="355" t="s">
        <v>60</v>
      </c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56"/>
      <c r="T296" s="356"/>
      <c r="U296" s="356"/>
      <c r="V296" s="356"/>
      <c r="W296" s="356"/>
      <c r="X296" s="356"/>
      <c r="Y296" s="335"/>
      <c r="Z296" s="335"/>
    </row>
    <row r="297" spans="1:53" ht="27" customHeight="1" x14ac:dyDescent="0.25">
      <c r="A297" s="54" t="s">
        <v>431</v>
      </c>
      <c r="B297" s="54" t="s">
        <v>432</v>
      </c>
      <c r="C297" s="31">
        <v>4301031066</v>
      </c>
      <c r="D297" s="345">
        <v>4607091383836</v>
      </c>
      <c r="E297" s="346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63"/>
      <c r="P297" s="363"/>
      <c r="Q297" s="363"/>
      <c r="R297" s="346"/>
      <c r="S297" s="34"/>
      <c r="T297" s="34"/>
      <c r="U297" s="35" t="s">
        <v>65</v>
      </c>
      <c r="V297" s="339">
        <v>13</v>
      </c>
      <c r="W297" s="340">
        <f>IFERROR(IF(V297="",0,CEILING((V297/$H297),1)*$H297),"")</f>
        <v>14.4</v>
      </c>
      <c r="X297" s="36">
        <f>IFERROR(IF(W297=0,"",ROUNDUP(W297/H297,0)*0.00753),"")</f>
        <v>6.0240000000000002E-2</v>
      </c>
      <c r="Y297" s="56"/>
      <c r="Z297" s="57"/>
      <c r="AD297" s="58"/>
      <c r="BA297" s="227" t="s">
        <v>1</v>
      </c>
    </row>
    <row r="298" spans="1:53" x14ac:dyDescent="0.2">
      <c r="A298" s="375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76"/>
      <c r="N298" s="357" t="s">
        <v>66</v>
      </c>
      <c r="O298" s="358"/>
      <c r="P298" s="358"/>
      <c r="Q298" s="358"/>
      <c r="R298" s="358"/>
      <c r="S298" s="358"/>
      <c r="T298" s="359"/>
      <c r="U298" s="37" t="s">
        <v>67</v>
      </c>
      <c r="V298" s="341">
        <f>IFERROR(V297/H297,"0")</f>
        <v>7.2222222222222223</v>
      </c>
      <c r="W298" s="341">
        <f>IFERROR(W297/H297,"0")</f>
        <v>8</v>
      </c>
      <c r="X298" s="341">
        <f>IFERROR(IF(X297="",0,X297),"0")</f>
        <v>6.0240000000000002E-2</v>
      </c>
      <c r="Y298" s="342"/>
      <c r="Z298" s="342"/>
    </row>
    <row r="299" spans="1:53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76"/>
      <c r="N299" s="357" t="s">
        <v>66</v>
      </c>
      <c r="O299" s="358"/>
      <c r="P299" s="358"/>
      <c r="Q299" s="358"/>
      <c r="R299" s="358"/>
      <c r="S299" s="358"/>
      <c r="T299" s="359"/>
      <c r="U299" s="37" t="s">
        <v>65</v>
      </c>
      <c r="V299" s="341">
        <f>IFERROR(SUM(V297:V297),"0")</f>
        <v>13</v>
      </c>
      <c r="W299" s="341">
        <f>IFERROR(SUM(W297:W297),"0")</f>
        <v>14.4</v>
      </c>
      <c r="X299" s="37"/>
      <c r="Y299" s="342"/>
      <c r="Z299" s="342"/>
    </row>
    <row r="300" spans="1:53" ht="14.25" hidden="1" customHeight="1" x14ac:dyDescent="0.25">
      <c r="A300" s="355" t="s">
        <v>68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5">
        <v>4607091387919</v>
      </c>
      <c r="E301" s="346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4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63"/>
      <c r="P301" s="363"/>
      <c r="Q301" s="363"/>
      <c r="R301" s="346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7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76"/>
      <c r="N302" s="357" t="s">
        <v>66</v>
      </c>
      <c r="O302" s="358"/>
      <c r="P302" s="358"/>
      <c r="Q302" s="358"/>
      <c r="R302" s="358"/>
      <c r="S302" s="358"/>
      <c r="T302" s="35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76"/>
      <c r="N303" s="357" t="s">
        <v>66</v>
      </c>
      <c r="O303" s="358"/>
      <c r="P303" s="358"/>
      <c r="Q303" s="358"/>
      <c r="R303" s="358"/>
      <c r="S303" s="358"/>
      <c r="T303" s="35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5" t="s">
        <v>199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35"/>
      <c r="Z304" s="335"/>
    </row>
    <row r="305" spans="1:53" ht="27" hidden="1" customHeight="1" x14ac:dyDescent="0.25">
      <c r="A305" s="54" t="s">
        <v>435</v>
      </c>
      <c r="B305" s="54" t="s">
        <v>436</v>
      </c>
      <c r="C305" s="31">
        <v>4301060324</v>
      </c>
      <c r="D305" s="345">
        <v>4607091388831</v>
      </c>
      <c r="E305" s="346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63"/>
      <c r="P305" s="363"/>
      <c r="Q305" s="363"/>
      <c r="R305" s="346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75"/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76"/>
      <c r="N306" s="357" t="s">
        <v>66</v>
      </c>
      <c r="O306" s="358"/>
      <c r="P306" s="358"/>
      <c r="Q306" s="358"/>
      <c r="R306" s="358"/>
      <c r="S306" s="358"/>
      <c r="T306" s="359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56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76"/>
      <c r="N307" s="357" t="s">
        <v>66</v>
      </c>
      <c r="O307" s="358"/>
      <c r="P307" s="358"/>
      <c r="Q307" s="358"/>
      <c r="R307" s="358"/>
      <c r="S307" s="358"/>
      <c r="T307" s="359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5" t="s">
        <v>84</v>
      </c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56"/>
      <c r="T308" s="356"/>
      <c r="U308" s="356"/>
      <c r="V308" s="356"/>
      <c r="W308" s="356"/>
      <c r="X308" s="356"/>
      <c r="Y308" s="335"/>
      <c r="Z308" s="335"/>
    </row>
    <row r="309" spans="1:53" ht="27" hidden="1" customHeight="1" x14ac:dyDescent="0.25">
      <c r="A309" s="54" t="s">
        <v>437</v>
      </c>
      <c r="B309" s="54" t="s">
        <v>438</v>
      </c>
      <c r="C309" s="31">
        <v>4301032015</v>
      </c>
      <c r="D309" s="345">
        <v>4607091383102</v>
      </c>
      <c r="E309" s="346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4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63"/>
      <c r="P309" s="363"/>
      <c r="Q309" s="363"/>
      <c r="R309" s="346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75"/>
      <c r="B310" s="356"/>
      <c r="C310" s="356"/>
      <c r="D310" s="356"/>
      <c r="E310" s="356"/>
      <c r="F310" s="356"/>
      <c r="G310" s="356"/>
      <c r="H310" s="356"/>
      <c r="I310" s="356"/>
      <c r="J310" s="356"/>
      <c r="K310" s="356"/>
      <c r="L310" s="356"/>
      <c r="M310" s="376"/>
      <c r="N310" s="357" t="s">
        <v>66</v>
      </c>
      <c r="O310" s="358"/>
      <c r="P310" s="358"/>
      <c r="Q310" s="358"/>
      <c r="R310" s="358"/>
      <c r="S310" s="358"/>
      <c r="T310" s="35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56"/>
      <c r="B311" s="356"/>
      <c r="C311" s="356"/>
      <c r="D311" s="356"/>
      <c r="E311" s="356"/>
      <c r="F311" s="356"/>
      <c r="G311" s="356"/>
      <c r="H311" s="356"/>
      <c r="I311" s="356"/>
      <c r="J311" s="356"/>
      <c r="K311" s="356"/>
      <c r="L311" s="356"/>
      <c r="M311" s="376"/>
      <c r="N311" s="357" t="s">
        <v>66</v>
      </c>
      <c r="O311" s="358"/>
      <c r="P311" s="358"/>
      <c r="Q311" s="358"/>
      <c r="R311" s="358"/>
      <c r="S311" s="358"/>
      <c r="T311" s="35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hidden="1" customHeight="1" x14ac:dyDescent="0.2">
      <c r="A312" s="360" t="s">
        <v>439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48"/>
      <c r="Z312" s="48"/>
    </row>
    <row r="313" spans="1:53" ht="16.5" hidden="1" customHeight="1" x14ac:dyDescent="0.25">
      <c r="A313" s="370" t="s">
        <v>440</v>
      </c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56"/>
      <c r="T313" s="356"/>
      <c r="U313" s="356"/>
      <c r="V313" s="356"/>
      <c r="W313" s="356"/>
      <c r="X313" s="356"/>
      <c r="Y313" s="334"/>
      <c r="Z313" s="334"/>
    </row>
    <row r="314" spans="1:53" ht="14.25" hidden="1" customHeight="1" x14ac:dyDescent="0.25">
      <c r="A314" s="355" t="s">
        <v>106</v>
      </c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56"/>
      <c r="T314" s="356"/>
      <c r="U314" s="356"/>
      <c r="V314" s="356"/>
      <c r="W314" s="356"/>
      <c r="X314" s="356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5">
        <v>4607091383997</v>
      </c>
      <c r="E315" s="346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7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63"/>
      <c r="P315" s="363"/>
      <c r="Q315" s="363"/>
      <c r="R315" s="346"/>
      <c r="S315" s="34"/>
      <c r="T315" s="34"/>
      <c r="U315" s="35" t="s">
        <v>65</v>
      </c>
      <c r="V315" s="339">
        <v>1153</v>
      </c>
      <c r="W315" s="340">
        <f t="shared" ref="W315:W322" si="16">IFERROR(IF(V315="",0,CEILING((V315/$H315),1)*$H315),"")</f>
        <v>1155</v>
      </c>
      <c r="X315" s="36">
        <f>IFERROR(IF(W315=0,"",ROUNDUP(W315/H315,0)*0.02175),"")</f>
        <v>1.67475</v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5">
        <v>4607091383997</v>
      </c>
      <c r="E316" s="346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63"/>
      <c r="P316" s="363"/>
      <c r="Q316" s="363"/>
      <c r="R316" s="346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5">
        <v>4607091384130</v>
      </c>
      <c r="E317" s="346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63"/>
      <c r="P317" s="363"/>
      <c r="Q317" s="363"/>
      <c r="R317" s="346"/>
      <c r="S317" s="34"/>
      <c r="T317" s="34"/>
      <c r="U317" s="35" t="s">
        <v>65</v>
      </c>
      <c r="V317" s="339">
        <v>1246</v>
      </c>
      <c r="W317" s="340">
        <f t="shared" si="16"/>
        <v>1260</v>
      </c>
      <c r="X317" s="36">
        <f>IFERROR(IF(W317=0,"",ROUNDUP(W317/H317,0)*0.02175),"")</f>
        <v>1.827</v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5">
        <v>4607091384130</v>
      </c>
      <c r="E318" s="346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63"/>
      <c r="P318" s="363"/>
      <c r="Q318" s="363"/>
      <c r="R318" s="346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5">
        <v>4607091384147</v>
      </c>
      <c r="E319" s="346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63"/>
      <c r="P319" s="363"/>
      <c r="Q319" s="363"/>
      <c r="R319" s="346"/>
      <c r="S319" s="34"/>
      <c r="T319" s="34"/>
      <c r="U319" s="35" t="s">
        <v>65</v>
      </c>
      <c r="V319" s="339">
        <v>1265</v>
      </c>
      <c r="W319" s="340">
        <f t="shared" si="16"/>
        <v>1275</v>
      </c>
      <c r="X319" s="36">
        <f>IFERROR(IF(W319=0,"",ROUNDUP(W319/H319,0)*0.02175),"")</f>
        <v>1.8487499999999999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5">
        <v>4607091384147</v>
      </c>
      <c r="E320" s="346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63"/>
      <c r="P320" s="363"/>
      <c r="Q320" s="363"/>
      <c r="R320" s="346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450</v>
      </c>
      <c r="B321" s="54" t="s">
        <v>451</v>
      </c>
      <c r="C321" s="31">
        <v>4301011327</v>
      </c>
      <c r="D321" s="345">
        <v>4607091384154</v>
      </c>
      <c r="E321" s="346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6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63"/>
      <c r="P321" s="363"/>
      <c r="Q321" s="363"/>
      <c r="R321" s="346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5">
        <v>4607091384161</v>
      </c>
      <c r="E322" s="346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63"/>
      <c r="P322" s="363"/>
      <c r="Q322" s="363"/>
      <c r="R322" s="346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75"/>
      <c r="B323" s="356"/>
      <c r="C323" s="356"/>
      <c r="D323" s="356"/>
      <c r="E323" s="356"/>
      <c r="F323" s="356"/>
      <c r="G323" s="356"/>
      <c r="H323" s="356"/>
      <c r="I323" s="356"/>
      <c r="J323" s="356"/>
      <c r="K323" s="356"/>
      <c r="L323" s="356"/>
      <c r="M323" s="376"/>
      <c r="N323" s="357" t="s">
        <v>66</v>
      </c>
      <c r="O323" s="358"/>
      <c r="P323" s="358"/>
      <c r="Q323" s="358"/>
      <c r="R323" s="358"/>
      <c r="S323" s="358"/>
      <c r="T323" s="359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244.26666666666665</v>
      </c>
      <c r="W323" s="341">
        <f>IFERROR(W315/H315,"0")+IFERROR(W316/H316,"0")+IFERROR(W317/H317,"0")+IFERROR(W318/H318,"0")+IFERROR(W319/H319,"0")+IFERROR(W320/H320,"0")+IFERROR(W321/H321,"0")+IFERROR(W322/H322,"0")</f>
        <v>246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5.3505000000000003</v>
      </c>
      <c r="Y323" s="342"/>
      <c r="Z323" s="342"/>
    </row>
    <row r="324" spans="1:53" x14ac:dyDescent="0.2">
      <c r="A324" s="356"/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76"/>
      <c r="N324" s="357" t="s">
        <v>66</v>
      </c>
      <c r="O324" s="358"/>
      <c r="P324" s="358"/>
      <c r="Q324" s="358"/>
      <c r="R324" s="358"/>
      <c r="S324" s="358"/>
      <c r="T324" s="359"/>
      <c r="U324" s="37" t="s">
        <v>65</v>
      </c>
      <c r="V324" s="341">
        <f>IFERROR(SUM(V315:V322),"0")</f>
        <v>3664</v>
      </c>
      <c r="W324" s="341">
        <f>IFERROR(SUM(W315:W322),"0")</f>
        <v>3690</v>
      </c>
      <c r="X324" s="37"/>
      <c r="Y324" s="342"/>
      <c r="Z324" s="342"/>
    </row>
    <row r="325" spans="1:53" ht="14.25" hidden="1" customHeight="1" x14ac:dyDescent="0.25">
      <c r="A325" s="355" t="s">
        <v>98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5">
        <v>4607091383980</v>
      </c>
      <c r="E326" s="346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63"/>
      <c r="P326" s="363"/>
      <c r="Q326" s="363"/>
      <c r="R326" s="346"/>
      <c r="S326" s="34"/>
      <c r="T326" s="34"/>
      <c r="U326" s="35" t="s">
        <v>65</v>
      </c>
      <c r="V326" s="339">
        <v>1200</v>
      </c>
      <c r="W326" s="340">
        <f>IFERROR(IF(V326="",0,CEILING((V326/$H326),1)*$H326),"")</f>
        <v>1200</v>
      </c>
      <c r="X326" s="36">
        <f>IFERROR(IF(W326=0,"",ROUNDUP(W326/H326,0)*0.02175),"")</f>
        <v>1.7399999999999998</v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5">
        <v>4680115883314</v>
      </c>
      <c r="E327" s="346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3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63"/>
      <c r="P327" s="363"/>
      <c r="Q327" s="363"/>
      <c r="R327" s="346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458</v>
      </c>
      <c r="B328" s="54" t="s">
        <v>459</v>
      </c>
      <c r="C328" s="31">
        <v>4301020179</v>
      </c>
      <c r="D328" s="345">
        <v>4607091384178</v>
      </c>
      <c r="E328" s="346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63"/>
      <c r="P328" s="363"/>
      <c r="Q328" s="363"/>
      <c r="R328" s="346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75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76"/>
      <c r="N329" s="357" t="s">
        <v>66</v>
      </c>
      <c r="O329" s="358"/>
      <c r="P329" s="358"/>
      <c r="Q329" s="358"/>
      <c r="R329" s="358"/>
      <c r="S329" s="358"/>
      <c r="T329" s="359"/>
      <c r="U329" s="37" t="s">
        <v>67</v>
      </c>
      <c r="V329" s="341">
        <f>IFERROR(V326/H326,"0")+IFERROR(V327/H327,"0")+IFERROR(V328/H328,"0")</f>
        <v>80</v>
      </c>
      <c r="W329" s="341">
        <f>IFERROR(W326/H326,"0")+IFERROR(W327/H327,"0")+IFERROR(W328/H328,"0")</f>
        <v>80</v>
      </c>
      <c r="X329" s="341">
        <f>IFERROR(IF(X326="",0,X326),"0")+IFERROR(IF(X327="",0,X327),"0")+IFERROR(IF(X328="",0,X328),"0")</f>
        <v>1.7399999999999998</v>
      </c>
      <c r="Y329" s="342"/>
      <c r="Z329" s="342"/>
    </row>
    <row r="330" spans="1:53" x14ac:dyDescent="0.2">
      <c r="A330" s="356"/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76"/>
      <c r="N330" s="357" t="s">
        <v>66</v>
      </c>
      <c r="O330" s="358"/>
      <c r="P330" s="358"/>
      <c r="Q330" s="358"/>
      <c r="R330" s="358"/>
      <c r="S330" s="358"/>
      <c r="T330" s="359"/>
      <c r="U330" s="37" t="s">
        <v>65</v>
      </c>
      <c r="V330" s="341">
        <f>IFERROR(SUM(V326:V328),"0")</f>
        <v>1200</v>
      </c>
      <c r="W330" s="341">
        <f>IFERROR(SUM(W326:W328),"0")</f>
        <v>1200</v>
      </c>
      <c r="X330" s="37"/>
      <c r="Y330" s="342"/>
      <c r="Z330" s="342"/>
    </row>
    <row r="331" spans="1:53" ht="14.25" hidden="1" customHeight="1" x14ac:dyDescent="0.25">
      <c r="A331" s="355" t="s">
        <v>68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5">
        <v>4607091383928</v>
      </c>
      <c r="E332" s="346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59" t="s">
        <v>462</v>
      </c>
      <c r="O332" s="363"/>
      <c r="P332" s="363"/>
      <c r="Q332" s="363"/>
      <c r="R332" s="346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5">
        <v>4607091384260</v>
      </c>
      <c r="E333" s="346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6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63"/>
      <c r="P333" s="363"/>
      <c r="Q333" s="363"/>
      <c r="R333" s="346"/>
      <c r="S333" s="34"/>
      <c r="T333" s="34"/>
      <c r="U333" s="35" t="s">
        <v>65</v>
      </c>
      <c r="V333" s="339">
        <v>52</v>
      </c>
      <c r="W333" s="340">
        <f>IFERROR(IF(V333="",0,CEILING((V333/$H333),1)*$H333),"")</f>
        <v>54.6</v>
      </c>
      <c r="X333" s="36">
        <f>IFERROR(IF(W333=0,"",ROUNDUP(W333/H333,0)*0.02175),"")</f>
        <v>0.15225</v>
      </c>
      <c r="Y333" s="56"/>
      <c r="Z333" s="57"/>
      <c r="AD333" s="58"/>
      <c r="BA333" s="243" t="s">
        <v>1</v>
      </c>
    </row>
    <row r="334" spans="1:53" x14ac:dyDescent="0.2">
      <c r="A334" s="37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76"/>
      <c r="N334" s="357" t="s">
        <v>66</v>
      </c>
      <c r="O334" s="358"/>
      <c r="P334" s="358"/>
      <c r="Q334" s="358"/>
      <c r="R334" s="358"/>
      <c r="S334" s="358"/>
      <c r="T334" s="359"/>
      <c r="U334" s="37" t="s">
        <v>67</v>
      </c>
      <c r="V334" s="341">
        <f>IFERROR(V332/H332,"0")+IFERROR(V333/H333,"0")</f>
        <v>6.666666666666667</v>
      </c>
      <c r="W334" s="341">
        <f>IFERROR(W332/H332,"0")+IFERROR(W333/H333,"0")</f>
        <v>7</v>
      </c>
      <c r="X334" s="341">
        <f>IFERROR(IF(X332="",0,X332),"0")+IFERROR(IF(X333="",0,X333),"0")</f>
        <v>0.15225</v>
      </c>
      <c r="Y334" s="342"/>
      <c r="Z334" s="342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76"/>
      <c r="N335" s="357" t="s">
        <v>66</v>
      </c>
      <c r="O335" s="358"/>
      <c r="P335" s="358"/>
      <c r="Q335" s="358"/>
      <c r="R335" s="358"/>
      <c r="S335" s="358"/>
      <c r="T335" s="359"/>
      <c r="U335" s="37" t="s">
        <v>65</v>
      </c>
      <c r="V335" s="341">
        <f>IFERROR(SUM(V332:V333),"0")</f>
        <v>52</v>
      </c>
      <c r="W335" s="341">
        <f>IFERROR(SUM(W332:W333),"0")</f>
        <v>54.6</v>
      </c>
      <c r="X335" s="37"/>
      <c r="Y335" s="342"/>
      <c r="Z335" s="342"/>
    </row>
    <row r="336" spans="1:53" ht="14.25" hidden="1" customHeight="1" x14ac:dyDescent="0.25">
      <c r="A336" s="355" t="s">
        <v>199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5">
        <v>4607091384673</v>
      </c>
      <c r="E337" s="346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63"/>
      <c r="P337" s="363"/>
      <c r="Q337" s="363"/>
      <c r="R337" s="346"/>
      <c r="S337" s="34"/>
      <c r="T337" s="34"/>
      <c r="U337" s="35" t="s">
        <v>65</v>
      </c>
      <c r="V337" s="339">
        <v>55</v>
      </c>
      <c r="W337" s="340">
        <f>IFERROR(IF(V337="",0,CEILING((V337/$H337),1)*$H337),"")</f>
        <v>62.4</v>
      </c>
      <c r="X337" s="36">
        <f>IFERROR(IF(W337=0,"",ROUNDUP(W337/H337,0)*0.02175),"")</f>
        <v>0.17399999999999999</v>
      </c>
      <c r="Y337" s="56"/>
      <c r="Z337" s="57"/>
      <c r="AD337" s="58"/>
      <c r="BA337" s="244" t="s">
        <v>1</v>
      </c>
    </row>
    <row r="338" spans="1:53" x14ac:dyDescent="0.2">
      <c r="A338" s="375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7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1">
        <f>IFERROR(V337/H337,"0")</f>
        <v>7.0512820512820511</v>
      </c>
      <c r="W338" s="341">
        <f>IFERROR(W337/H337,"0")</f>
        <v>8</v>
      </c>
      <c r="X338" s="341">
        <f>IFERROR(IF(X337="",0,X337),"0")</f>
        <v>0.17399999999999999</v>
      </c>
      <c r="Y338" s="342"/>
      <c r="Z338" s="342"/>
    </row>
    <row r="339" spans="1:53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7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1">
        <f>IFERROR(SUM(V337:V337),"0")</f>
        <v>55</v>
      </c>
      <c r="W339" s="341">
        <f>IFERROR(SUM(W337:W337),"0")</f>
        <v>62.4</v>
      </c>
      <c r="X339" s="37"/>
      <c r="Y339" s="342"/>
      <c r="Z339" s="342"/>
    </row>
    <row r="340" spans="1:53" ht="16.5" hidden="1" customHeight="1" x14ac:dyDescent="0.25">
      <c r="A340" s="370" t="s">
        <v>467</v>
      </c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  <c r="U340" s="356"/>
      <c r="V340" s="356"/>
      <c r="W340" s="356"/>
      <c r="X340" s="356"/>
      <c r="Y340" s="334"/>
      <c r="Z340" s="334"/>
    </row>
    <row r="341" spans="1:53" ht="14.25" hidden="1" customHeight="1" x14ac:dyDescent="0.25">
      <c r="A341" s="355" t="s">
        <v>106</v>
      </c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56"/>
      <c r="T341" s="356"/>
      <c r="U341" s="356"/>
      <c r="V341" s="356"/>
      <c r="W341" s="356"/>
      <c r="X341" s="356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5">
        <v>4607091384185</v>
      </c>
      <c r="E342" s="346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63"/>
      <c r="P342" s="363"/>
      <c r="Q342" s="363"/>
      <c r="R342" s="346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5">
        <v>4607091384192</v>
      </c>
      <c r="E343" s="346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63"/>
      <c r="P343" s="363"/>
      <c r="Q343" s="363"/>
      <c r="R343" s="346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5">
        <v>4680115881907</v>
      </c>
      <c r="E344" s="346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63"/>
      <c r="P344" s="363"/>
      <c r="Q344" s="363"/>
      <c r="R344" s="346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5">
        <v>4680115883925</v>
      </c>
      <c r="E345" s="346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4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63"/>
      <c r="P345" s="363"/>
      <c r="Q345" s="363"/>
      <c r="R345" s="346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476</v>
      </c>
      <c r="B346" s="54" t="s">
        <v>477</v>
      </c>
      <c r="C346" s="31">
        <v>4301011303</v>
      </c>
      <c r="D346" s="345">
        <v>4607091384680</v>
      </c>
      <c r="E346" s="346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6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63"/>
      <c r="P346" s="363"/>
      <c r="Q346" s="363"/>
      <c r="R346" s="346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75"/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76"/>
      <c r="N347" s="357" t="s">
        <v>66</v>
      </c>
      <c r="O347" s="358"/>
      <c r="P347" s="358"/>
      <c r="Q347" s="358"/>
      <c r="R347" s="358"/>
      <c r="S347" s="358"/>
      <c r="T347" s="359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hidden="1" x14ac:dyDescent="0.2">
      <c r="A348" s="356"/>
      <c r="B348" s="356"/>
      <c r="C348" s="356"/>
      <c r="D348" s="356"/>
      <c r="E348" s="356"/>
      <c r="F348" s="356"/>
      <c r="G348" s="356"/>
      <c r="H348" s="356"/>
      <c r="I348" s="356"/>
      <c r="J348" s="356"/>
      <c r="K348" s="356"/>
      <c r="L348" s="356"/>
      <c r="M348" s="376"/>
      <c r="N348" s="357" t="s">
        <v>66</v>
      </c>
      <c r="O348" s="358"/>
      <c r="P348" s="358"/>
      <c r="Q348" s="358"/>
      <c r="R348" s="358"/>
      <c r="S348" s="358"/>
      <c r="T348" s="359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hidden="1" customHeight="1" x14ac:dyDescent="0.25">
      <c r="A349" s="355" t="s">
        <v>60</v>
      </c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6"/>
      <c r="N349" s="356"/>
      <c r="O349" s="356"/>
      <c r="P349" s="356"/>
      <c r="Q349" s="356"/>
      <c r="R349" s="356"/>
      <c r="S349" s="356"/>
      <c r="T349" s="356"/>
      <c r="U349" s="356"/>
      <c r="V349" s="356"/>
      <c r="W349" s="356"/>
      <c r="X349" s="356"/>
      <c r="Y349" s="335"/>
      <c r="Z349" s="335"/>
    </row>
    <row r="350" spans="1:53" ht="27" customHeight="1" x14ac:dyDescent="0.25">
      <c r="A350" s="54" t="s">
        <v>478</v>
      </c>
      <c r="B350" s="54" t="s">
        <v>479</v>
      </c>
      <c r="C350" s="31">
        <v>4301031139</v>
      </c>
      <c r="D350" s="345">
        <v>4607091384802</v>
      </c>
      <c r="E350" s="346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63"/>
      <c r="P350" s="363"/>
      <c r="Q350" s="363"/>
      <c r="R350" s="346"/>
      <c r="S350" s="34"/>
      <c r="T350" s="34"/>
      <c r="U350" s="35" t="s">
        <v>65</v>
      </c>
      <c r="V350" s="339">
        <v>19</v>
      </c>
      <c r="W350" s="340">
        <f>IFERROR(IF(V350="",0,CEILING((V350/$H350),1)*$H350),"")</f>
        <v>21.9</v>
      </c>
      <c r="X350" s="36">
        <f>IFERROR(IF(W350=0,"",ROUNDUP(W350/H350,0)*0.00753),"")</f>
        <v>3.7650000000000003E-2</v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480</v>
      </c>
      <c r="B351" s="54" t="s">
        <v>481</v>
      </c>
      <c r="C351" s="31">
        <v>4301031140</v>
      </c>
      <c r="D351" s="345">
        <v>4607091384826</v>
      </c>
      <c r="E351" s="346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4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63"/>
      <c r="P351" s="363"/>
      <c r="Q351" s="363"/>
      <c r="R351" s="346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75"/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76"/>
      <c r="N352" s="357" t="s">
        <v>66</v>
      </c>
      <c r="O352" s="358"/>
      <c r="P352" s="358"/>
      <c r="Q352" s="358"/>
      <c r="R352" s="358"/>
      <c r="S352" s="358"/>
      <c r="T352" s="359"/>
      <c r="U352" s="37" t="s">
        <v>67</v>
      </c>
      <c r="V352" s="341">
        <f>IFERROR(V350/H350,"0")+IFERROR(V351/H351,"0")</f>
        <v>4.3378995433789953</v>
      </c>
      <c r="W352" s="341">
        <f>IFERROR(W350/H350,"0")+IFERROR(W351/H351,"0")</f>
        <v>5</v>
      </c>
      <c r="X352" s="341">
        <f>IFERROR(IF(X350="",0,X350),"0")+IFERROR(IF(X351="",0,X351),"0")</f>
        <v>3.7650000000000003E-2</v>
      </c>
      <c r="Y352" s="342"/>
      <c r="Z352" s="342"/>
    </row>
    <row r="353" spans="1:53" x14ac:dyDescent="0.2">
      <c r="A353" s="356"/>
      <c r="B353" s="356"/>
      <c r="C353" s="356"/>
      <c r="D353" s="356"/>
      <c r="E353" s="356"/>
      <c r="F353" s="356"/>
      <c r="G353" s="356"/>
      <c r="H353" s="356"/>
      <c r="I353" s="356"/>
      <c r="J353" s="356"/>
      <c r="K353" s="356"/>
      <c r="L353" s="356"/>
      <c r="M353" s="376"/>
      <c r="N353" s="357" t="s">
        <v>66</v>
      </c>
      <c r="O353" s="358"/>
      <c r="P353" s="358"/>
      <c r="Q353" s="358"/>
      <c r="R353" s="358"/>
      <c r="S353" s="358"/>
      <c r="T353" s="359"/>
      <c r="U353" s="37" t="s">
        <v>65</v>
      </c>
      <c r="V353" s="341">
        <f>IFERROR(SUM(V350:V351),"0")</f>
        <v>19</v>
      </c>
      <c r="W353" s="341">
        <f>IFERROR(SUM(W350:W351),"0")</f>
        <v>21.9</v>
      </c>
      <c r="X353" s="37"/>
      <c r="Y353" s="342"/>
      <c r="Z353" s="342"/>
    </row>
    <row r="354" spans="1:53" ht="14.25" hidden="1" customHeight="1" x14ac:dyDescent="0.25">
      <c r="A354" s="355" t="s">
        <v>68</v>
      </c>
      <c r="B354" s="356"/>
      <c r="C354" s="356"/>
      <c r="D354" s="356"/>
      <c r="E354" s="356"/>
      <c r="F354" s="356"/>
      <c r="G354" s="356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  <c r="R354" s="356"/>
      <c r="S354" s="356"/>
      <c r="T354" s="356"/>
      <c r="U354" s="356"/>
      <c r="V354" s="356"/>
      <c r="W354" s="356"/>
      <c r="X354" s="356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5">
        <v>4607091384246</v>
      </c>
      <c r="E355" s="346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63"/>
      <c r="P355" s="363"/>
      <c r="Q355" s="363"/>
      <c r="R355" s="346"/>
      <c r="S355" s="34"/>
      <c r="T355" s="34"/>
      <c r="U355" s="35" t="s">
        <v>65</v>
      </c>
      <c r="V355" s="339">
        <v>168</v>
      </c>
      <c r="W355" s="340">
        <f>IFERROR(IF(V355="",0,CEILING((V355/$H355),1)*$H355),"")</f>
        <v>171.6</v>
      </c>
      <c r="X355" s="36">
        <f>IFERROR(IF(W355=0,"",ROUNDUP(W355/H355,0)*0.02175),"")</f>
        <v>0.47849999999999998</v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5">
        <v>4680115881976</v>
      </c>
      <c r="E356" s="346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4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63"/>
      <c r="P356" s="363"/>
      <c r="Q356" s="363"/>
      <c r="R356" s="346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486</v>
      </c>
      <c r="B357" s="54" t="s">
        <v>487</v>
      </c>
      <c r="C357" s="31">
        <v>4301051297</v>
      </c>
      <c r="D357" s="345">
        <v>4607091384253</v>
      </c>
      <c r="E357" s="346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6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63"/>
      <c r="P357" s="363"/>
      <c r="Q357" s="363"/>
      <c r="R357" s="346"/>
      <c r="S357" s="34"/>
      <c r="T357" s="34"/>
      <c r="U357" s="35" t="s">
        <v>65</v>
      </c>
      <c r="V357" s="339">
        <v>65</v>
      </c>
      <c r="W357" s="340">
        <f>IFERROR(IF(V357="",0,CEILING((V357/$H357),1)*$H357),"")</f>
        <v>67.2</v>
      </c>
      <c r="X357" s="36">
        <f>IFERROR(IF(W357=0,"",ROUNDUP(W357/H357,0)*0.00753),"")</f>
        <v>0.21084</v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5">
        <v>4680115881969</v>
      </c>
      <c r="E358" s="346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63"/>
      <c r="P358" s="363"/>
      <c r="Q358" s="363"/>
      <c r="R358" s="346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75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76"/>
      <c r="N359" s="357" t="s">
        <v>66</v>
      </c>
      <c r="O359" s="358"/>
      <c r="P359" s="358"/>
      <c r="Q359" s="358"/>
      <c r="R359" s="358"/>
      <c r="S359" s="358"/>
      <c r="T359" s="359"/>
      <c r="U359" s="37" t="s">
        <v>67</v>
      </c>
      <c r="V359" s="341">
        <f>IFERROR(V355/H355,"0")+IFERROR(V356/H356,"0")+IFERROR(V357/H357,"0")+IFERROR(V358/H358,"0")</f>
        <v>48.621794871794876</v>
      </c>
      <c r="W359" s="341">
        <f>IFERROR(W355/H355,"0")+IFERROR(W356/H356,"0")+IFERROR(W357/H357,"0")+IFERROR(W358/H358,"0")</f>
        <v>50</v>
      </c>
      <c r="X359" s="341">
        <f>IFERROR(IF(X355="",0,X355),"0")+IFERROR(IF(X356="",0,X356),"0")+IFERROR(IF(X357="",0,X357),"0")+IFERROR(IF(X358="",0,X358),"0")</f>
        <v>0.68933999999999995</v>
      </c>
      <c r="Y359" s="342"/>
      <c r="Z359" s="342"/>
    </row>
    <row r="360" spans="1:53" x14ac:dyDescent="0.2">
      <c r="A360" s="356"/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76"/>
      <c r="N360" s="357" t="s">
        <v>66</v>
      </c>
      <c r="O360" s="358"/>
      <c r="P360" s="358"/>
      <c r="Q360" s="358"/>
      <c r="R360" s="358"/>
      <c r="S360" s="358"/>
      <c r="T360" s="359"/>
      <c r="U360" s="37" t="s">
        <v>65</v>
      </c>
      <c r="V360" s="341">
        <f>IFERROR(SUM(V355:V358),"0")</f>
        <v>233</v>
      </c>
      <c r="W360" s="341">
        <f>IFERROR(SUM(W355:W358),"0")</f>
        <v>238.8</v>
      </c>
      <c r="X360" s="37"/>
      <c r="Y360" s="342"/>
      <c r="Z360" s="342"/>
    </row>
    <row r="361" spans="1:53" ht="14.25" hidden="1" customHeight="1" x14ac:dyDescent="0.25">
      <c r="A361" s="355" t="s">
        <v>199</v>
      </c>
      <c r="B361" s="356"/>
      <c r="C361" s="356"/>
      <c r="D361" s="356"/>
      <c r="E361" s="356"/>
      <c r="F361" s="356"/>
      <c r="G361" s="356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  <c r="R361" s="356"/>
      <c r="S361" s="356"/>
      <c r="T361" s="356"/>
      <c r="U361" s="356"/>
      <c r="V361" s="356"/>
      <c r="W361" s="356"/>
      <c r="X361" s="356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5">
        <v>4607091389357</v>
      </c>
      <c r="E362" s="346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63"/>
      <c r="P362" s="363"/>
      <c r="Q362" s="363"/>
      <c r="R362" s="346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7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76"/>
      <c r="N363" s="357" t="s">
        <v>66</v>
      </c>
      <c r="O363" s="358"/>
      <c r="P363" s="358"/>
      <c r="Q363" s="358"/>
      <c r="R363" s="358"/>
      <c r="S363" s="358"/>
      <c r="T363" s="359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76"/>
      <c r="N364" s="357" t="s">
        <v>66</v>
      </c>
      <c r="O364" s="358"/>
      <c r="P364" s="358"/>
      <c r="Q364" s="358"/>
      <c r="R364" s="358"/>
      <c r="S364" s="358"/>
      <c r="T364" s="359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360" t="s">
        <v>492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48"/>
      <c r="Z365" s="48"/>
    </row>
    <row r="366" spans="1:53" ht="16.5" hidden="1" customHeight="1" x14ac:dyDescent="0.25">
      <c r="A366" s="370" t="s">
        <v>493</v>
      </c>
      <c r="B366" s="356"/>
      <c r="C366" s="356"/>
      <c r="D366" s="356"/>
      <c r="E366" s="356"/>
      <c r="F366" s="356"/>
      <c r="G366" s="356"/>
      <c r="H366" s="356"/>
      <c r="I366" s="356"/>
      <c r="J366" s="356"/>
      <c r="K366" s="356"/>
      <c r="L366" s="356"/>
      <c r="M366" s="356"/>
      <c r="N366" s="356"/>
      <c r="O366" s="356"/>
      <c r="P366" s="356"/>
      <c r="Q366" s="356"/>
      <c r="R366" s="356"/>
      <c r="S366" s="356"/>
      <c r="T366" s="356"/>
      <c r="U366" s="356"/>
      <c r="V366" s="356"/>
      <c r="W366" s="356"/>
      <c r="X366" s="356"/>
      <c r="Y366" s="334"/>
      <c r="Z366" s="334"/>
    </row>
    <row r="367" spans="1:53" ht="14.25" hidden="1" customHeight="1" x14ac:dyDescent="0.25">
      <c r="A367" s="355" t="s">
        <v>106</v>
      </c>
      <c r="B367" s="356"/>
      <c r="C367" s="356"/>
      <c r="D367" s="356"/>
      <c r="E367" s="356"/>
      <c r="F367" s="356"/>
      <c r="G367" s="356"/>
      <c r="H367" s="356"/>
      <c r="I367" s="356"/>
      <c r="J367" s="356"/>
      <c r="K367" s="356"/>
      <c r="L367" s="356"/>
      <c r="M367" s="356"/>
      <c r="N367" s="356"/>
      <c r="O367" s="356"/>
      <c r="P367" s="356"/>
      <c r="Q367" s="356"/>
      <c r="R367" s="356"/>
      <c r="S367" s="356"/>
      <c r="T367" s="356"/>
      <c r="U367" s="356"/>
      <c r="V367" s="356"/>
      <c r="W367" s="356"/>
      <c r="X367" s="356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5">
        <v>4607091389708</v>
      </c>
      <c r="E368" s="346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6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63"/>
      <c r="P368" s="363"/>
      <c r="Q368" s="363"/>
      <c r="R368" s="346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hidden="1" customHeight="1" x14ac:dyDescent="0.25">
      <c r="A369" s="54" t="s">
        <v>496</v>
      </c>
      <c r="B369" s="54" t="s">
        <v>497</v>
      </c>
      <c r="C369" s="31">
        <v>4301011427</v>
      </c>
      <c r="D369" s="345">
        <v>4607091389692</v>
      </c>
      <c r="E369" s="346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63"/>
      <c r="P369" s="363"/>
      <c r="Q369" s="363"/>
      <c r="R369" s="346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idden="1" x14ac:dyDescent="0.2">
      <c r="A370" s="37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76"/>
      <c r="N370" s="357" t="s">
        <v>66</v>
      </c>
      <c r="O370" s="358"/>
      <c r="P370" s="358"/>
      <c r="Q370" s="358"/>
      <c r="R370" s="358"/>
      <c r="S370" s="358"/>
      <c r="T370" s="359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76"/>
      <c r="N371" s="357" t="s">
        <v>66</v>
      </c>
      <c r="O371" s="358"/>
      <c r="P371" s="358"/>
      <c r="Q371" s="358"/>
      <c r="R371" s="358"/>
      <c r="S371" s="358"/>
      <c r="T371" s="359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hidden="1" customHeight="1" x14ac:dyDescent="0.25">
      <c r="A372" s="355" t="s">
        <v>60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35"/>
      <c r="Z372" s="335"/>
    </row>
    <row r="373" spans="1:53" ht="27" hidden="1" customHeight="1" x14ac:dyDescent="0.25">
      <c r="A373" s="54" t="s">
        <v>498</v>
      </c>
      <c r="B373" s="54" t="s">
        <v>499</v>
      </c>
      <c r="C373" s="31">
        <v>4301031177</v>
      </c>
      <c r="D373" s="345">
        <v>4607091389753</v>
      </c>
      <c r="E373" s="346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63"/>
      <c r="P373" s="363"/>
      <c r="Q373" s="363"/>
      <c r="R373" s="346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5">
        <v>4607091389760</v>
      </c>
      <c r="E374" s="346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63"/>
      <c r="P374" s="363"/>
      <c r="Q374" s="363"/>
      <c r="R374" s="346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5">
        <v>4607091389746</v>
      </c>
      <c r="E375" s="346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63"/>
      <c r="P375" s="363"/>
      <c r="Q375" s="363"/>
      <c r="R375" s="346"/>
      <c r="S375" s="34"/>
      <c r="T375" s="34"/>
      <c r="U375" s="35" t="s">
        <v>65</v>
      </c>
      <c r="V375" s="339">
        <v>144</v>
      </c>
      <c r="W375" s="340">
        <f t="shared" si="17"/>
        <v>147</v>
      </c>
      <c r="X375" s="36">
        <f>IFERROR(IF(W375=0,"",ROUNDUP(W375/H375,0)*0.00753),"")</f>
        <v>0.26355000000000001</v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5">
        <v>4680115882928</v>
      </c>
      <c r="E376" s="346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6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63"/>
      <c r="P376" s="363"/>
      <c r="Q376" s="363"/>
      <c r="R376" s="346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506</v>
      </c>
      <c r="B377" s="54" t="s">
        <v>507</v>
      </c>
      <c r="C377" s="31">
        <v>4301031257</v>
      </c>
      <c r="D377" s="345">
        <v>4680115883147</v>
      </c>
      <c r="E377" s="346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4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63"/>
      <c r="P377" s="363"/>
      <c r="Q377" s="363"/>
      <c r="R377" s="346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508</v>
      </c>
      <c r="B378" s="54" t="s">
        <v>509</v>
      </c>
      <c r="C378" s="31">
        <v>4301031178</v>
      </c>
      <c r="D378" s="345">
        <v>4607091384338</v>
      </c>
      <c r="E378" s="346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5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63"/>
      <c r="P378" s="363"/>
      <c r="Q378" s="363"/>
      <c r="R378" s="346"/>
      <c r="S378" s="34"/>
      <c r="T378" s="34"/>
      <c r="U378" s="35" t="s">
        <v>65</v>
      </c>
      <c r="V378" s="339">
        <v>15</v>
      </c>
      <c r="W378" s="340">
        <f t="shared" si="17"/>
        <v>16.8</v>
      </c>
      <c r="X378" s="36">
        <f t="shared" si="18"/>
        <v>4.0160000000000001E-2</v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5">
        <v>4680115883154</v>
      </c>
      <c r="E379" s="346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4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63"/>
      <c r="P379" s="363"/>
      <c r="Q379" s="363"/>
      <c r="R379" s="346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512</v>
      </c>
      <c r="B380" s="54" t="s">
        <v>513</v>
      </c>
      <c r="C380" s="31">
        <v>4301031171</v>
      </c>
      <c r="D380" s="345">
        <v>4607091389524</v>
      </c>
      <c r="E380" s="346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63"/>
      <c r="P380" s="363"/>
      <c r="Q380" s="363"/>
      <c r="R380" s="346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514</v>
      </c>
      <c r="B381" s="54" t="s">
        <v>515</v>
      </c>
      <c r="C381" s="31">
        <v>4301031258</v>
      </c>
      <c r="D381" s="345">
        <v>4680115883161</v>
      </c>
      <c r="E381" s="346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6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63"/>
      <c r="P381" s="363"/>
      <c r="Q381" s="363"/>
      <c r="R381" s="346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516</v>
      </c>
      <c r="B382" s="54" t="s">
        <v>517</v>
      </c>
      <c r="C382" s="31">
        <v>4301031170</v>
      </c>
      <c r="D382" s="345">
        <v>4607091384345</v>
      </c>
      <c r="E382" s="346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63"/>
      <c r="P382" s="363"/>
      <c r="Q382" s="363"/>
      <c r="R382" s="346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5">
        <v>4680115883178</v>
      </c>
      <c r="E383" s="346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63"/>
      <c r="P383" s="363"/>
      <c r="Q383" s="363"/>
      <c r="R383" s="346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520</v>
      </c>
      <c r="B384" s="54" t="s">
        <v>521</v>
      </c>
      <c r="C384" s="31">
        <v>4301031172</v>
      </c>
      <c r="D384" s="345">
        <v>4607091389531</v>
      </c>
      <c r="E384" s="346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63"/>
      <c r="P384" s="363"/>
      <c r="Q384" s="363"/>
      <c r="R384" s="346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5">
        <v>4680115883185</v>
      </c>
      <c r="E385" s="346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63"/>
      <c r="P385" s="363"/>
      <c r="Q385" s="363"/>
      <c r="R385" s="346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75"/>
      <c r="B386" s="356"/>
      <c r="C386" s="356"/>
      <c r="D386" s="356"/>
      <c r="E386" s="356"/>
      <c r="F386" s="356"/>
      <c r="G386" s="356"/>
      <c r="H386" s="356"/>
      <c r="I386" s="356"/>
      <c r="J386" s="356"/>
      <c r="K386" s="356"/>
      <c r="L386" s="356"/>
      <c r="M386" s="376"/>
      <c r="N386" s="357" t="s">
        <v>66</v>
      </c>
      <c r="O386" s="358"/>
      <c r="P386" s="358"/>
      <c r="Q386" s="358"/>
      <c r="R386" s="358"/>
      <c r="S386" s="358"/>
      <c r="T386" s="359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41.428571428571431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43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0.30371000000000004</v>
      </c>
      <c r="Y386" s="342"/>
      <c r="Z386" s="342"/>
    </row>
    <row r="387" spans="1:53" x14ac:dyDescent="0.2">
      <c r="A387" s="356"/>
      <c r="B387" s="356"/>
      <c r="C387" s="356"/>
      <c r="D387" s="356"/>
      <c r="E387" s="356"/>
      <c r="F387" s="356"/>
      <c r="G387" s="356"/>
      <c r="H387" s="356"/>
      <c r="I387" s="356"/>
      <c r="J387" s="356"/>
      <c r="K387" s="356"/>
      <c r="L387" s="356"/>
      <c r="M387" s="376"/>
      <c r="N387" s="357" t="s">
        <v>66</v>
      </c>
      <c r="O387" s="358"/>
      <c r="P387" s="358"/>
      <c r="Q387" s="358"/>
      <c r="R387" s="358"/>
      <c r="S387" s="358"/>
      <c r="T387" s="359"/>
      <c r="U387" s="37" t="s">
        <v>65</v>
      </c>
      <c r="V387" s="341">
        <f>IFERROR(SUM(V373:V385),"0")</f>
        <v>159</v>
      </c>
      <c r="W387" s="341">
        <f>IFERROR(SUM(W373:W385),"0")</f>
        <v>163.80000000000001</v>
      </c>
      <c r="X387" s="37"/>
      <c r="Y387" s="342"/>
      <c r="Z387" s="342"/>
    </row>
    <row r="388" spans="1:53" ht="14.25" hidden="1" customHeight="1" x14ac:dyDescent="0.25">
      <c r="A388" s="355" t="s">
        <v>68</v>
      </c>
      <c r="B388" s="356"/>
      <c r="C388" s="356"/>
      <c r="D388" s="356"/>
      <c r="E388" s="356"/>
      <c r="F388" s="356"/>
      <c r="G388" s="356"/>
      <c r="H388" s="356"/>
      <c r="I388" s="356"/>
      <c r="J388" s="356"/>
      <c r="K388" s="356"/>
      <c r="L388" s="356"/>
      <c r="M388" s="356"/>
      <c r="N388" s="356"/>
      <c r="O388" s="356"/>
      <c r="P388" s="356"/>
      <c r="Q388" s="356"/>
      <c r="R388" s="356"/>
      <c r="S388" s="356"/>
      <c r="T388" s="356"/>
      <c r="U388" s="356"/>
      <c r="V388" s="356"/>
      <c r="W388" s="356"/>
      <c r="X388" s="356"/>
      <c r="Y388" s="335"/>
      <c r="Z388" s="335"/>
    </row>
    <row r="389" spans="1:53" ht="27" hidden="1" customHeight="1" x14ac:dyDescent="0.25">
      <c r="A389" s="54" t="s">
        <v>524</v>
      </c>
      <c r="B389" s="54" t="s">
        <v>525</v>
      </c>
      <c r="C389" s="31">
        <v>4301051258</v>
      </c>
      <c r="D389" s="345">
        <v>4607091389685</v>
      </c>
      <c r="E389" s="346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3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63"/>
      <c r="P389" s="363"/>
      <c r="Q389" s="363"/>
      <c r="R389" s="346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5">
        <v>4607091389654</v>
      </c>
      <c r="E390" s="346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63"/>
      <c r="P390" s="363"/>
      <c r="Q390" s="363"/>
      <c r="R390" s="346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5">
        <v>4607091384352</v>
      </c>
      <c r="E391" s="346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63"/>
      <c r="P391" s="363"/>
      <c r="Q391" s="363"/>
      <c r="R391" s="346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5">
        <v>4607091389661</v>
      </c>
      <c r="E392" s="346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69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63"/>
      <c r="P392" s="363"/>
      <c r="Q392" s="363"/>
      <c r="R392" s="346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75"/>
      <c r="B393" s="356"/>
      <c r="C393" s="356"/>
      <c r="D393" s="356"/>
      <c r="E393" s="356"/>
      <c r="F393" s="356"/>
      <c r="G393" s="356"/>
      <c r="H393" s="356"/>
      <c r="I393" s="356"/>
      <c r="J393" s="356"/>
      <c r="K393" s="356"/>
      <c r="L393" s="356"/>
      <c r="M393" s="376"/>
      <c r="N393" s="357" t="s">
        <v>66</v>
      </c>
      <c r="O393" s="358"/>
      <c r="P393" s="358"/>
      <c r="Q393" s="358"/>
      <c r="R393" s="358"/>
      <c r="S393" s="358"/>
      <c r="T393" s="359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hidden="1" x14ac:dyDescent="0.2">
      <c r="A394" s="356"/>
      <c r="B394" s="356"/>
      <c r="C394" s="356"/>
      <c r="D394" s="356"/>
      <c r="E394" s="356"/>
      <c r="F394" s="356"/>
      <c r="G394" s="356"/>
      <c r="H394" s="356"/>
      <c r="I394" s="356"/>
      <c r="J394" s="356"/>
      <c r="K394" s="356"/>
      <c r="L394" s="356"/>
      <c r="M394" s="376"/>
      <c r="N394" s="357" t="s">
        <v>66</v>
      </c>
      <c r="O394" s="358"/>
      <c r="P394" s="358"/>
      <c r="Q394" s="358"/>
      <c r="R394" s="358"/>
      <c r="S394" s="358"/>
      <c r="T394" s="359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hidden="1" customHeight="1" x14ac:dyDescent="0.25">
      <c r="A395" s="355" t="s">
        <v>199</v>
      </c>
      <c r="B395" s="356"/>
      <c r="C395" s="356"/>
      <c r="D395" s="356"/>
      <c r="E395" s="356"/>
      <c r="F395" s="356"/>
      <c r="G395" s="356"/>
      <c r="H395" s="356"/>
      <c r="I395" s="356"/>
      <c r="J395" s="356"/>
      <c r="K395" s="356"/>
      <c r="L395" s="356"/>
      <c r="M395" s="356"/>
      <c r="N395" s="356"/>
      <c r="O395" s="356"/>
      <c r="P395" s="356"/>
      <c r="Q395" s="356"/>
      <c r="R395" s="356"/>
      <c r="S395" s="356"/>
      <c r="T395" s="356"/>
      <c r="U395" s="356"/>
      <c r="V395" s="356"/>
      <c r="W395" s="356"/>
      <c r="X395" s="356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5">
        <v>4680115881648</v>
      </c>
      <c r="E396" s="346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63"/>
      <c r="P396" s="363"/>
      <c r="Q396" s="363"/>
      <c r="R396" s="346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7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76"/>
      <c r="N397" s="357" t="s">
        <v>66</v>
      </c>
      <c r="O397" s="358"/>
      <c r="P397" s="358"/>
      <c r="Q397" s="358"/>
      <c r="R397" s="358"/>
      <c r="S397" s="358"/>
      <c r="T397" s="359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76"/>
      <c r="N398" s="357" t="s">
        <v>66</v>
      </c>
      <c r="O398" s="358"/>
      <c r="P398" s="358"/>
      <c r="Q398" s="358"/>
      <c r="R398" s="358"/>
      <c r="S398" s="358"/>
      <c r="T398" s="359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5" t="s">
        <v>84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35"/>
      <c r="Z399" s="335"/>
    </row>
    <row r="400" spans="1:53" ht="27" hidden="1" customHeight="1" x14ac:dyDescent="0.25">
      <c r="A400" s="54" t="s">
        <v>534</v>
      </c>
      <c r="B400" s="54" t="s">
        <v>535</v>
      </c>
      <c r="C400" s="31">
        <v>4301032046</v>
      </c>
      <c r="D400" s="345">
        <v>4680115884359</v>
      </c>
      <c r="E400" s="346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64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63"/>
      <c r="P400" s="363"/>
      <c r="Q400" s="363"/>
      <c r="R400" s="346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538</v>
      </c>
      <c r="B401" s="54" t="s">
        <v>539</v>
      </c>
      <c r="C401" s="31">
        <v>4301032045</v>
      </c>
      <c r="D401" s="345">
        <v>4680115884335</v>
      </c>
      <c r="E401" s="346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4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63"/>
      <c r="P401" s="363"/>
      <c r="Q401" s="363"/>
      <c r="R401" s="346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540</v>
      </c>
      <c r="B402" s="54" t="s">
        <v>541</v>
      </c>
      <c r="C402" s="31">
        <v>4301032047</v>
      </c>
      <c r="D402" s="345">
        <v>4680115884342</v>
      </c>
      <c r="E402" s="346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6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63"/>
      <c r="P402" s="363"/>
      <c r="Q402" s="363"/>
      <c r="R402" s="346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5">
        <v>4680115884113</v>
      </c>
      <c r="E403" s="346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63"/>
      <c r="P403" s="363"/>
      <c r="Q403" s="363"/>
      <c r="R403" s="346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idden="1" x14ac:dyDescent="0.2">
      <c r="A404" s="37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76"/>
      <c r="N404" s="357" t="s">
        <v>66</v>
      </c>
      <c r="O404" s="358"/>
      <c r="P404" s="358"/>
      <c r="Q404" s="358"/>
      <c r="R404" s="358"/>
      <c r="S404" s="358"/>
      <c r="T404" s="359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76"/>
      <c r="N405" s="357" t="s">
        <v>66</v>
      </c>
      <c r="O405" s="358"/>
      <c r="P405" s="358"/>
      <c r="Q405" s="358"/>
      <c r="R405" s="358"/>
      <c r="S405" s="358"/>
      <c r="T405" s="359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hidden="1" customHeight="1" x14ac:dyDescent="0.25">
      <c r="A406" s="370" t="s">
        <v>544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34"/>
      <c r="Z406" s="334"/>
    </row>
    <row r="407" spans="1:53" ht="14.25" hidden="1" customHeight="1" x14ac:dyDescent="0.25">
      <c r="A407" s="355" t="s">
        <v>98</v>
      </c>
      <c r="B407" s="356"/>
      <c r="C407" s="356"/>
      <c r="D407" s="356"/>
      <c r="E407" s="356"/>
      <c r="F407" s="356"/>
      <c r="G407" s="356"/>
      <c r="H407" s="356"/>
      <c r="I407" s="356"/>
      <c r="J407" s="356"/>
      <c r="K407" s="356"/>
      <c r="L407" s="356"/>
      <c r="M407" s="356"/>
      <c r="N407" s="356"/>
      <c r="O407" s="356"/>
      <c r="P407" s="356"/>
      <c r="Q407" s="356"/>
      <c r="R407" s="356"/>
      <c r="S407" s="356"/>
      <c r="T407" s="356"/>
      <c r="U407" s="356"/>
      <c r="V407" s="356"/>
      <c r="W407" s="356"/>
      <c r="X407" s="356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5">
        <v>4607091389388</v>
      </c>
      <c r="E408" s="346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63"/>
      <c r="P408" s="363"/>
      <c r="Q408" s="363"/>
      <c r="R408" s="346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5">
        <v>4607091389364</v>
      </c>
      <c r="E409" s="346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6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63"/>
      <c r="P409" s="363"/>
      <c r="Q409" s="363"/>
      <c r="R409" s="346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75"/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76"/>
      <c r="N410" s="357" t="s">
        <v>66</v>
      </c>
      <c r="O410" s="358"/>
      <c r="P410" s="358"/>
      <c r="Q410" s="358"/>
      <c r="R410" s="358"/>
      <c r="S410" s="358"/>
      <c r="T410" s="359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6"/>
      <c r="B411" s="356"/>
      <c r="C411" s="356"/>
      <c r="D411" s="356"/>
      <c r="E411" s="356"/>
      <c r="F411" s="356"/>
      <c r="G411" s="356"/>
      <c r="H411" s="356"/>
      <c r="I411" s="356"/>
      <c r="J411" s="356"/>
      <c r="K411" s="356"/>
      <c r="L411" s="356"/>
      <c r="M411" s="376"/>
      <c r="N411" s="357" t="s">
        <v>66</v>
      </c>
      <c r="O411" s="358"/>
      <c r="P411" s="358"/>
      <c r="Q411" s="358"/>
      <c r="R411" s="358"/>
      <c r="S411" s="358"/>
      <c r="T411" s="359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5" t="s">
        <v>60</v>
      </c>
      <c r="B412" s="356"/>
      <c r="C412" s="356"/>
      <c r="D412" s="356"/>
      <c r="E412" s="356"/>
      <c r="F412" s="356"/>
      <c r="G412" s="356"/>
      <c r="H412" s="356"/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  <c r="U412" s="356"/>
      <c r="V412" s="356"/>
      <c r="W412" s="356"/>
      <c r="X412" s="356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5">
        <v>4607091389739</v>
      </c>
      <c r="E413" s="346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63"/>
      <c r="P413" s="363"/>
      <c r="Q413" s="363"/>
      <c r="R413" s="346"/>
      <c r="S413" s="34"/>
      <c r="T413" s="34"/>
      <c r="U413" s="35" t="s">
        <v>65</v>
      </c>
      <c r="V413" s="339">
        <v>261</v>
      </c>
      <c r="W413" s="340">
        <f t="shared" ref="W413:W419" si="19">IFERROR(IF(V413="",0,CEILING((V413/$H413),1)*$H413),"")</f>
        <v>264.60000000000002</v>
      </c>
      <c r="X413" s="36">
        <f>IFERROR(IF(W413=0,"",ROUNDUP(W413/H413,0)*0.00753),"")</f>
        <v>0.47439000000000003</v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5">
        <v>4680115883048</v>
      </c>
      <c r="E414" s="346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4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63"/>
      <c r="P414" s="363"/>
      <c r="Q414" s="363"/>
      <c r="R414" s="346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553</v>
      </c>
      <c r="B415" s="54" t="s">
        <v>554</v>
      </c>
      <c r="C415" s="31">
        <v>4301031176</v>
      </c>
      <c r="D415" s="345">
        <v>4607091389425</v>
      </c>
      <c r="E415" s="346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63"/>
      <c r="P415" s="363"/>
      <c r="Q415" s="363"/>
      <c r="R415" s="346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5">
        <v>4680115882911</v>
      </c>
      <c r="E416" s="346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63"/>
      <c r="P416" s="363"/>
      <c r="Q416" s="363"/>
      <c r="R416" s="346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5">
        <v>4680115880771</v>
      </c>
      <c r="E417" s="346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4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63"/>
      <c r="P417" s="363"/>
      <c r="Q417" s="363"/>
      <c r="R417" s="346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5">
        <v>4607091389500</v>
      </c>
      <c r="E418" s="346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63"/>
      <c r="P418" s="363"/>
      <c r="Q418" s="363"/>
      <c r="R418" s="346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5">
        <v>4680115881983</v>
      </c>
      <c r="E419" s="346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4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63"/>
      <c r="P419" s="363"/>
      <c r="Q419" s="363"/>
      <c r="R419" s="346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7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76"/>
      <c r="N420" s="357" t="s">
        <v>66</v>
      </c>
      <c r="O420" s="358"/>
      <c r="P420" s="358"/>
      <c r="Q420" s="358"/>
      <c r="R420" s="358"/>
      <c r="S420" s="358"/>
      <c r="T420" s="359"/>
      <c r="U420" s="37" t="s">
        <v>67</v>
      </c>
      <c r="V420" s="341">
        <f>IFERROR(V413/H413,"0")+IFERROR(V414/H414,"0")+IFERROR(V415/H415,"0")+IFERROR(V416/H416,"0")+IFERROR(V417/H417,"0")+IFERROR(V418/H418,"0")+IFERROR(V419/H419,"0")</f>
        <v>62.142857142857139</v>
      </c>
      <c r="W420" s="341">
        <f>IFERROR(W413/H413,"0")+IFERROR(W414/H414,"0")+IFERROR(W415/H415,"0")+IFERROR(W416/H416,"0")+IFERROR(W417/H417,"0")+IFERROR(W418/H418,"0")+IFERROR(W419/H419,"0")</f>
        <v>63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0.47439000000000003</v>
      </c>
      <c r="Y420" s="342"/>
      <c r="Z420" s="342"/>
    </row>
    <row r="421" spans="1:53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76"/>
      <c r="N421" s="357" t="s">
        <v>66</v>
      </c>
      <c r="O421" s="358"/>
      <c r="P421" s="358"/>
      <c r="Q421" s="358"/>
      <c r="R421" s="358"/>
      <c r="S421" s="358"/>
      <c r="T421" s="359"/>
      <c r="U421" s="37" t="s">
        <v>65</v>
      </c>
      <c r="V421" s="341">
        <f>IFERROR(SUM(V413:V419),"0")</f>
        <v>261</v>
      </c>
      <c r="W421" s="341">
        <f>IFERROR(SUM(W413:W419),"0")</f>
        <v>264.60000000000002</v>
      </c>
      <c r="X421" s="37"/>
      <c r="Y421" s="342"/>
      <c r="Z421" s="342"/>
    </row>
    <row r="422" spans="1:53" ht="14.25" hidden="1" customHeight="1" x14ac:dyDescent="0.25">
      <c r="A422" s="355" t="s">
        <v>93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5">
        <v>4680115884090</v>
      </c>
      <c r="E423" s="346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49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63"/>
      <c r="P423" s="363"/>
      <c r="Q423" s="363"/>
      <c r="R423" s="346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75"/>
      <c r="B424" s="356"/>
      <c r="C424" s="356"/>
      <c r="D424" s="356"/>
      <c r="E424" s="356"/>
      <c r="F424" s="356"/>
      <c r="G424" s="356"/>
      <c r="H424" s="356"/>
      <c r="I424" s="356"/>
      <c r="J424" s="356"/>
      <c r="K424" s="356"/>
      <c r="L424" s="356"/>
      <c r="M424" s="37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6"/>
      <c r="B425" s="356"/>
      <c r="C425" s="356"/>
      <c r="D425" s="356"/>
      <c r="E425" s="356"/>
      <c r="F425" s="356"/>
      <c r="G425" s="356"/>
      <c r="H425" s="356"/>
      <c r="I425" s="356"/>
      <c r="J425" s="356"/>
      <c r="K425" s="356"/>
      <c r="L425" s="356"/>
      <c r="M425" s="37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5" t="s">
        <v>565</v>
      </c>
      <c r="B426" s="356"/>
      <c r="C426" s="356"/>
      <c r="D426" s="356"/>
      <c r="E426" s="356"/>
      <c r="F426" s="356"/>
      <c r="G426" s="356"/>
      <c r="H426" s="356"/>
      <c r="I426" s="356"/>
      <c r="J426" s="356"/>
      <c r="K426" s="356"/>
      <c r="L426" s="356"/>
      <c r="M426" s="356"/>
      <c r="N426" s="356"/>
      <c r="O426" s="356"/>
      <c r="P426" s="356"/>
      <c r="Q426" s="356"/>
      <c r="R426" s="356"/>
      <c r="S426" s="356"/>
      <c r="T426" s="356"/>
      <c r="U426" s="356"/>
      <c r="V426" s="356"/>
      <c r="W426" s="356"/>
      <c r="X426" s="356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5">
        <v>4680115884564</v>
      </c>
      <c r="E427" s="346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6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63"/>
      <c r="P427" s="363"/>
      <c r="Q427" s="363"/>
      <c r="R427" s="346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75"/>
      <c r="B428" s="356"/>
      <c r="C428" s="356"/>
      <c r="D428" s="356"/>
      <c r="E428" s="356"/>
      <c r="F428" s="356"/>
      <c r="G428" s="356"/>
      <c r="H428" s="356"/>
      <c r="I428" s="356"/>
      <c r="J428" s="356"/>
      <c r="K428" s="356"/>
      <c r="L428" s="356"/>
      <c r="M428" s="376"/>
      <c r="N428" s="357" t="s">
        <v>66</v>
      </c>
      <c r="O428" s="358"/>
      <c r="P428" s="358"/>
      <c r="Q428" s="358"/>
      <c r="R428" s="358"/>
      <c r="S428" s="358"/>
      <c r="T428" s="359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6"/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76"/>
      <c r="N429" s="357" t="s">
        <v>66</v>
      </c>
      <c r="O429" s="358"/>
      <c r="P429" s="358"/>
      <c r="Q429" s="358"/>
      <c r="R429" s="358"/>
      <c r="S429" s="358"/>
      <c r="T429" s="359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360" t="s">
        <v>568</v>
      </c>
      <c r="B430" s="361"/>
      <c r="C430" s="361"/>
      <c r="D430" s="361"/>
      <c r="E430" s="361"/>
      <c r="F430" s="361"/>
      <c r="G430" s="361"/>
      <c r="H430" s="361"/>
      <c r="I430" s="361"/>
      <c r="J430" s="361"/>
      <c r="K430" s="361"/>
      <c r="L430" s="361"/>
      <c r="M430" s="361"/>
      <c r="N430" s="361"/>
      <c r="O430" s="361"/>
      <c r="P430" s="361"/>
      <c r="Q430" s="361"/>
      <c r="R430" s="361"/>
      <c r="S430" s="361"/>
      <c r="T430" s="361"/>
      <c r="U430" s="361"/>
      <c r="V430" s="361"/>
      <c r="W430" s="361"/>
      <c r="X430" s="361"/>
      <c r="Y430" s="48"/>
      <c r="Z430" s="48"/>
    </row>
    <row r="431" spans="1:53" ht="16.5" hidden="1" customHeight="1" x14ac:dyDescent="0.25">
      <c r="A431" s="370" t="s">
        <v>568</v>
      </c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  <c r="U431" s="356"/>
      <c r="V431" s="356"/>
      <c r="W431" s="356"/>
      <c r="X431" s="356"/>
      <c r="Y431" s="334"/>
      <c r="Z431" s="334"/>
    </row>
    <row r="432" spans="1:53" ht="14.25" hidden="1" customHeight="1" x14ac:dyDescent="0.25">
      <c r="A432" s="355" t="s">
        <v>106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5">
        <v>4607091389067</v>
      </c>
      <c r="E433" s="346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4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63"/>
      <c r="P433" s="363"/>
      <c r="Q433" s="363"/>
      <c r="R433" s="346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5">
        <v>4607091383522</v>
      </c>
      <c r="E434" s="346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63"/>
      <c r="P434" s="363"/>
      <c r="Q434" s="363"/>
      <c r="R434" s="346"/>
      <c r="S434" s="34"/>
      <c r="T434" s="34"/>
      <c r="U434" s="35" t="s">
        <v>65</v>
      </c>
      <c r="V434" s="339">
        <v>40</v>
      </c>
      <c r="W434" s="340">
        <f t="shared" si="20"/>
        <v>42.24</v>
      </c>
      <c r="X434" s="36">
        <f t="shared" si="21"/>
        <v>9.5680000000000001E-2</v>
      </c>
      <c r="Y434" s="56"/>
      <c r="Z434" s="57"/>
      <c r="AD434" s="58"/>
      <c r="BA434" s="293" t="s">
        <v>1</v>
      </c>
    </row>
    <row r="435" spans="1:53" ht="27" hidden="1" customHeight="1" x14ac:dyDescent="0.25">
      <c r="A435" s="54" t="s">
        <v>573</v>
      </c>
      <c r="B435" s="54" t="s">
        <v>574</v>
      </c>
      <c r="C435" s="31">
        <v>4301011431</v>
      </c>
      <c r="D435" s="345">
        <v>4607091384437</v>
      </c>
      <c r="E435" s="346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40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63"/>
      <c r="P435" s="363"/>
      <c r="Q435" s="363"/>
      <c r="R435" s="346"/>
      <c r="S435" s="34"/>
      <c r="T435" s="34"/>
      <c r="U435" s="35" t="s">
        <v>65</v>
      </c>
      <c r="V435" s="339">
        <v>0</v>
      </c>
      <c r="W435" s="340">
        <f t="shared" si="20"/>
        <v>0</v>
      </c>
      <c r="X435" s="36" t="str">
        <f t="shared" si="21"/>
        <v/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5">
        <v>4607091384437</v>
      </c>
      <c r="E436" s="346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85" t="s">
        <v>576</v>
      </c>
      <c r="O436" s="363"/>
      <c r="P436" s="363"/>
      <c r="Q436" s="363"/>
      <c r="R436" s="346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5">
        <v>4607091389104</v>
      </c>
      <c r="E437" s="346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82" t="s">
        <v>579</v>
      </c>
      <c r="O437" s="363"/>
      <c r="P437" s="363"/>
      <c r="Q437" s="363"/>
      <c r="R437" s="346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5">
        <v>4607091389104</v>
      </c>
      <c r="E438" s="346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4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63"/>
      <c r="P438" s="363"/>
      <c r="Q438" s="363"/>
      <c r="R438" s="346"/>
      <c r="S438" s="34"/>
      <c r="T438" s="34"/>
      <c r="U438" s="35" t="s">
        <v>65</v>
      </c>
      <c r="V438" s="339">
        <v>37</v>
      </c>
      <c r="W438" s="340">
        <f t="shared" si="20"/>
        <v>42.24</v>
      </c>
      <c r="X438" s="36">
        <f t="shared" si="21"/>
        <v>9.5680000000000001E-2</v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582</v>
      </c>
      <c r="B439" s="54" t="s">
        <v>583</v>
      </c>
      <c r="C439" s="31">
        <v>4301011367</v>
      </c>
      <c r="D439" s="345">
        <v>4680115880603</v>
      </c>
      <c r="E439" s="346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4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63"/>
      <c r="P439" s="363"/>
      <c r="Q439" s="363"/>
      <c r="R439" s="346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5">
        <v>4607091389999</v>
      </c>
      <c r="E440" s="346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63"/>
      <c r="P440" s="363"/>
      <c r="Q440" s="363"/>
      <c r="R440" s="346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5">
        <v>4680115882782</v>
      </c>
      <c r="E441" s="346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400" t="s">
        <v>588</v>
      </c>
      <c r="O441" s="363"/>
      <c r="P441" s="363"/>
      <c r="Q441" s="363"/>
      <c r="R441" s="346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5">
        <v>4680115882782</v>
      </c>
      <c r="E442" s="346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63"/>
      <c r="P442" s="363"/>
      <c r="Q442" s="363"/>
      <c r="R442" s="346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4301011190</v>
      </c>
      <c r="D443" s="345">
        <v>4607091389098</v>
      </c>
      <c r="E443" s="346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63"/>
      <c r="P443" s="363"/>
      <c r="Q443" s="363"/>
      <c r="R443" s="346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5">
        <v>4607091389982</v>
      </c>
      <c r="E444" s="346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6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63"/>
      <c r="P444" s="363"/>
      <c r="Q444" s="363"/>
      <c r="R444" s="346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5">
        <v>4607091389982</v>
      </c>
      <c r="E445" s="346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42" t="s">
        <v>595</v>
      </c>
      <c r="O445" s="363"/>
      <c r="P445" s="363"/>
      <c r="Q445" s="363"/>
      <c r="R445" s="346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75"/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76"/>
      <c r="N446" s="357" t="s">
        <v>66</v>
      </c>
      <c r="O446" s="358"/>
      <c r="P446" s="358"/>
      <c r="Q446" s="358"/>
      <c r="R446" s="358"/>
      <c r="S446" s="358"/>
      <c r="T446" s="359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14.583333333333332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16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0.19136</v>
      </c>
      <c r="Y446" s="342"/>
      <c r="Z446" s="342"/>
    </row>
    <row r="447" spans="1:53" x14ac:dyDescent="0.2">
      <c r="A447" s="356"/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76"/>
      <c r="N447" s="357" t="s">
        <v>66</v>
      </c>
      <c r="O447" s="358"/>
      <c r="P447" s="358"/>
      <c r="Q447" s="358"/>
      <c r="R447" s="358"/>
      <c r="S447" s="358"/>
      <c r="T447" s="359"/>
      <c r="U447" s="37" t="s">
        <v>65</v>
      </c>
      <c r="V447" s="341">
        <f>IFERROR(SUM(V433:V445),"0")</f>
        <v>77</v>
      </c>
      <c r="W447" s="341">
        <f>IFERROR(SUM(W433:W445),"0")</f>
        <v>84.48</v>
      </c>
      <c r="X447" s="37"/>
      <c r="Y447" s="342"/>
      <c r="Z447" s="342"/>
    </row>
    <row r="448" spans="1:53" ht="14.25" hidden="1" customHeight="1" x14ac:dyDescent="0.25">
      <c r="A448" s="355" t="s">
        <v>98</v>
      </c>
      <c r="B448" s="356"/>
      <c r="C448" s="356"/>
      <c r="D448" s="356"/>
      <c r="E448" s="356"/>
      <c r="F448" s="356"/>
      <c r="G448" s="356"/>
      <c r="H448" s="356"/>
      <c r="I448" s="356"/>
      <c r="J448" s="356"/>
      <c r="K448" s="356"/>
      <c r="L448" s="356"/>
      <c r="M448" s="356"/>
      <c r="N448" s="356"/>
      <c r="O448" s="356"/>
      <c r="P448" s="356"/>
      <c r="Q448" s="356"/>
      <c r="R448" s="356"/>
      <c r="S448" s="356"/>
      <c r="T448" s="356"/>
      <c r="U448" s="356"/>
      <c r="V448" s="356"/>
      <c r="W448" s="356"/>
      <c r="X448" s="356"/>
      <c r="Y448" s="335"/>
      <c r="Z448" s="335"/>
    </row>
    <row r="449" spans="1:53" ht="16.5" hidden="1" customHeight="1" x14ac:dyDescent="0.25">
      <c r="A449" s="54" t="s">
        <v>596</v>
      </c>
      <c r="B449" s="54" t="s">
        <v>597</v>
      </c>
      <c r="C449" s="31">
        <v>4301020222</v>
      </c>
      <c r="D449" s="345">
        <v>4607091388930</v>
      </c>
      <c r="E449" s="346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63"/>
      <c r="P449" s="363"/>
      <c r="Q449" s="363"/>
      <c r="R449" s="346"/>
      <c r="S449" s="34"/>
      <c r="T449" s="34"/>
      <c r="U449" s="35" t="s">
        <v>65</v>
      </c>
      <c r="V449" s="339">
        <v>0</v>
      </c>
      <c r="W449" s="340">
        <f>IFERROR(IF(V449="",0,CEILING((V449/$H449),1)*$H449),"")</f>
        <v>0</v>
      </c>
      <c r="X449" s="36" t="str">
        <f>IFERROR(IF(W449=0,"",ROUNDUP(W449/H449,0)*0.01196),"")</f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598</v>
      </c>
      <c r="B450" s="54" t="s">
        <v>599</v>
      </c>
      <c r="C450" s="31">
        <v>4301020206</v>
      </c>
      <c r="D450" s="345">
        <v>4680115880054</v>
      </c>
      <c r="E450" s="346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63"/>
      <c r="P450" s="363"/>
      <c r="Q450" s="363"/>
      <c r="R450" s="346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hidden="1" x14ac:dyDescent="0.2">
      <c r="A451" s="375"/>
      <c r="B451" s="356"/>
      <c r="C451" s="356"/>
      <c r="D451" s="356"/>
      <c r="E451" s="356"/>
      <c r="F451" s="356"/>
      <c r="G451" s="356"/>
      <c r="H451" s="356"/>
      <c r="I451" s="356"/>
      <c r="J451" s="356"/>
      <c r="K451" s="356"/>
      <c r="L451" s="356"/>
      <c r="M451" s="376"/>
      <c r="N451" s="357" t="s">
        <v>66</v>
      </c>
      <c r="O451" s="358"/>
      <c r="P451" s="358"/>
      <c r="Q451" s="358"/>
      <c r="R451" s="358"/>
      <c r="S451" s="358"/>
      <c r="T451" s="359"/>
      <c r="U451" s="37" t="s">
        <v>67</v>
      </c>
      <c r="V451" s="341">
        <f>IFERROR(V449/H449,"0")+IFERROR(V450/H450,"0")</f>
        <v>0</v>
      </c>
      <c r="W451" s="341">
        <f>IFERROR(W449/H449,"0")+IFERROR(W450/H450,"0")</f>
        <v>0</v>
      </c>
      <c r="X451" s="341">
        <f>IFERROR(IF(X449="",0,X449),"0")+IFERROR(IF(X450="",0,X450),"0")</f>
        <v>0</v>
      </c>
      <c r="Y451" s="342"/>
      <c r="Z451" s="342"/>
    </row>
    <row r="452" spans="1:53" hidden="1" x14ac:dyDescent="0.2">
      <c r="A452" s="356"/>
      <c r="B452" s="356"/>
      <c r="C452" s="356"/>
      <c r="D452" s="356"/>
      <c r="E452" s="356"/>
      <c r="F452" s="356"/>
      <c r="G452" s="356"/>
      <c r="H452" s="356"/>
      <c r="I452" s="356"/>
      <c r="J452" s="356"/>
      <c r="K452" s="356"/>
      <c r="L452" s="356"/>
      <c r="M452" s="376"/>
      <c r="N452" s="357" t="s">
        <v>66</v>
      </c>
      <c r="O452" s="358"/>
      <c r="P452" s="358"/>
      <c r="Q452" s="358"/>
      <c r="R452" s="358"/>
      <c r="S452" s="358"/>
      <c r="T452" s="359"/>
      <c r="U452" s="37" t="s">
        <v>65</v>
      </c>
      <c r="V452" s="341">
        <f>IFERROR(SUM(V449:V450),"0")</f>
        <v>0</v>
      </c>
      <c r="W452" s="341">
        <f>IFERROR(SUM(W449:W450),"0")</f>
        <v>0</v>
      </c>
      <c r="X452" s="37"/>
      <c r="Y452" s="342"/>
      <c r="Z452" s="342"/>
    </row>
    <row r="453" spans="1:53" ht="14.25" hidden="1" customHeight="1" x14ac:dyDescent="0.25">
      <c r="A453" s="355" t="s">
        <v>60</v>
      </c>
      <c r="B453" s="356"/>
      <c r="C453" s="356"/>
      <c r="D453" s="356"/>
      <c r="E453" s="356"/>
      <c r="F453" s="356"/>
      <c r="G453" s="356"/>
      <c r="H453" s="356"/>
      <c r="I453" s="356"/>
      <c r="J453" s="356"/>
      <c r="K453" s="356"/>
      <c r="L453" s="356"/>
      <c r="M453" s="356"/>
      <c r="N453" s="356"/>
      <c r="O453" s="356"/>
      <c r="P453" s="356"/>
      <c r="Q453" s="356"/>
      <c r="R453" s="356"/>
      <c r="S453" s="356"/>
      <c r="T453" s="356"/>
      <c r="U453" s="356"/>
      <c r="V453" s="356"/>
      <c r="W453" s="356"/>
      <c r="X453" s="356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5">
        <v>4680115883116</v>
      </c>
      <c r="E454" s="346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4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63"/>
      <c r="P454" s="363"/>
      <c r="Q454" s="363"/>
      <c r="R454" s="346"/>
      <c r="S454" s="34"/>
      <c r="T454" s="34"/>
      <c r="U454" s="35" t="s">
        <v>65</v>
      </c>
      <c r="V454" s="339">
        <v>34</v>
      </c>
      <c r="W454" s="340">
        <f t="shared" ref="W454:W459" si="22">IFERROR(IF(V454="",0,CEILING((V454/$H454),1)*$H454),"")</f>
        <v>36.96</v>
      </c>
      <c r="X454" s="36">
        <f>IFERROR(IF(W454=0,"",ROUNDUP(W454/H454,0)*0.01196),"")</f>
        <v>8.3720000000000003E-2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5">
        <v>4680115883093</v>
      </c>
      <c r="E455" s="346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6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63"/>
      <c r="P455" s="363"/>
      <c r="Q455" s="363"/>
      <c r="R455" s="346"/>
      <c r="S455" s="34"/>
      <c r="T455" s="34"/>
      <c r="U455" s="35" t="s">
        <v>65</v>
      </c>
      <c r="V455" s="339">
        <v>15</v>
      </c>
      <c r="W455" s="340">
        <f t="shared" si="22"/>
        <v>15.84</v>
      </c>
      <c r="X455" s="36">
        <f>IFERROR(IF(W455=0,"",ROUNDUP(W455/H455,0)*0.01196),"")</f>
        <v>3.5880000000000002E-2</v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604</v>
      </c>
      <c r="B456" s="54" t="s">
        <v>605</v>
      </c>
      <c r="C456" s="31">
        <v>4301031250</v>
      </c>
      <c r="D456" s="345">
        <v>4680115883109</v>
      </c>
      <c r="E456" s="346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63"/>
      <c r="P456" s="363"/>
      <c r="Q456" s="363"/>
      <c r="R456" s="346"/>
      <c r="S456" s="34"/>
      <c r="T456" s="34"/>
      <c r="U456" s="35" t="s">
        <v>65</v>
      </c>
      <c r="V456" s="339">
        <v>0</v>
      </c>
      <c r="W456" s="340">
        <f t="shared" si="22"/>
        <v>0</v>
      </c>
      <c r="X456" s="36" t="str">
        <f>IFERROR(IF(W456=0,"",ROUNDUP(W456/H456,0)*0.01196),"")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5">
        <v>4680115882072</v>
      </c>
      <c r="E457" s="346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63"/>
      <c r="P457" s="363"/>
      <c r="Q457" s="363"/>
      <c r="R457" s="346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5">
        <v>4680115882102</v>
      </c>
      <c r="E458" s="346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63"/>
      <c r="P458" s="363"/>
      <c r="Q458" s="363"/>
      <c r="R458" s="346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5">
        <v>4680115882096</v>
      </c>
      <c r="E459" s="346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63"/>
      <c r="P459" s="363"/>
      <c r="Q459" s="363"/>
      <c r="R459" s="346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5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7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1">
        <f>IFERROR(V454/H454,"0")+IFERROR(V455/H455,"0")+IFERROR(V456/H456,"0")+IFERROR(V457/H457,"0")+IFERROR(V458/H458,"0")+IFERROR(V459/H459,"0")</f>
        <v>9.2803030303030312</v>
      </c>
      <c r="W460" s="341">
        <f>IFERROR(W454/H454,"0")+IFERROR(W455/H455,"0")+IFERROR(W456/H456,"0")+IFERROR(W457/H457,"0")+IFERROR(W458/H458,"0")+IFERROR(W459/H459,"0")</f>
        <v>10</v>
      </c>
      <c r="X460" s="341">
        <f>IFERROR(IF(X454="",0,X454),"0")+IFERROR(IF(X455="",0,X455),"0")+IFERROR(IF(X456="",0,X456),"0")+IFERROR(IF(X457="",0,X457),"0")+IFERROR(IF(X458="",0,X458),"0")+IFERROR(IF(X459="",0,X459),"0")</f>
        <v>0.11960000000000001</v>
      </c>
      <c r="Y460" s="342"/>
      <c r="Z460" s="342"/>
    </row>
    <row r="461" spans="1:53" x14ac:dyDescent="0.2">
      <c r="A461" s="356"/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7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1">
        <f>IFERROR(SUM(V454:V459),"0")</f>
        <v>49</v>
      </c>
      <c r="W461" s="341">
        <f>IFERROR(SUM(W454:W459),"0")</f>
        <v>52.8</v>
      </c>
      <c r="X461" s="37"/>
      <c r="Y461" s="342"/>
      <c r="Z461" s="342"/>
    </row>
    <row r="462" spans="1:53" ht="14.25" hidden="1" customHeight="1" x14ac:dyDescent="0.25">
      <c r="A462" s="355" t="s">
        <v>68</v>
      </c>
      <c r="B462" s="356"/>
      <c r="C462" s="356"/>
      <c r="D462" s="356"/>
      <c r="E462" s="356"/>
      <c r="F462" s="356"/>
      <c r="G462" s="356"/>
      <c r="H462" s="356"/>
      <c r="I462" s="356"/>
      <c r="J462" s="356"/>
      <c r="K462" s="356"/>
      <c r="L462" s="356"/>
      <c r="M462" s="356"/>
      <c r="N462" s="356"/>
      <c r="O462" s="356"/>
      <c r="P462" s="356"/>
      <c r="Q462" s="356"/>
      <c r="R462" s="356"/>
      <c r="S462" s="356"/>
      <c r="T462" s="356"/>
      <c r="U462" s="356"/>
      <c r="V462" s="356"/>
      <c r="W462" s="356"/>
      <c r="X462" s="356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5">
        <v>4680115883536</v>
      </c>
      <c r="E463" s="346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6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63"/>
      <c r="P463" s="363"/>
      <c r="Q463" s="363"/>
      <c r="R463" s="346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hidden="1" customHeight="1" x14ac:dyDescent="0.25">
      <c r="A464" s="54" t="s">
        <v>614</v>
      </c>
      <c r="B464" s="54" t="s">
        <v>615</v>
      </c>
      <c r="C464" s="31">
        <v>4301051230</v>
      </c>
      <c r="D464" s="345">
        <v>4607091383409</v>
      </c>
      <c r="E464" s="346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4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63"/>
      <c r="P464" s="363"/>
      <c r="Q464" s="363"/>
      <c r="R464" s="346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hidden="1" customHeight="1" x14ac:dyDescent="0.25">
      <c r="A465" s="54" t="s">
        <v>616</v>
      </c>
      <c r="B465" s="54" t="s">
        <v>617</v>
      </c>
      <c r="C465" s="31">
        <v>4301051231</v>
      </c>
      <c r="D465" s="345">
        <v>4607091383416</v>
      </c>
      <c r="E465" s="346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63"/>
      <c r="P465" s="363"/>
      <c r="Q465" s="363"/>
      <c r="R465" s="346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hidden="1" x14ac:dyDescent="0.2">
      <c r="A466" s="375"/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76"/>
      <c r="N466" s="357" t="s">
        <v>66</v>
      </c>
      <c r="O466" s="358"/>
      <c r="P466" s="358"/>
      <c r="Q466" s="358"/>
      <c r="R466" s="358"/>
      <c r="S466" s="358"/>
      <c r="T466" s="359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hidden="1" x14ac:dyDescent="0.2">
      <c r="A467" s="356"/>
      <c r="B467" s="356"/>
      <c r="C467" s="356"/>
      <c r="D467" s="356"/>
      <c r="E467" s="356"/>
      <c r="F467" s="356"/>
      <c r="G467" s="356"/>
      <c r="H467" s="356"/>
      <c r="I467" s="356"/>
      <c r="J467" s="356"/>
      <c r="K467" s="356"/>
      <c r="L467" s="356"/>
      <c r="M467" s="376"/>
      <c r="N467" s="357" t="s">
        <v>66</v>
      </c>
      <c r="O467" s="358"/>
      <c r="P467" s="358"/>
      <c r="Q467" s="358"/>
      <c r="R467" s="358"/>
      <c r="S467" s="358"/>
      <c r="T467" s="359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hidden="1" customHeight="1" x14ac:dyDescent="0.2">
      <c r="A468" s="360" t="s">
        <v>618</v>
      </c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1"/>
      <c r="N468" s="361"/>
      <c r="O468" s="361"/>
      <c r="P468" s="361"/>
      <c r="Q468" s="361"/>
      <c r="R468" s="361"/>
      <c r="S468" s="361"/>
      <c r="T468" s="361"/>
      <c r="U468" s="361"/>
      <c r="V468" s="361"/>
      <c r="W468" s="361"/>
      <c r="X468" s="361"/>
      <c r="Y468" s="48"/>
      <c r="Z468" s="48"/>
    </row>
    <row r="469" spans="1:53" ht="16.5" hidden="1" customHeight="1" x14ac:dyDescent="0.25">
      <c r="A469" s="370" t="s">
        <v>619</v>
      </c>
      <c r="B469" s="356"/>
      <c r="C469" s="356"/>
      <c r="D469" s="356"/>
      <c r="E469" s="356"/>
      <c r="F469" s="356"/>
      <c r="G469" s="356"/>
      <c r="H469" s="356"/>
      <c r="I469" s="356"/>
      <c r="J469" s="356"/>
      <c r="K469" s="356"/>
      <c r="L469" s="356"/>
      <c r="M469" s="356"/>
      <c r="N469" s="356"/>
      <c r="O469" s="356"/>
      <c r="P469" s="356"/>
      <c r="Q469" s="356"/>
      <c r="R469" s="356"/>
      <c r="S469" s="356"/>
      <c r="T469" s="356"/>
      <c r="U469" s="356"/>
      <c r="V469" s="356"/>
      <c r="W469" s="356"/>
      <c r="X469" s="356"/>
      <c r="Y469" s="334"/>
      <c r="Z469" s="334"/>
    </row>
    <row r="470" spans="1:53" ht="14.25" hidden="1" customHeight="1" x14ac:dyDescent="0.25">
      <c r="A470" s="355" t="s">
        <v>106</v>
      </c>
      <c r="B470" s="356"/>
      <c r="C470" s="356"/>
      <c r="D470" s="356"/>
      <c r="E470" s="356"/>
      <c r="F470" s="356"/>
      <c r="G470" s="356"/>
      <c r="H470" s="356"/>
      <c r="I470" s="356"/>
      <c r="J470" s="356"/>
      <c r="K470" s="356"/>
      <c r="L470" s="356"/>
      <c r="M470" s="356"/>
      <c r="N470" s="356"/>
      <c r="O470" s="356"/>
      <c r="P470" s="356"/>
      <c r="Q470" s="356"/>
      <c r="R470" s="356"/>
      <c r="S470" s="356"/>
      <c r="T470" s="356"/>
      <c r="U470" s="356"/>
      <c r="V470" s="356"/>
      <c r="W470" s="356"/>
      <c r="X470" s="356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5">
        <v>4640242181011</v>
      </c>
      <c r="E471" s="346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27" t="s">
        <v>622</v>
      </c>
      <c r="O471" s="363"/>
      <c r="P471" s="363"/>
      <c r="Q471" s="363"/>
      <c r="R471" s="346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5">
        <v>4640242180922</v>
      </c>
      <c r="E472" s="346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497" t="s">
        <v>625</v>
      </c>
      <c r="O472" s="363"/>
      <c r="P472" s="363"/>
      <c r="Q472" s="363"/>
      <c r="R472" s="346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5">
        <v>4640242180441</v>
      </c>
      <c r="E473" s="346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30" t="s">
        <v>628</v>
      </c>
      <c r="O473" s="363"/>
      <c r="P473" s="363"/>
      <c r="Q473" s="363"/>
      <c r="R473" s="346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629</v>
      </c>
      <c r="B474" s="54" t="s">
        <v>630</v>
      </c>
      <c r="C474" s="31">
        <v>4301011584</v>
      </c>
      <c r="D474" s="345">
        <v>4640242180564</v>
      </c>
      <c r="E474" s="346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54" t="s">
        <v>631</v>
      </c>
      <c r="O474" s="363"/>
      <c r="P474" s="363"/>
      <c r="Q474" s="363"/>
      <c r="R474" s="346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5">
        <v>4640242180038</v>
      </c>
      <c r="E475" s="346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679" t="s">
        <v>634</v>
      </c>
      <c r="O475" s="363"/>
      <c r="P475" s="363"/>
      <c r="Q475" s="363"/>
      <c r="R475" s="346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idden="1" x14ac:dyDescent="0.2">
      <c r="A476" s="375"/>
      <c r="B476" s="356"/>
      <c r="C476" s="356"/>
      <c r="D476" s="356"/>
      <c r="E476" s="356"/>
      <c r="F476" s="356"/>
      <c r="G476" s="356"/>
      <c r="H476" s="356"/>
      <c r="I476" s="356"/>
      <c r="J476" s="356"/>
      <c r="K476" s="356"/>
      <c r="L476" s="356"/>
      <c r="M476" s="376"/>
      <c r="N476" s="357" t="s">
        <v>66</v>
      </c>
      <c r="O476" s="358"/>
      <c r="P476" s="358"/>
      <c r="Q476" s="358"/>
      <c r="R476" s="358"/>
      <c r="S476" s="358"/>
      <c r="T476" s="359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56"/>
      <c r="B477" s="356"/>
      <c r="C477" s="356"/>
      <c r="D477" s="356"/>
      <c r="E477" s="356"/>
      <c r="F477" s="356"/>
      <c r="G477" s="356"/>
      <c r="H477" s="356"/>
      <c r="I477" s="356"/>
      <c r="J477" s="356"/>
      <c r="K477" s="356"/>
      <c r="L477" s="356"/>
      <c r="M477" s="376"/>
      <c r="N477" s="357" t="s">
        <v>66</v>
      </c>
      <c r="O477" s="358"/>
      <c r="P477" s="358"/>
      <c r="Q477" s="358"/>
      <c r="R477" s="358"/>
      <c r="S477" s="358"/>
      <c r="T477" s="359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hidden="1" customHeight="1" x14ac:dyDescent="0.25">
      <c r="A478" s="355" t="s">
        <v>98</v>
      </c>
      <c r="B478" s="356"/>
      <c r="C478" s="356"/>
      <c r="D478" s="356"/>
      <c r="E478" s="356"/>
      <c r="F478" s="356"/>
      <c r="G478" s="356"/>
      <c r="H478" s="356"/>
      <c r="I478" s="356"/>
      <c r="J478" s="356"/>
      <c r="K478" s="356"/>
      <c r="L478" s="356"/>
      <c r="M478" s="356"/>
      <c r="N478" s="356"/>
      <c r="O478" s="356"/>
      <c r="P478" s="356"/>
      <c r="Q478" s="356"/>
      <c r="R478" s="356"/>
      <c r="S478" s="356"/>
      <c r="T478" s="356"/>
      <c r="U478" s="356"/>
      <c r="V478" s="356"/>
      <c r="W478" s="356"/>
      <c r="X478" s="356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5">
        <v>4640242180526</v>
      </c>
      <c r="E479" s="346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704" t="s">
        <v>637</v>
      </c>
      <c r="O479" s="363"/>
      <c r="P479" s="363"/>
      <c r="Q479" s="363"/>
      <c r="R479" s="346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5">
        <v>4640242180519</v>
      </c>
      <c r="E480" s="346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369" t="s">
        <v>640</v>
      </c>
      <c r="O480" s="363"/>
      <c r="P480" s="363"/>
      <c r="Q480" s="363"/>
      <c r="R480" s="346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75"/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76"/>
      <c r="N481" s="357" t="s">
        <v>66</v>
      </c>
      <c r="O481" s="358"/>
      <c r="P481" s="358"/>
      <c r="Q481" s="358"/>
      <c r="R481" s="358"/>
      <c r="S481" s="358"/>
      <c r="T481" s="359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6"/>
      <c r="B482" s="356"/>
      <c r="C482" s="356"/>
      <c r="D482" s="356"/>
      <c r="E482" s="356"/>
      <c r="F482" s="356"/>
      <c r="G482" s="356"/>
      <c r="H482" s="356"/>
      <c r="I482" s="356"/>
      <c r="J482" s="356"/>
      <c r="K482" s="356"/>
      <c r="L482" s="356"/>
      <c r="M482" s="376"/>
      <c r="N482" s="357" t="s">
        <v>66</v>
      </c>
      <c r="O482" s="358"/>
      <c r="P482" s="358"/>
      <c r="Q482" s="358"/>
      <c r="R482" s="358"/>
      <c r="S482" s="358"/>
      <c r="T482" s="359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5" t="s">
        <v>60</v>
      </c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6"/>
      <c r="N483" s="356"/>
      <c r="O483" s="356"/>
      <c r="P483" s="356"/>
      <c r="Q483" s="356"/>
      <c r="R483" s="356"/>
      <c r="S483" s="356"/>
      <c r="T483" s="356"/>
      <c r="U483" s="356"/>
      <c r="V483" s="356"/>
      <c r="W483" s="356"/>
      <c r="X483" s="356"/>
      <c r="Y483" s="335"/>
      <c r="Z483" s="335"/>
    </row>
    <row r="484" spans="1:53" ht="27" hidden="1" customHeight="1" x14ac:dyDescent="0.25">
      <c r="A484" s="54" t="s">
        <v>641</v>
      </c>
      <c r="B484" s="54" t="s">
        <v>642</v>
      </c>
      <c r="C484" s="31">
        <v>4301031280</v>
      </c>
      <c r="D484" s="345">
        <v>4640242180816</v>
      </c>
      <c r="E484" s="346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74" t="s">
        <v>643</v>
      </c>
      <c r="O484" s="363"/>
      <c r="P484" s="363"/>
      <c r="Q484" s="363"/>
      <c r="R484" s="346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hidden="1" customHeight="1" x14ac:dyDescent="0.25">
      <c r="A485" s="54" t="s">
        <v>644</v>
      </c>
      <c r="B485" s="54" t="s">
        <v>645</v>
      </c>
      <c r="C485" s="31">
        <v>4301031244</v>
      </c>
      <c r="D485" s="345">
        <v>4640242180595</v>
      </c>
      <c r="E485" s="346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495" t="s">
        <v>646</v>
      </c>
      <c r="O485" s="363"/>
      <c r="P485" s="363"/>
      <c r="Q485" s="363"/>
      <c r="R485" s="346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5">
        <v>4640242180908</v>
      </c>
      <c r="E486" s="346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695" t="s">
        <v>649</v>
      </c>
      <c r="O486" s="363"/>
      <c r="P486" s="363"/>
      <c r="Q486" s="363"/>
      <c r="R486" s="346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5">
        <v>4640242180489</v>
      </c>
      <c r="E487" s="346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499" t="s">
        <v>652</v>
      </c>
      <c r="O487" s="363"/>
      <c r="P487" s="363"/>
      <c r="Q487" s="363"/>
      <c r="R487" s="346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hidden="1" x14ac:dyDescent="0.2">
      <c r="A488" s="375"/>
      <c r="B488" s="356"/>
      <c r="C488" s="356"/>
      <c r="D488" s="356"/>
      <c r="E488" s="356"/>
      <c r="F488" s="356"/>
      <c r="G488" s="356"/>
      <c r="H488" s="356"/>
      <c r="I488" s="356"/>
      <c r="J488" s="356"/>
      <c r="K488" s="356"/>
      <c r="L488" s="356"/>
      <c r="M488" s="376"/>
      <c r="N488" s="357" t="s">
        <v>66</v>
      </c>
      <c r="O488" s="358"/>
      <c r="P488" s="358"/>
      <c r="Q488" s="358"/>
      <c r="R488" s="358"/>
      <c r="S488" s="358"/>
      <c r="T488" s="359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hidden="1" x14ac:dyDescent="0.2">
      <c r="A489" s="356"/>
      <c r="B489" s="356"/>
      <c r="C489" s="356"/>
      <c r="D489" s="356"/>
      <c r="E489" s="356"/>
      <c r="F489" s="356"/>
      <c r="G489" s="356"/>
      <c r="H489" s="356"/>
      <c r="I489" s="356"/>
      <c r="J489" s="356"/>
      <c r="K489" s="356"/>
      <c r="L489" s="356"/>
      <c r="M489" s="376"/>
      <c r="N489" s="357" t="s">
        <v>66</v>
      </c>
      <c r="O489" s="358"/>
      <c r="P489" s="358"/>
      <c r="Q489" s="358"/>
      <c r="R489" s="358"/>
      <c r="S489" s="358"/>
      <c r="T489" s="359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hidden="1" customHeight="1" x14ac:dyDescent="0.25">
      <c r="A490" s="355" t="s">
        <v>68</v>
      </c>
      <c r="B490" s="356"/>
      <c r="C490" s="356"/>
      <c r="D490" s="356"/>
      <c r="E490" s="356"/>
      <c r="F490" s="356"/>
      <c r="G490" s="356"/>
      <c r="H490" s="356"/>
      <c r="I490" s="356"/>
      <c r="J490" s="356"/>
      <c r="K490" s="356"/>
      <c r="L490" s="356"/>
      <c r="M490" s="356"/>
      <c r="N490" s="356"/>
      <c r="O490" s="356"/>
      <c r="P490" s="356"/>
      <c r="Q490" s="356"/>
      <c r="R490" s="356"/>
      <c r="S490" s="356"/>
      <c r="T490" s="356"/>
      <c r="U490" s="356"/>
      <c r="V490" s="356"/>
      <c r="W490" s="356"/>
      <c r="X490" s="356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5">
        <v>4680115880870</v>
      </c>
      <c r="E491" s="346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6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63"/>
      <c r="P491" s="363"/>
      <c r="Q491" s="363"/>
      <c r="R491" s="346"/>
      <c r="S491" s="34"/>
      <c r="T491" s="34"/>
      <c r="U491" s="35" t="s">
        <v>65</v>
      </c>
      <c r="V491" s="339">
        <v>19</v>
      </c>
      <c r="W491" s="340">
        <f>IFERROR(IF(V491="",0,CEILING((V491/$H491),1)*$H491),"")</f>
        <v>23.4</v>
      </c>
      <c r="X491" s="36">
        <f>IFERROR(IF(W491=0,"",ROUNDUP(W491/H491,0)*0.02175),"")</f>
        <v>6.5250000000000002E-2</v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5">
        <v>4640242180540</v>
      </c>
      <c r="E492" s="346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609" t="s">
        <v>657</v>
      </c>
      <c r="O492" s="363"/>
      <c r="P492" s="363"/>
      <c r="Q492" s="363"/>
      <c r="R492" s="346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5">
        <v>4640242181233</v>
      </c>
      <c r="E493" s="346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474" t="s">
        <v>660</v>
      </c>
      <c r="O493" s="363"/>
      <c r="P493" s="363"/>
      <c r="Q493" s="363"/>
      <c r="R493" s="346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5">
        <v>4640242180557</v>
      </c>
      <c r="E494" s="346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38" t="s">
        <v>663</v>
      </c>
      <c r="O494" s="363"/>
      <c r="P494" s="363"/>
      <c r="Q494" s="363"/>
      <c r="R494" s="346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5">
        <v>4640242181226</v>
      </c>
      <c r="E495" s="346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10" t="s">
        <v>666</v>
      </c>
      <c r="O495" s="363"/>
      <c r="P495" s="363"/>
      <c r="Q495" s="363"/>
      <c r="R495" s="346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75"/>
      <c r="B496" s="356"/>
      <c r="C496" s="356"/>
      <c r="D496" s="356"/>
      <c r="E496" s="356"/>
      <c r="F496" s="356"/>
      <c r="G496" s="356"/>
      <c r="H496" s="356"/>
      <c r="I496" s="356"/>
      <c r="J496" s="356"/>
      <c r="K496" s="356"/>
      <c r="L496" s="356"/>
      <c r="M496" s="376"/>
      <c r="N496" s="357" t="s">
        <v>66</v>
      </c>
      <c r="O496" s="358"/>
      <c r="P496" s="358"/>
      <c r="Q496" s="358"/>
      <c r="R496" s="358"/>
      <c r="S496" s="358"/>
      <c r="T496" s="359"/>
      <c r="U496" s="37" t="s">
        <v>67</v>
      </c>
      <c r="V496" s="341">
        <f>IFERROR(V491/H491,"0")+IFERROR(V492/H492,"0")+IFERROR(V493/H493,"0")+IFERROR(V494/H494,"0")+IFERROR(V495/H495,"0")</f>
        <v>2.4358974358974361</v>
      </c>
      <c r="W496" s="341">
        <f>IFERROR(W491/H491,"0")+IFERROR(W492/H492,"0")+IFERROR(W493/H493,"0")+IFERROR(W494/H494,"0")+IFERROR(W495/H495,"0")</f>
        <v>3</v>
      </c>
      <c r="X496" s="341">
        <f>IFERROR(IF(X491="",0,X491),"0")+IFERROR(IF(X492="",0,X492),"0")+IFERROR(IF(X493="",0,X493),"0")+IFERROR(IF(X494="",0,X494),"0")+IFERROR(IF(X495="",0,X495),"0")</f>
        <v>6.5250000000000002E-2</v>
      </c>
      <c r="Y496" s="342"/>
      <c r="Z496" s="342"/>
    </row>
    <row r="497" spans="1:29" x14ac:dyDescent="0.2">
      <c r="A497" s="356"/>
      <c r="B497" s="356"/>
      <c r="C497" s="356"/>
      <c r="D497" s="356"/>
      <c r="E497" s="356"/>
      <c r="F497" s="356"/>
      <c r="G497" s="356"/>
      <c r="H497" s="356"/>
      <c r="I497" s="356"/>
      <c r="J497" s="356"/>
      <c r="K497" s="356"/>
      <c r="L497" s="356"/>
      <c r="M497" s="376"/>
      <c r="N497" s="357" t="s">
        <v>66</v>
      </c>
      <c r="O497" s="358"/>
      <c r="P497" s="358"/>
      <c r="Q497" s="358"/>
      <c r="R497" s="358"/>
      <c r="S497" s="358"/>
      <c r="T497" s="359"/>
      <c r="U497" s="37" t="s">
        <v>65</v>
      </c>
      <c r="V497" s="341">
        <f>IFERROR(SUM(V491:V495),"0")</f>
        <v>19</v>
      </c>
      <c r="W497" s="341">
        <f>IFERROR(SUM(W491:W495),"0")</f>
        <v>23.4</v>
      </c>
      <c r="X497" s="37"/>
      <c r="Y497" s="342"/>
      <c r="Z497" s="342"/>
    </row>
    <row r="498" spans="1:29" ht="15" customHeight="1" x14ac:dyDescent="0.2">
      <c r="A498" s="698"/>
      <c r="B498" s="356"/>
      <c r="C498" s="356"/>
      <c r="D498" s="356"/>
      <c r="E498" s="356"/>
      <c r="F498" s="356"/>
      <c r="G498" s="356"/>
      <c r="H498" s="356"/>
      <c r="I498" s="356"/>
      <c r="J498" s="356"/>
      <c r="K498" s="356"/>
      <c r="L498" s="356"/>
      <c r="M498" s="389"/>
      <c r="N498" s="351" t="s">
        <v>667</v>
      </c>
      <c r="O498" s="352"/>
      <c r="P498" s="352"/>
      <c r="Q498" s="352"/>
      <c r="R498" s="352"/>
      <c r="S498" s="352"/>
      <c r="T498" s="353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7254.8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7400.74</v>
      </c>
      <c r="X498" s="37"/>
      <c r="Y498" s="342"/>
      <c r="Z498" s="342"/>
    </row>
    <row r="499" spans="1:29" x14ac:dyDescent="0.2">
      <c r="A499" s="356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89"/>
      <c r="N499" s="351" t="s">
        <v>668</v>
      </c>
      <c r="O499" s="352"/>
      <c r="P499" s="352"/>
      <c r="Q499" s="352"/>
      <c r="R499" s="352"/>
      <c r="S499" s="352"/>
      <c r="T499" s="353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7570.6744082100049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7725.0379999999996</v>
      </c>
      <c r="X499" s="37"/>
      <c r="Y499" s="342"/>
      <c r="Z499" s="342"/>
    </row>
    <row r="500" spans="1:29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89"/>
      <c r="N500" s="351" t="s">
        <v>669</v>
      </c>
      <c r="O500" s="352"/>
      <c r="P500" s="352"/>
      <c r="Q500" s="352"/>
      <c r="R500" s="352"/>
      <c r="S500" s="352"/>
      <c r="T500" s="353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12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12</v>
      </c>
      <c r="X500" s="37"/>
      <c r="Y500" s="342"/>
      <c r="Z500" s="342"/>
    </row>
    <row r="501" spans="1:29" x14ac:dyDescent="0.2">
      <c r="A501" s="356"/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89"/>
      <c r="N501" s="351" t="s">
        <v>671</v>
      </c>
      <c r="O501" s="352"/>
      <c r="P501" s="352"/>
      <c r="Q501" s="352"/>
      <c r="R501" s="352"/>
      <c r="S501" s="352"/>
      <c r="T501" s="353"/>
      <c r="U501" s="37" t="s">
        <v>65</v>
      </c>
      <c r="V501" s="341">
        <f>GrossWeightTotal+PalletQtyTotal*25</f>
        <v>7870.6744082100049</v>
      </c>
      <c r="W501" s="341">
        <f>GrossWeightTotalR+PalletQtyTotalR*25</f>
        <v>8025.0379999999996</v>
      </c>
      <c r="X501" s="37"/>
      <c r="Y501" s="342"/>
      <c r="Z501" s="342"/>
    </row>
    <row r="502" spans="1:29" x14ac:dyDescent="0.2">
      <c r="A502" s="356"/>
      <c r="B502" s="356"/>
      <c r="C502" s="356"/>
      <c r="D502" s="356"/>
      <c r="E502" s="356"/>
      <c r="F502" s="356"/>
      <c r="G502" s="356"/>
      <c r="H502" s="356"/>
      <c r="I502" s="356"/>
      <c r="J502" s="356"/>
      <c r="K502" s="356"/>
      <c r="L502" s="356"/>
      <c r="M502" s="389"/>
      <c r="N502" s="351" t="s">
        <v>672</v>
      </c>
      <c r="O502" s="352"/>
      <c r="P502" s="352"/>
      <c r="Q502" s="352"/>
      <c r="R502" s="352"/>
      <c r="S502" s="352"/>
      <c r="T502" s="353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857.68498116546073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880</v>
      </c>
      <c r="X502" s="37"/>
      <c r="Y502" s="342"/>
      <c r="Z502" s="342"/>
    </row>
    <row r="503" spans="1:29" ht="14.25" hidden="1" customHeight="1" x14ac:dyDescent="0.2">
      <c r="A503" s="356"/>
      <c r="B503" s="356"/>
      <c r="C503" s="356"/>
      <c r="D503" s="356"/>
      <c r="E503" s="356"/>
      <c r="F503" s="356"/>
      <c r="G503" s="356"/>
      <c r="H503" s="356"/>
      <c r="I503" s="356"/>
      <c r="J503" s="356"/>
      <c r="K503" s="356"/>
      <c r="L503" s="356"/>
      <c r="M503" s="389"/>
      <c r="N503" s="351" t="s">
        <v>673</v>
      </c>
      <c r="O503" s="352"/>
      <c r="P503" s="352"/>
      <c r="Q503" s="352"/>
      <c r="R503" s="352"/>
      <c r="S503" s="352"/>
      <c r="T503" s="353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12.893460000000001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81" t="s">
        <v>96</v>
      </c>
      <c r="D505" s="382"/>
      <c r="E505" s="382"/>
      <c r="F505" s="383"/>
      <c r="G505" s="381" t="s">
        <v>221</v>
      </c>
      <c r="H505" s="382"/>
      <c r="I505" s="382"/>
      <c r="J505" s="382"/>
      <c r="K505" s="382"/>
      <c r="L505" s="382"/>
      <c r="M505" s="382"/>
      <c r="N505" s="382"/>
      <c r="O505" s="383"/>
      <c r="P505" s="381" t="s">
        <v>439</v>
      </c>
      <c r="Q505" s="383"/>
      <c r="R505" s="381" t="s">
        <v>492</v>
      </c>
      <c r="S505" s="383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13" t="s">
        <v>676</v>
      </c>
      <c r="B506" s="381" t="s">
        <v>59</v>
      </c>
      <c r="C506" s="381" t="s">
        <v>97</v>
      </c>
      <c r="D506" s="381" t="s">
        <v>105</v>
      </c>
      <c r="E506" s="381" t="s">
        <v>96</v>
      </c>
      <c r="F506" s="381" t="s">
        <v>213</v>
      </c>
      <c r="G506" s="381" t="s">
        <v>222</v>
      </c>
      <c r="H506" s="381" t="s">
        <v>229</v>
      </c>
      <c r="I506" s="381" t="s">
        <v>248</v>
      </c>
      <c r="J506" s="381" t="s">
        <v>307</v>
      </c>
      <c r="K506" s="337"/>
      <c r="L506" s="381" t="s">
        <v>310</v>
      </c>
      <c r="M506" s="381" t="s">
        <v>330</v>
      </c>
      <c r="N506" s="381" t="s">
        <v>412</v>
      </c>
      <c r="O506" s="381" t="s">
        <v>430</v>
      </c>
      <c r="P506" s="381" t="s">
        <v>440</v>
      </c>
      <c r="Q506" s="381" t="s">
        <v>467</v>
      </c>
      <c r="R506" s="381" t="s">
        <v>493</v>
      </c>
      <c r="S506" s="381" t="s">
        <v>544</v>
      </c>
      <c r="T506" s="381" t="s">
        <v>568</v>
      </c>
      <c r="U506" s="381" t="s">
        <v>619</v>
      </c>
      <c r="Z506" s="52"/>
      <c r="AC506" s="337"/>
    </row>
    <row r="507" spans="1:29" ht="13.5" customHeight="1" thickBot="1" x14ac:dyDescent="0.25">
      <c r="A507" s="514"/>
      <c r="B507" s="407"/>
      <c r="C507" s="407"/>
      <c r="D507" s="407"/>
      <c r="E507" s="407"/>
      <c r="F507" s="407"/>
      <c r="G507" s="407"/>
      <c r="H507" s="407"/>
      <c r="I507" s="407"/>
      <c r="J507" s="407"/>
      <c r="K507" s="337"/>
      <c r="L507" s="407"/>
      <c r="M507" s="407"/>
      <c r="N507" s="407"/>
      <c r="O507" s="407"/>
      <c r="P507" s="407"/>
      <c r="Q507" s="407"/>
      <c r="R507" s="407"/>
      <c r="S507" s="407"/>
      <c r="T507" s="407"/>
      <c r="U507" s="407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86.4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433.96</v>
      </c>
      <c r="F508" s="46">
        <f>IFERROR(W130*1,"0")+IFERROR(W131*1,"0")+IFERROR(W132*1,"0")+IFERROR(W133*1,"0")</f>
        <v>67.2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0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937.80000000000007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4.2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14.4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5007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260.7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163.80000000000001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264.60000000000002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137.28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23.4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 153,00"/>
        <filter val="1 200,00"/>
        <filter val="1 246,00"/>
        <filter val="1 265,00"/>
        <filter val="1,67"/>
        <filter val="10,00"/>
        <filter val="101,00"/>
        <filter val="12"/>
        <filter val="126,00"/>
        <filter val="13,00"/>
        <filter val="131,00"/>
        <filter val="14,58"/>
        <filter val="142,00"/>
        <filter val="144,00"/>
        <filter val="15,00"/>
        <filter val="159,00"/>
        <filter val="168,00"/>
        <filter val="183,33"/>
        <filter val="19,00"/>
        <filter val="2,44"/>
        <filter val="224,00"/>
        <filter val="233,00"/>
        <filter val="244,27"/>
        <filter val="261,00"/>
        <filter val="27,00"/>
        <filter val="28,14"/>
        <filter val="3 664,00"/>
        <filter val="3,30"/>
        <filter val="3,50"/>
        <filter val="301,00"/>
        <filter val="31,00"/>
        <filter val="32,00"/>
        <filter val="34,00"/>
        <filter val="37,00"/>
        <filter val="4,34"/>
        <filter val="40,00"/>
        <filter val="41,43"/>
        <filter val="440,00"/>
        <filter val="46,00"/>
        <filter val="48,62"/>
        <filter val="481,00"/>
        <filter val="49,00"/>
        <filter val="49,30"/>
        <filter val="5,00"/>
        <filter val="5,07"/>
        <filter val="51,00"/>
        <filter val="52,00"/>
        <filter val="55,00"/>
        <filter val="6,67"/>
        <filter val="61,00"/>
        <filter val="62,14"/>
        <filter val="65,00"/>
        <filter val="7 254,80"/>
        <filter val="7 570,67"/>
        <filter val="7 870,67"/>
        <filter val="7,00"/>
        <filter val="7,04"/>
        <filter val="7,05"/>
        <filter val="7,14"/>
        <filter val="7,22"/>
        <filter val="7,26"/>
        <filter val="76,00"/>
        <filter val="77,00"/>
        <filter val="79,00"/>
        <filter val="80,00"/>
        <filter val="81,00"/>
        <filter val="857,68"/>
        <filter val="89,07"/>
        <filter val="9,00"/>
        <filter val="9,28"/>
      </filters>
    </filterColumn>
  </autoFilter>
  <mergeCells count="908"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120:R120"/>
    <mergeCell ref="N362:R36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436:R436"/>
    <mergeCell ref="A370:M371"/>
    <mergeCell ref="N420:T420"/>
    <mergeCell ref="A428:M429"/>
    <mergeCell ref="A462:X462"/>
    <mergeCell ref="A386:M387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N153:R153"/>
    <mergeCell ref="A104:M105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D241:E241"/>
    <mergeCell ref="N418:R418"/>
    <mergeCell ref="N225:R225"/>
    <mergeCell ref="N356:R356"/>
    <mergeCell ref="D228:E228"/>
    <mergeCell ref="D333:E333"/>
    <mergeCell ref="N122:R122"/>
    <mergeCell ref="N214:R214"/>
    <mergeCell ref="D75:E75"/>
    <mergeCell ref="N54:T54"/>
    <mergeCell ref="A144:X144"/>
    <mergeCell ref="N277:T277"/>
    <mergeCell ref="D181:E181"/>
    <mergeCell ref="N404:T404"/>
    <mergeCell ref="D273:E273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