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FDBF7A-5CFD-40DB-90C1-BE4E5309EF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W476" i="1" s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V451" i="1"/>
  <c r="W450" i="1"/>
  <c r="X450" i="1" s="1"/>
  <c r="N450" i="1"/>
  <c r="W449" i="1"/>
  <c r="N449" i="1"/>
  <c r="V447" i="1"/>
  <c r="V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X441" i="1"/>
  <c r="W441" i="1"/>
  <c r="X440" i="1"/>
  <c r="W440" i="1"/>
  <c r="N440" i="1"/>
  <c r="W439" i="1"/>
  <c r="X439" i="1" s="1"/>
  <c r="N439" i="1"/>
  <c r="W438" i="1"/>
  <c r="X438" i="1" s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N413" i="1"/>
  <c r="V411" i="1"/>
  <c r="V410" i="1"/>
  <c r="W409" i="1"/>
  <c r="X409" i="1" s="1"/>
  <c r="N409" i="1"/>
  <c r="W408" i="1"/>
  <c r="X408" i="1" s="1"/>
  <c r="X410" i="1" s="1"/>
  <c r="N408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V353" i="1"/>
  <c r="V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W348" i="1" s="1"/>
  <c r="N342" i="1"/>
  <c r="V339" i="1"/>
  <c r="V338" i="1"/>
  <c r="W337" i="1"/>
  <c r="N337" i="1"/>
  <c r="V335" i="1"/>
  <c r="V334" i="1"/>
  <c r="W333" i="1"/>
  <c r="N333" i="1"/>
  <c r="X332" i="1"/>
  <c r="W332" i="1"/>
  <c r="V330" i="1"/>
  <c r="V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X315" i="1"/>
  <c r="W315" i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08" i="1" s="1"/>
  <c r="N297" i="1"/>
  <c r="V294" i="1"/>
  <c r="W293" i="1"/>
  <c r="V293" i="1"/>
  <c r="X292" i="1"/>
  <c r="W292" i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X280" i="1"/>
  <c r="W280" i="1"/>
  <c r="N280" i="1"/>
  <c r="V277" i="1"/>
  <c r="V276" i="1"/>
  <c r="W275" i="1"/>
  <c r="X275" i="1" s="1"/>
  <c r="N275" i="1"/>
  <c r="W274" i="1"/>
  <c r="X274" i="1" s="1"/>
  <c r="N274" i="1"/>
  <c r="W273" i="1"/>
  <c r="W277" i="1" s="1"/>
  <c r="N273" i="1"/>
  <c r="V271" i="1"/>
  <c r="V270" i="1"/>
  <c r="X269" i="1"/>
  <c r="W269" i="1"/>
  <c r="N269" i="1"/>
  <c r="W268" i="1"/>
  <c r="X268" i="1" s="1"/>
  <c r="W267" i="1"/>
  <c r="W270" i="1" s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V239" i="1"/>
  <c r="V238" i="1"/>
  <c r="W237" i="1"/>
  <c r="W239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W216" i="1" s="1"/>
  <c r="V206" i="1"/>
  <c r="V205" i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W200" i="1" s="1"/>
  <c r="N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W147" i="1"/>
  <c r="X147" i="1" s="1"/>
  <c r="N147" i="1"/>
  <c r="W146" i="1"/>
  <c r="W155" i="1" s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X92" i="1"/>
  <c r="W92" i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W8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W62" i="1" s="1"/>
  <c r="N58" i="1"/>
  <c r="X57" i="1"/>
  <c r="W57" i="1"/>
  <c r="N57" i="1"/>
  <c r="V54" i="1"/>
  <c r="W53" i="1"/>
  <c r="V53" i="1"/>
  <c r="X52" i="1"/>
  <c r="W52" i="1"/>
  <c r="N52" i="1"/>
  <c r="W51" i="1"/>
  <c r="C508" i="1" s="1"/>
  <c r="N51" i="1"/>
  <c r="V47" i="1"/>
  <c r="V46" i="1"/>
  <c r="W45" i="1"/>
  <c r="N45" i="1"/>
  <c r="V43" i="1"/>
  <c r="V42" i="1"/>
  <c r="W41" i="1"/>
  <c r="X41" i="1" s="1"/>
  <c r="X42" i="1" s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N31" i="1"/>
  <c r="W30" i="1"/>
  <c r="X30" i="1" s="1"/>
  <c r="W29" i="1"/>
  <c r="X29" i="1" s="1"/>
  <c r="N29" i="1"/>
  <c r="W28" i="1"/>
  <c r="W35" i="1" s="1"/>
  <c r="N28" i="1"/>
  <c r="X27" i="1"/>
  <c r="W27" i="1"/>
  <c r="N27" i="1"/>
  <c r="W26" i="1"/>
  <c r="X26" i="1" s="1"/>
  <c r="N26" i="1"/>
  <c r="V24" i="1"/>
  <c r="V23" i="1"/>
  <c r="W22" i="1"/>
  <c r="N22" i="1"/>
  <c r="H10" i="1"/>
  <c r="A9" i="1"/>
  <c r="D7" i="1"/>
  <c r="O6" i="1"/>
  <c r="N2" i="1"/>
  <c r="X116" i="1" l="1"/>
  <c r="X359" i="1"/>
  <c r="W43" i="1"/>
  <c r="X209" i="1"/>
  <c r="X215" i="1" s="1"/>
  <c r="W215" i="1"/>
  <c r="X237" i="1"/>
  <c r="X238" i="1" s="1"/>
  <c r="W238" i="1"/>
  <c r="X245" i="1"/>
  <c r="W387" i="1"/>
  <c r="X393" i="1"/>
  <c r="W421" i="1"/>
  <c r="F10" i="1"/>
  <c r="H9" i="1"/>
  <c r="X37" i="1"/>
  <c r="X38" i="1" s="1"/>
  <c r="W39" i="1"/>
  <c r="W104" i="1"/>
  <c r="X96" i="1"/>
  <c r="W23" i="1"/>
  <c r="W24" i="1"/>
  <c r="V498" i="1"/>
  <c r="X45" i="1"/>
  <c r="X46" i="1" s="1"/>
  <c r="W47" i="1"/>
  <c r="X126" i="1"/>
  <c r="X161" i="1"/>
  <c r="X234" i="1"/>
  <c r="W276" i="1"/>
  <c r="X288" i="1"/>
  <c r="X323" i="1"/>
  <c r="X460" i="1"/>
  <c r="V502" i="1"/>
  <c r="W85" i="1"/>
  <c r="W94" i="1"/>
  <c r="G508" i="1"/>
  <c r="W156" i="1"/>
  <c r="W161" i="1"/>
  <c r="X164" i="1"/>
  <c r="X166" i="1" s="1"/>
  <c r="X196" i="1"/>
  <c r="X200" i="1" s="1"/>
  <c r="X273" i="1"/>
  <c r="W359" i="1"/>
  <c r="X373" i="1"/>
  <c r="W393" i="1"/>
  <c r="W460" i="1"/>
  <c r="X471" i="1"/>
  <c r="X476" i="1" s="1"/>
  <c r="X104" i="1"/>
  <c r="X134" i="1"/>
  <c r="W93" i="1"/>
  <c r="W105" i="1"/>
  <c r="W117" i="1"/>
  <c r="W143" i="1"/>
  <c r="W334" i="1"/>
  <c r="X333" i="1"/>
  <c r="X334" i="1" s="1"/>
  <c r="W335" i="1"/>
  <c r="W353" i="1"/>
  <c r="X350" i="1"/>
  <c r="X352" i="1" s="1"/>
  <c r="W371" i="1"/>
  <c r="X368" i="1"/>
  <c r="X370" i="1" s="1"/>
  <c r="W405" i="1"/>
  <c r="X400" i="1"/>
  <c r="X404" i="1" s="1"/>
  <c r="W411" i="1"/>
  <c r="W447" i="1"/>
  <c r="W481" i="1"/>
  <c r="X479" i="1"/>
  <c r="X481" i="1" s="1"/>
  <c r="E508" i="1"/>
  <c r="J9" i="1"/>
  <c r="X28" i="1"/>
  <c r="X34" i="1" s="1"/>
  <c r="W34" i="1"/>
  <c r="W38" i="1"/>
  <c r="W42" i="1"/>
  <c r="W46" i="1"/>
  <c r="D508" i="1"/>
  <c r="X58" i="1"/>
  <c r="X61" i="1" s="1"/>
  <c r="X66" i="1"/>
  <c r="X85" i="1" s="1"/>
  <c r="W116" i="1"/>
  <c r="W127" i="1"/>
  <c r="X139" i="1"/>
  <c r="X142" i="1" s="1"/>
  <c r="W142" i="1"/>
  <c r="X148" i="1"/>
  <c r="X169" i="1"/>
  <c r="X173" i="1" s="1"/>
  <c r="W174" i="1"/>
  <c r="W193" i="1"/>
  <c r="W234" i="1"/>
  <c r="W259" i="1"/>
  <c r="X248" i="1"/>
  <c r="X258" i="1" s="1"/>
  <c r="W265" i="1"/>
  <c r="W264" i="1"/>
  <c r="X276" i="1"/>
  <c r="W289" i="1"/>
  <c r="W324" i="1"/>
  <c r="W352" i="1"/>
  <c r="W370" i="1"/>
  <c r="X386" i="1"/>
  <c r="W386" i="1"/>
  <c r="W410" i="1"/>
  <c r="X427" i="1"/>
  <c r="X428" i="1" s="1"/>
  <c r="W428" i="1"/>
  <c r="W429" i="1"/>
  <c r="W466" i="1"/>
  <c r="X463" i="1"/>
  <c r="X466" i="1" s="1"/>
  <c r="W482" i="1"/>
  <c r="I508" i="1"/>
  <c r="W61" i="1"/>
  <c r="A10" i="1"/>
  <c r="W500" i="1"/>
  <c r="B508" i="1"/>
  <c r="W499" i="1"/>
  <c r="W126" i="1"/>
  <c r="W135" i="1"/>
  <c r="H508" i="1"/>
  <c r="W162" i="1"/>
  <c r="W194" i="1"/>
  <c r="W205" i="1"/>
  <c r="J508" i="1"/>
  <c r="X204" i="1"/>
  <c r="X205" i="1" s="1"/>
  <c r="W206" i="1"/>
  <c r="W258" i="1"/>
  <c r="X264" i="1"/>
  <c r="W338" i="1"/>
  <c r="X337" i="1"/>
  <c r="X338" i="1" s="1"/>
  <c r="W339" i="1"/>
  <c r="W363" i="1"/>
  <c r="X362" i="1"/>
  <c r="X363" i="1" s="1"/>
  <c r="W364" i="1"/>
  <c r="W397" i="1"/>
  <c r="X396" i="1"/>
  <c r="X397" i="1" s="1"/>
  <c r="W398" i="1"/>
  <c r="W404" i="1"/>
  <c r="W420" i="1"/>
  <c r="X413" i="1"/>
  <c r="X420" i="1" s="1"/>
  <c r="W452" i="1"/>
  <c r="X449" i="1"/>
  <c r="X451" i="1" s="1"/>
  <c r="W467" i="1"/>
  <c r="N508" i="1"/>
  <c r="W201" i="1"/>
  <c r="W330" i="1"/>
  <c r="Q508" i="1"/>
  <c r="W347" i="1"/>
  <c r="X342" i="1"/>
  <c r="X347" i="1" s="1"/>
  <c r="W360" i="1"/>
  <c r="W394" i="1"/>
  <c r="F9" i="1"/>
  <c r="X22" i="1"/>
  <c r="X23" i="1" s="1"/>
  <c r="X51" i="1"/>
  <c r="X53" i="1" s="1"/>
  <c r="W54" i="1"/>
  <c r="X88" i="1"/>
  <c r="X93" i="1" s="1"/>
  <c r="F508" i="1"/>
  <c r="W134" i="1"/>
  <c r="X146" i="1"/>
  <c r="X155" i="1" s="1"/>
  <c r="W167" i="1"/>
  <c r="W173" i="1"/>
  <c r="X193" i="1"/>
  <c r="M508" i="1"/>
  <c r="W245" i="1"/>
  <c r="W246" i="1"/>
  <c r="W271" i="1"/>
  <c r="X267" i="1"/>
  <c r="X270" i="1" s="1"/>
  <c r="W288" i="1"/>
  <c r="W294" i="1"/>
  <c r="X291" i="1"/>
  <c r="X293" i="1" s="1"/>
  <c r="W323" i="1"/>
  <c r="W329" i="1"/>
  <c r="X326" i="1"/>
  <c r="X329" i="1" s="1"/>
  <c r="X423" i="1"/>
  <c r="X424" i="1" s="1"/>
  <c r="W424" i="1"/>
  <c r="W425" i="1"/>
  <c r="X433" i="1"/>
  <c r="X446" i="1" s="1"/>
  <c r="T508" i="1"/>
  <c r="W446" i="1"/>
  <c r="W451" i="1"/>
  <c r="W461" i="1"/>
  <c r="U508" i="1"/>
  <c r="R508" i="1"/>
  <c r="W235" i="1"/>
  <c r="W299" i="1"/>
  <c r="S508" i="1"/>
  <c r="L508" i="1"/>
  <c r="P508" i="1"/>
  <c r="W477" i="1"/>
  <c r="W498" i="1" l="1"/>
  <c r="W502" i="1"/>
  <c r="X503" i="1"/>
  <c r="W501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<sst xmlns="http://schemas.openxmlformats.org/spreadsheetml/2006/main" count="2146" uniqueCount="711">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</sst>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8" t="s">
        <v>0</v>
      </c>
      <c r="E1" s="344"/>
      <c r="F1" s="344"/>
      <c r="G1" s="12" t="s">
        <v>1</v>
      </c>
      <c r="H1" s="488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6" t="s">
        <v>8</v>
      </c>
      <c r="B5" s="352"/>
      <c r="C5" s="353"/>
      <c r="D5" s="638"/>
      <c r="E5" s="639"/>
      <c r="F5" s="426" t="s">
        <v>9</v>
      </c>
      <c r="G5" s="353"/>
      <c r="H5" s="638" t="s">
        <v>710</v>
      </c>
      <c r="I5" s="672"/>
      <c r="J5" s="672"/>
      <c r="K5" s="672"/>
      <c r="L5" s="639"/>
      <c r="N5" s="24" t="s">
        <v>10</v>
      </c>
      <c r="O5" s="397">
        <v>45333</v>
      </c>
      <c r="P5" s="398"/>
      <c r="R5" s="388" t="s">
        <v>11</v>
      </c>
      <c r="S5" s="389"/>
      <c r="T5" s="540" t="s">
        <v>12</v>
      </c>
      <c r="U5" s="398"/>
      <c r="Z5" s="51"/>
      <c r="AA5" s="51"/>
      <c r="AB5" s="51"/>
    </row>
    <row r="6" spans="1:29" s="332" customFormat="1" ht="24" customHeight="1" x14ac:dyDescent="0.2">
      <c r="A6" s="586" t="s">
        <v>13</v>
      </c>
      <c r="B6" s="352"/>
      <c r="C6" s="353"/>
      <c r="D6" s="450" t="s">
        <v>14</v>
      </c>
      <c r="E6" s="451"/>
      <c r="F6" s="451"/>
      <c r="G6" s="451"/>
      <c r="H6" s="451"/>
      <c r="I6" s="451"/>
      <c r="J6" s="451"/>
      <c r="K6" s="451"/>
      <c r="L6" s="398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Воскресенье</v>
      </c>
      <c r="P6" s="346"/>
      <c r="R6" s="654" t="s">
        <v>16</v>
      </c>
      <c r="S6" s="389"/>
      <c r="T6" s="546" t="s">
        <v>17</v>
      </c>
      <c r="U6" s="54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464"/>
      <c r="N7" s="24"/>
      <c r="O7" s="42"/>
      <c r="P7" s="42"/>
      <c r="R7" s="356"/>
      <c r="S7" s="389"/>
      <c r="T7" s="548"/>
      <c r="U7" s="549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40">
        <v>0.58333333333333337</v>
      </c>
      <c r="P8" s="398"/>
      <c r="R8" s="356"/>
      <c r="S8" s="389"/>
      <c r="T8" s="548"/>
      <c r="U8" s="549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9"/>
      <c r="E9" s="387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97"/>
      <c r="P9" s="398"/>
      <c r="R9" s="356"/>
      <c r="S9" s="389"/>
      <c r="T9" s="550"/>
      <c r="U9" s="551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9"/>
      <c r="E10" s="387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5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0"/>
      <c r="P10" s="398"/>
      <c r="S10" s="24" t="s">
        <v>22</v>
      </c>
      <c r="T10" s="682" t="s">
        <v>23</v>
      </c>
      <c r="U10" s="54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398"/>
      <c r="S11" s="24" t="s">
        <v>26</v>
      </c>
      <c r="T11" s="434" t="s">
        <v>27</v>
      </c>
      <c r="U11" s="43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40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3"/>
      <c r="P12" s="464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40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4"/>
      <c r="P13" s="43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40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91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9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4"/>
      <c r="P17" s="624"/>
      <c r="Q17" s="624"/>
      <c r="R17" s="348"/>
      <c r="S17" s="377" t="s">
        <v>48</v>
      </c>
      <c r="T17" s="353"/>
      <c r="U17" s="347" t="s">
        <v>49</v>
      </c>
      <c r="V17" s="347" t="s">
        <v>50</v>
      </c>
      <c r="W17" s="666" t="s">
        <v>51</v>
      </c>
      <c r="X17" s="347" t="s">
        <v>52</v>
      </c>
      <c r="Y17" s="379" t="s">
        <v>53</v>
      </c>
      <c r="Z17" s="379" t="s">
        <v>54</v>
      </c>
      <c r="AA17" s="379" t="s">
        <v>55</v>
      </c>
      <c r="AB17" s="659"/>
      <c r="AC17" s="660"/>
      <c r="AD17" s="593"/>
      <c r="BA17" s="656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5"/>
      <c r="P18" s="625"/>
      <c r="Q18" s="625"/>
      <c r="R18" s="350"/>
      <c r="S18" s="333" t="s">
        <v>57</v>
      </c>
      <c r="T18" s="333" t="s">
        <v>58</v>
      </c>
      <c r="U18" s="354"/>
      <c r="V18" s="354"/>
      <c r="W18" s="667"/>
      <c r="X18" s="354"/>
      <c r="Y18" s="380"/>
      <c r="Z18" s="380"/>
      <c r="AA18" s="661"/>
      <c r="AB18" s="662"/>
      <c r="AC18" s="663"/>
      <c r="AD18" s="594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28</v>
      </c>
      <c r="W27" s="340">
        <f t="shared" si="0"/>
        <v>30.240000000000002</v>
      </c>
      <c r="X27" s="36">
        <f t="shared" si="1"/>
        <v>9.0359999999999996E-2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01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11.111111111111111</v>
      </c>
      <c r="W34" s="341">
        <f>IFERROR(W26/H26,"0")+IFERROR(W27/H27,"0")+IFERROR(W28/H28,"0")+IFERROR(W29/H29,"0")+IFERROR(W30/H30,"0")+IFERROR(W31/H31,"0")+IFERROR(W32/H32,"0")+IFERROR(W33/H33,"0")</f>
        <v>12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9.0359999999999996E-2</v>
      </c>
      <c r="Y34" s="342"/>
      <c r="Z34" s="342"/>
    </row>
    <row r="35" spans="1:53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28</v>
      </c>
      <c r="W35" s="341">
        <f>IFERROR(SUM(W26:W33),"0")</f>
        <v>30.240000000000002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0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94</v>
      </c>
      <c r="W70" s="340">
        <f t="shared" si="2"/>
        <v>100.8</v>
      </c>
      <c r="X70" s="36">
        <f t="shared" si="3"/>
        <v>0.19574999999999998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8.3928571428571441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0.19574999999999998</v>
      </c>
      <c r="Y85" s="342"/>
      <c r="Z85" s="342"/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94</v>
      </c>
      <c r="W86" s="341">
        <f>IFERROR(SUM(W65:W84),"0")</f>
        <v>100.8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39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4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164</v>
      </c>
      <c r="W121" s="340">
        <f t="shared" si="7"/>
        <v>168</v>
      </c>
      <c r="X121" s="36">
        <f>IFERROR(IF(W121=0,"",ROUNDUP(W121/H121,0)*0.02175),"")</f>
        <v>0.43499999999999994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19.523809523809522</v>
      </c>
      <c r="W126" s="341">
        <f>IFERROR(W119/H119,"0")+IFERROR(W120/H120,"0")+IFERROR(W121/H121,"0")+IFERROR(W122/H122,"0")+IFERROR(W123/H123,"0")+IFERROR(W124/H124,"0")+IFERROR(W125/H125,"0")</f>
        <v>20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0.43499999999999994</v>
      </c>
      <c r="Y126" s="342"/>
      <c r="Z126" s="342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164</v>
      </c>
      <c r="W127" s="341">
        <f>IFERROR(SUM(W119:W125),"0")</f>
        <v>168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145</v>
      </c>
      <c r="W130" s="340">
        <f>IFERROR(IF(V130="",0,CEILING((V130/$H130),1)*$H130),"")</f>
        <v>151.20000000000002</v>
      </c>
      <c r="X130" s="36">
        <f>IFERROR(IF(W130=0,"",ROUNDUP(W130/H130,0)*0.02175),"")</f>
        <v>0.39149999999999996</v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17.261904761904763</v>
      </c>
      <c r="W134" s="341">
        <f>IFERROR(W130/H130,"0")+IFERROR(W131/H131,"0")+IFERROR(W132/H132,"0")+IFERROR(W133/H133,"0")</f>
        <v>18</v>
      </c>
      <c r="X134" s="341">
        <f>IFERROR(IF(X130="",0,X130),"0")+IFERROR(IF(X131="",0,X131),"0")+IFERROR(IF(X132="",0,X132),"0")+IFERROR(IF(X133="",0,X133),"0")</f>
        <v>0.39149999999999996</v>
      </c>
      <c r="Y134" s="342"/>
      <c r="Z134" s="342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145</v>
      </c>
      <c r="W135" s="341">
        <f>IFERROR(SUM(W130:W133),"0")</f>
        <v>151.20000000000002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21</v>
      </c>
      <c r="W169" s="340">
        <f>IFERROR(IF(V169="",0,CEILING((V169/$H169),1)*$H169),"")</f>
        <v>21.6</v>
      </c>
      <c r="X169" s="36">
        <f>IFERROR(IF(W169=0,"",ROUNDUP(W169/H169,0)*0.00937),"")</f>
        <v>3.7479999999999999E-2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18</v>
      </c>
      <c r="W170" s="340">
        <f>IFERROR(IF(V170="",0,CEILING((V170/$H170),1)*$H170),"")</f>
        <v>21.6</v>
      </c>
      <c r="X170" s="36">
        <f>IFERROR(IF(W170=0,"",ROUNDUP(W170/H170,0)*0.00937),"")</f>
        <v>3.7479999999999999E-2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7.2222222222222214</v>
      </c>
      <c r="W173" s="341">
        <f>IFERROR(W169/H169,"0")+IFERROR(W170/H170,"0")+IFERROR(W171/H171,"0")+IFERROR(W172/H172,"0")</f>
        <v>8</v>
      </c>
      <c r="X173" s="341">
        <f>IFERROR(IF(X169="",0,X169),"0")+IFERROR(IF(X170="",0,X170),"0")+IFERROR(IF(X171="",0,X171),"0")+IFERROR(IF(X172="",0,X172),"0")</f>
        <v>7.4959999999999999E-2</v>
      </c>
      <c r="Y173" s="342"/>
      <c r="Z173" s="342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39</v>
      </c>
      <c r="W174" s="341">
        <f>IFERROR(SUM(W169:W172),"0")</f>
        <v>43.2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244</v>
      </c>
      <c r="W180" s="340">
        <f t="shared" si="9"/>
        <v>249.6</v>
      </c>
      <c r="X180" s="36">
        <f>IFERROR(IF(W180=0,"",ROUNDUP(W180/H180,0)*0.02175),"")</f>
        <v>0.69599999999999995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153</v>
      </c>
      <c r="W182" s="340">
        <f t="shared" si="9"/>
        <v>153.6</v>
      </c>
      <c r="X182" s="36">
        <f>IFERROR(IF(W182=0,"",ROUNDUP(W182/H182,0)*0.00753),"")</f>
        <v>0.48192000000000002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25</v>
      </c>
      <c r="W186" s="340">
        <f t="shared" si="9"/>
        <v>26.4</v>
      </c>
      <c r="X186" s="36">
        <f t="shared" ref="X186:X192" si="10">IFERROR(IF(W186=0,"",ROUNDUP(W186/H186,0)*0.00753),"")</f>
        <v>8.2830000000000001E-2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65</v>
      </c>
      <c r="W188" s="340">
        <f t="shared" si="9"/>
        <v>67.2</v>
      </c>
      <c r="X188" s="36">
        <f t="shared" si="10"/>
        <v>0.21084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20</v>
      </c>
      <c r="W191" s="340">
        <f t="shared" si="9"/>
        <v>21.599999999999998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47</v>
      </c>
      <c r="W192" s="340">
        <f t="shared" si="9"/>
        <v>48</v>
      </c>
      <c r="X192" s="36">
        <f t="shared" si="10"/>
        <v>0.15060000000000001</v>
      </c>
      <c r="Y192" s="56"/>
      <c r="Z192" s="57"/>
      <c r="AD192" s="58"/>
      <c r="BA192" s="166" t="s">
        <v>1</v>
      </c>
    </row>
    <row r="193" spans="1:53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160.44871794871798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164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1.6899599999999999</v>
      </c>
      <c r="Y193" s="342"/>
      <c r="Z193" s="342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554</v>
      </c>
      <c r="W194" s="341">
        <f>IFERROR(SUM(W176:W192),"0")</f>
        <v>566.4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94</v>
      </c>
      <c r="W198" s="340">
        <f>IFERROR(IF(V198="",0,CEILING((V198/$H198),1)*$H198),"")</f>
        <v>96</v>
      </c>
      <c r="X198" s="36">
        <f>IFERROR(IF(W198=0,"",ROUNDUP(W198/H198,0)*0.00753),"")</f>
        <v>0.30120000000000002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119</v>
      </c>
      <c r="W199" s="340">
        <f>IFERROR(IF(V199="",0,CEILING((V199/$H199),1)*$H199),"")</f>
        <v>120</v>
      </c>
      <c r="X199" s="36">
        <f>IFERROR(IF(W199=0,"",ROUNDUP(W199/H199,0)*0.00753),"")</f>
        <v>0.3765</v>
      </c>
      <c r="Y199" s="56"/>
      <c r="Z199" s="57"/>
      <c r="AD199" s="58"/>
      <c r="BA199" s="170" t="s">
        <v>1</v>
      </c>
    </row>
    <row r="200" spans="1:53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88.75</v>
      </c>
      <c r="W200" s="341">
        <f>IFERROR(W196/H196,"0")+IFERROR(W197/H197,"0")+IFERROR(W198/H198,"0")+IFERROR(W199/H199,"0")</f>
        <v>90</v>
      </c>
      <c r="X200" s="341">
        <f>IFERROR(IF(X196="",0,X196),"0")+IFERROR(IF(X197="",0,X197),"0")+IFERROR(IF(X198="",0,X198),"0")+IFERROR(IF(X199="",0,X199),"0")</f>
        <v>0.67769999999999997</v>
      </c>
      <c r="Y200" s="342"/>
      <c r="Z200" s="342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213</v>
      </c>
      <c r="W201" s="341">
        <f>IFERROR(SUM(W196:W199),"0")</f>
        <v>216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5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6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6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6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8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62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101</v>
      </c>
      <c r="W241" s="340">
        <f>IFERROR(IF(V241="",0,CEILING((V241/$H241),1)*$H241),"")</f>
        <v>105</v>
      </c>
      <c r="X241" s="36">
        <f>IFERROR(IF(W241=0,"",ROUNDUP(W241/H241,0)*0.00753),"")</f>
        <v>0.18825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24.047619047619047</v>
      </c>
      <c r="W245" s="341">
        <f>IFERROR(W241/H241,"0")+IFERROR(W242/H242,"0")+IFERROR(W243/H243,"0")+IFERROR(W244/H244,"0")</f>
        <v>25</v>
      </c>
      <c r="X245" s="341">
        <f>IFERROR(IF(X241="",0,X241),"0")+IFERROR(IF(X242="",0,X242),"0")+IFERROR(IF(X243="",0,X243),"0")+IFERROR(IF(X244="",0,X244),"0")</f>
        <v>0.18825</v>
      </c>
      <c r="Y245" s="342"/>
      <c r="Z245" s="342"/>
    </row>
    <row r="246" spans="1:53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101</v>
      </c>
      <c r="W246" s="341">
        <f>IFERROR(SUM(W241:W244),"0")</f>
        <v>105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idden="1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150</v>
      </c>
      <c r="W261" s="340">
        <f>IFERROR(IF(V261="",0,CEILING((V261/$H261),1)*$H261),"")</f>
        <v>151.20000000000002</v>
      </c>
      <c r="X261" s="36">
        <f>IFERROR(IF(W261=0,"",ROUNDUP(W261/H261,0)*0.02175),"")</f>
        <v>0.39149999999999996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292</v>
      </c>
      <c r="W262" s="340">
        <f>IFERROR(IF(V262="",0,CEILING((V262/$H262),1)*$H262),"")</f>
        <v>296.39999999999998</v>
      </c>
      <c r="X262" s="36">
        <f>IFERROR(IF(W262=0,"",ROUNDUP(W262/H262,0)*0.02175),"")</f>
        <v>0.8264999999999999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48</v>
      </c>
      <c r="W263" s="340">
        <f>IFERROR(IF(V263="",0,CEILING((V263/$H263),1)*$H263),"")</f>
        <v>50.400000000000006</v>
      </c>
      <c r="X263" s="36">
        <f>IFERROR(IF(W263=0,"",ROUNDUP(W263/H263,0)*0.02175),"")</f>
        <v>0.1305</v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61.007326007326007</v>
      </c>
      <c r="W264" s="341">
        <f>IFERROR(W261/H261,"0")+IFERROR(W262/H262,"0")+IFERROR(W263/H263,"0")</f>
        <v>62</v>
      </c>
      <c r="X264" s="341">
        <f>IFERROR(IF(X261="",0,X261),"0")+IFERROR(IF(X262="",0,X262),"0")+IFERROR(IF(X263="",0,X263),"0")</f>
        <v>1.3485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490</v>
      </c>
      <c r="W265" s="341">
        <f>IFERROR(SUM(W261:W263),"0")</f>
        <v>498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6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8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5</v>
      </c>
      <c r="W269" s="340">
        <f>IFERROR(IF(V269="",0,CEILING((V269/$H269),1)*$H269),"")</f>
        <v>5.0999999999999996</v>
      </c>
      <c r="X269" s="36">
        <f>IFERROR(IF(W269=0,"",ROUNDUP(W269/H269,0)*0.00753),"")</f>
        <v>1.506E-2</v>
      </c>
      <c r="Y269" s="56"/>
      <c r="Z269" s="57"/>
      <c r="AD269" s="58"/>
      <c r="BA269" s="213" t="s">
        <v>1</v>
      </c>
    </row>
    <row r="270" spans="1:53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1.9607843137254903</v>
      </c>
      <c r="W270" s="341">
        <f>IFERROR(W267/H267,"0")+IFERROR(W268/H268,"0")+IFERROR(W269/H269,"0")</f>
        <v>2</v>
      </c>
      <c r="X270" s="341">
        <f>IFERROR(IF(X267="",0,X267),"0")+IFERROR(IF(X268="",0,X268),"0")+IFERROR(IF(X269="",0,X269),"0")</f>
        <v>1.506E-2</v>
      </c>
      <c r="Y270" s="342"/>
      <c r="Z270" s="342"/>
    </row>
    <row r="271" spans="1:53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5</v>
      </c>
      <c r="W271" s="341">
        <f>IFERROR(SUM(W267:W269),"0")</f>
        <v>5.0999999999999996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7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1950</v>
      </c>
      <c r="W315" s="340">
        <f t="shared" ref="W315:W322" si="16">IFERROR(IF(V315="",0,CEILING((V315/$H315),1)*$H315),"")</f>
        <v>1950</v>
      </c>
      <c r="X315" s="36">
        <f>IFERROR(IF(W315=0,"",ROUNDUP(W315/H315,0)*0.02175),"")</f>
        <v>2.8274999999999997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1850</v>
      </c>
      <c r="W317" s="340">
        <f t="shared" si="16"/>
        <v>1860</v>
      </c>
      <c r="X317" s="36">
        <f>IFERROR(IF(W317=0,"",ROUNDUP(W317/H317,0)*0.02175),"")</f>
        <v>2.6969999999999996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950</v>
      </c>
      <c r="W319" s="340">
        <f t="shared" si="16"/>
        <v>960</v>
      </c>
      <c r="X319" s="36">
        <f>IFERROR(IF(W319=0,"",ROUNDUP(W319/H319,0)*0.02175),"")</f>
        <v>1.3919999999999999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5</v>
      </c>
      <c r="W321" s="340">
        <f t="shared" si="16"/>
        <v>5</v>
      </c>
      <c r="X321" s="36">
        <f>IFERROR(IF(W321=0,"",ROUNDUP(W321/H321,0)*0.00937),"")</f>
        <v>9.3699999999999999E-3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317.66666666666663</v>
      </c>
      <c r="W323" s="341">
        <f>IFERROR(W315/H315,"0")+IFERROR(W316/H316,"0")+IFERROR(W317/H317,"0")+IFERROR(W318/H318,"0")+IFERROR(W319/H319,"0")+IFERROR(W320/H320,"0")+IFERROR(W321/H321,"0")+IFERROR(W322/H322,"0")</f>
        <v>319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6.9258699999999989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4755</v>
      </c>
      <c r="W324" s="341">
        <f>IFERROR(SUM(W315:W322),"0")</f>
        <v>4775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1700</v>
      </c>
      <c r="W326" s="340">
        <f>IFERROR(IF(V326="",0,CEILING((V326/$H326),1)*$H326),"")</f>
        <v>1710</v>
      </c>
      <c r="X326" s="36">
        <f>IFERROR(IF(W326=0,"",ROUNDUP(W326/H326,0)*0.02175),"")</f>
        <v>2.4794999999999998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3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113.33333333333333</v>
      </c>
      <c r="W329" s="341">
        <f>IFERROR(W326/H326,"0")+IFERROR(W327/H327,"0")+IFERROR(W328/H328,"0")</f>
        <v>114</v>
      </c>
      <c r="X329" s="341">
        <f>IFERROR(IF(X326="",0,X326),"0")+IFERROR(IF(X327="",0,X327),"0")+IFERROR(IF(X328="",0,X328),"0")</f>
        <v>2.4794999999999998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1700</v>
      </c>
      <c r="W330" s="341">
        <f>IFERROR(SUM(W326:W328),"0")</f>
        <v>1710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5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234</v>
      </c>
      <c r="W333" s="340">
        <f>IFERROR(IF(V333="",0,CEILING((V333/$H333),1)*$H333),"")</f>
        <v>234</v>
      </c>
      <c r="X333" s="36">
        <f>IFERROR(IF(W333=0,"",ROUNDUP(W333/H333,0)*0.02175),"")</f>
        <v>0.65249999999999997</v>
      </c>
      <c r="Y333" s="56"/>
      <c r="Z333" s="57"/>
      <c r="AD333" s="58"/>
      <c r="BA333" s="243" t="s">
        <v>1</v>
      </c>
    </row>
    <row r="334" spans="1:53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30</v>
      </c>
      <c r="W334" s="341">
        <f>IFERROR(W332/H332,"0")+IFERROR(W333/H333,"0")</f>
        <v>30</v>
      </c>
      <c r="X334" s="341">
        <f>IFERROR(IF(X332="",0,X332),"0")+IFERROR(IF(X333="",0,X333),"0")</f>
        <v>0.65249999999999997</v>
      </c>
      <c r="Y334" s="342"/>
      <c r="Z334" s="342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234</v>
      </c>
      <c r="W335" s="341">
        <f>IFERROR(SUM(W332:W333),"0")</f>
        <v>234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201</v>
      </c>
      <c r="W337" s="340">
        <f>IFERROR(IF(V337="",0,CEILING((V337/$H337),1)*$H337),"")</f>
        <v>202.79999999999998</v>
      </c>
      <c r="X337" s="36">
        <f>IFERROR(IF(W337=0,"",ROUNDUP(W337/H337,0)*0.02175),"")</f>
        <v>0.5655</v>
      </c>
      <c r="Y337" s="56"/>
      <c r="Z337" s="57"/>
      <c r="AD337" s="58"/>
      <c r="BA337" s="244" t="s">
        <v>1</v>
      </c>
    </row>
    <row r="338" spans="1:53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25.76923076923077</v>
      </c>
      <c r="W338" s="341">
        <f>IFERROR(W337/H337,"0")</f>
        <v>26</v>
      </c>
      <c r="X338" s="341">
        <f>IFERROR(IF(X337="",0,X337),"0")</f>
        <v>0.5655</v>
      </c>
      <c r="Y338" s="342"/>
      <c r="Z338" s="342"/>
    </row>
    <row r="339" spans="1:53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201</v>
      </c>
      <c r="W339" s="341">
        <f>IFERROR(SUM(W337:W337),"0")</f>
        <v>202.79999999999998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418</v>
      </c>
      <c r="W355" s="340">
        <f>IFERROR(IF(V355="",0,CEILING((V355/$H355),1)*$H355),"")</f>
        <v>421.2</v>
      </c>
      <c r="X355" s="36">
        <f>IFERROR(IF(W355=0,"",ROUNDUP(W355/H355,0)*0.02175),"")</f>
        <v>1.1744999999999999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6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53.589743589743591</v>
      </c>
      <c r="W359" s="341">
        <f>IFERROR(W355/H355,"0")+IFERROR(W356/H356,"0")+IFERROR(W357/H357,"0")+IFERROR(W358/H358,"0")</f>
        <v>54</v>
      </c>
      <c r="X359" s="341">
        <f>IFERROR(IF(X355="",0,X355),"0")+IFERROR(IF(X356="",0,X356),"0")+IFERROR(IF(X357="",0,X357),"0")+IFERROR(IF(X358="",0,X358),"0")</f>
        <v>1.1744999999999999</v>
      </c>
      <c r="Y359" s="342"/>
      <c r="Z359" s="342"/>
    </row>
    <row r="360" spans="1:53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418</v>
      </c>
      <c r="W360" s="341">
        <f>IFERROR(SUM(W355:W358),"0")</f>
        <v>421.2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15</v>
      </c>
      <c r="W375" s="340">
        <f t="shared" si="17"/>
        <v>16.8</v>
      </c>
      <c r="X375" s="36">
        <f>IFERROR(IF(W375=0,"",ROUNDUP(W375/H375,0)*0.00753),"")</f>
        <v>3.0120000000000001E-2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3.5714285714285712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4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3.0120000000000001E-2</v>
      </c>
      <c r="Y386" s="342"/>
      <c r="Z386" s="342"/>
    </row>
    <row r="387" spans="1:53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15</v>
      </c>
      <c r="W387" s="341">
        <f>IFERROR(SUM(W373:W385),"0")</f>
        <v>16.8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3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137</v>
      </c>
      <c r="W413" s="340">
        <f t="shared" ref="W413:W419" si="19">IFERROR(IF(V413="",0,CEILING((V413/$H413),1)*$H413),"")</f>
        <v>138.6</v>
      </c>
      <c r="X413" s="36">
        <f>IFERROR(IF(W413=0,"",ROUNDUP(W413/H413,0)*0.00753),"")</f>
        <v>0.24849000000000002</v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32.61904761904762</v>
      </c>
      <c r="W420" s="341">
        <f>IFERROR(W413/H413,"0")+IFERROR(W414/H414,"0")+IFERROR(W415/H415,"0")+IFERROR(W416/H416,"0")+IFERROR(W417/H417,"0")+IFERROR(W418/H418,"0")+IFERROR(W419/H419,"0")</f>
        <v>33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0.24849000000000002</v>
      </c>
      <c r="Y420" s="342"/>
      <c r="Z420" s="342"/>
    </row>
    <row r="421" spans="1:53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137</v>
      </c>
      <c r="W421" s="341">
        <f>IFERROR(SUM(W413:W419),"0")</f>
        <v>138.6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97</v>
      </c>
      <c r="W434" s="340">
        <f t="shared" si="20"/>
        <v>100.32000000000001</v>
      </c>
      <c r="X434" s="36">
        <f t="shared" si="21"/>
        <v>0.22724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10</v>
      </c>
      <c r="W435" s="340">
        <f t="shared" si="20"/>
        <v>10.56</v>
      </c>
      <c r="X435" s="36">
        <f t="shared" si="21"/>
        <v>2.392E-2</v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85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82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190</v>
      </c>
      <c r="W438" s="340">
        <f t="shared" si="20"/>
        <v>190.08</v>
      </c>
      <c r="X438" s="36">
        <f t="shared" si="21"/>
        <v>0.43056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400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2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56.25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57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0.68171999999999999</v>
      </c>
      <c r="Y446" s="342"/>
      <c r="Z446" s="342"/>
    </row>
    <row r="447" spans="1:53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297</v>
      </c>
      <c r="W447" s="341">
        <f>IFERROR(SUM(W433:W445),"0")</f>
        <v>300.96000000000004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23</v>
      </c>
      <c r="W449" s="340">
        <f>IFERROR(IF(V449="",0,CEILING((V449/$H449),1)*$H449),"")</f>
        <v>26.400000000000002</v>
      </c>
      <c r="X449" s="36">
        <f>IFERROR(IF(W449=0,"",ROUNDUP(W449/H449,0)*0.01196),"")</f>
        <v>5.9799999999999999E-2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4.3560606060606055</v>
      </c>
      <c r="W451" s="341">
        <f>IFERROR(W449/H449,"0")+IFERROR(W450/H450,"0")</f>
        <v>5</v>
      </c>
      <c r="X451" s="341">
        <f>IFERROR(IF(X449="",0,X449),"0")+IFERROR(IF(X450="",0,X450),"0")</f>
        <v>5.9799999999999999E-2</v>
      </c>
      <c r="Y451" s="342"/>
      <c r="Z451" s="342"/>
    </row>
    <row r="452" spans="1:53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23</v>
      </c>
      <c r="W452" s="341">
        <f>IFERROR(SUM(W449:W450),"0")</f>
        <v>26.400000000000002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55</v>
      </c>
      <c r="W454" s="340">
        <f t="shared" ref="W454:W459" si="22">IFERROR(IF(V454="",0,CEILING((V454/$H454),1)*$H454),"")</f>
        <v>58.080000000000005</v>
      </c>
      <c r="X454" s="36">
        <f>IFERROR(IF(W454=0,"",ROUNDUP(W454/H454,0)*0.01196),"")</f>
        <v>0.13156000000000001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78</v>
      </c>
      <c r="W456" s="340">
        <f t="shared" si="22"/>
        <v>79.2</v>
      </c>
      <c r="X456" s="36">
        <f>IFERROR(IF(W456=0,"",ROUNDUP(W456/H456,0)*0.01196),"")</f>
        <v>0.1794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25.189393939393938</v>
      </c>
      <c r="W460" s="341">
        <f>IFERROR(W454/H454,"0")+IFERROR(W455/H455,"0")+IFERROR(W456/H456,"0")+IFERROR(W457/H457,"0")+IFERROR(W458/H458,"0")+IFERROR(W459/H459,"0")</f>
        <v>26</v>
      </c>
      <c r="X460" s="341">
        <f>IFERROR(IF(X454="",0,X454),"0")+IFERROR(IF(X455="",0,X455),"0")+IFERROR(IF(X456="",0,X456),"0")+IFERROR(IF(X457="",0,X457),"0")+IFERROR(IF(X458="",0,X458),"0")+IFERROR(IF(X459="",0,X459),"0")</f>
        <v>0.31096000000000001</v>
      </c>
      <c r="Y460" s="342"/>
      <c r="Z460" s="342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133</v>
      </c>
      <c r="W461" s="341">
        <f>IFERROR(SUM(W454:W459),"0")</f>
        <v>137.28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48</v>
      </c>
      <c r="W465" s="340">
        <f>IFERROR(IF(V465="",0,CEILING((V465/$H465),1)*$H465),"")</f>
        <v>54.6</v>
      </c>
      <c r="X465" s="36">
        <f>IFERROR(IF(W465=0,"",ROUNDUP(W465/H465,0)*0.02175),"")</f>
        <v>0.15225</v>
      </c>
      <c r="Y465" s="56"/>
      <c r="Z465" s="57"/>
      <c r="AD465" s="58"/>
      <c r="BA465" s="315" t="s">
        <v>1</v>
      </c>
    </row>
    <row r="466" spans="1:53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6.1538461538461542</v>
      </c>
      <c r="W466" s="341">
        <f>IFERROR(W463/H463,"0")+IFERROR(W464/H464,"0")+IFERROR(W465/H465,"0")</f>
        <v>7</v>
      </c>
      <c r="X466" s="341">
        <f>IFERROR(IF(X463="",0,X463),"0")+IFERROR(IF(X464="",0,X464),"0")+IFERROR(IF(X465="",0,X465),"0")</f>
        <v>0.15225</v>
      </c>
      <c r="Y466" s="342"/>
      <c r="Z466" s="342"/>
    </row>
    <row r="467" spans="1:53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48</v>
      </c>
      <c r="W467" s="341">
        <f>IFERROR(SUM(W463:W465),"0")</f>
        <v>54.6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7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7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30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54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9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704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74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68</v>
      </c>
      <c r="W484" s="340">
        <f>IFERROR(IF(V484="",0,CEILING((V484/$H484),1)*$H484),"")</f>
        <v>71.400000000000006</v>
      </c>
      <c r="X484" s="36">
        <f>IFERROR(IF(W484=0,"",ROUNDUP(W484/H484,0)*0.00753),"")</f>
        <v>0.12801000000000001</v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5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18</v>
      </c>
      <c r="W485" s="340">
        <f>IFERROR(IF(V485="",0,CEILING((V485/$H485),1)*$H485),"")</f>
        <v>21</v>
      </c>
      <c r="X485" s="36">
        <f>IFERROR(IF(W485=0,"",ROUNDUP(W485/H485,0)*0.00753),"")</f>
        <v>3.7650000000000003E-2</v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5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9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20.476190476190474</v>
      </c>
      <c r="W488" s="341">
        <f>IFERROR(W484/H484,"0")+IFERROR(W485/H485,"0")+IFERROR(W486/H486,"0")+IFERROR(W487/H487,"0")</f>
        <v>22</v>
      </c>
      <c r="X488" s="341">
        <f>IFERROR(IF(X484="",0,X484),"0")+IFERROR(IF(X485="",0,X485),"0")+IFERROR(IF(X486="",0,X486),"0")+IFERROR(IF(X487="",0,X487),"0")</f>
        <v>0.16566000000000003</v>
      </c>
      <c r="Y488" s="342"/>
      <c r="Z488" s="342"/>
    </row>
    <row r="489" spans="1:53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86</v>
      </c>
      <c r="W489" s="341">
        <f>IFERROR(SUM(W484:W487),"0")</f>
        <v>92.4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129</v>
      </c>
      <c r="W491" s="340">
        <f>IFERROR(IF(V491="",0,CEILING((V491/$H491),1)*$H491),"")</f>
        <v>132.6</v>
      </c>
      <c r="X491" s="36">
        <f>IFERROR(IF(W491=0,"",ROUNDUP(W491/H491,0)*0.02175),"")</f>
        <v>0.36974999999999997</v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609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4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38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10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16.53846153846154</v>
      </c>
      <c r="W496" s="341">
        <f>IFERROR(W491/H491,"0")+IFERROR(W492/H492,"0")+IFERROR(W493/H493,"0")+IFERROR(W494/H494,"0")+IFERROR(W495/H495,"0")</f>
        <v>17</v>
      </c>
      <c r="X496" s="341">
        <f>IFERROR(IF(X491="",0,X491),"0")+IFERROR(IF(X492="",0,X492),"0")+IFERROR(IF(X493="",0,X493),"0")+IFERROR(IF(X494="",0,X494),"0")+IFERROR(IF(X495="",0,X495),"0")</f>
        <v>0.36974999999999997</v>
      </c>
      <c r="Y496" s="342"/>
      <c r="Z496" s="342"/>
    </row>
    <row r="497" spans="1:29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129</v>
      </c>
      <c r="W497" s="341">
        <f>IFERROR(SUM(W491:W495),"0")</f>
        <v>132.6</v>
      </c>
      <c r="X497" s="37"/>
      <c r="Y497" s="342"/>
      <c r="Z497" s="342"/>
    </row>
    <row r="498" spans="1:29" ht="15" customHeight="1" x14ac:dyDescent="0.2">
      <c r="A498" s="698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89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10009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10126.58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89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10482.222699196231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10606.944000000003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89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17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17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89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10907.222699196231</v>
      </c>
      <c r="W501" s="341">
        <f>GrossWeightTotalR+PalletQtyTotalR*25</f>
        <v>11031.944000000003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89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1105.2397553426961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1124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89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18.923659999999995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1" t="s">
        <v>96</v>
      </c>
      <c r="D505" s="382"/>
      <c r="E505" s="382"/>
      <c r="F505" s="383"/>
      <c r="G505" s="381" t="s">
        <v>221</v>
      </c>
      <c r="H505" s="382"/>
      <c r="I505" s="382"/>
      <c r="J505" s="382"/>
      <c r="K505" s="382"/>
      <c r="L505" s="382"/>
      <c r="M505" s="382"/>
      <c r="N505" s="382"/>
      <c r="O505" s="383"/>
      <c r="P505" s="381" t="s">
        <v>439</v>
      </c>
      <c r="Q505" s="383"/>
      <c r="R505" s="381" t="s">
        <v>492</v>
      </c>
      <c r="S505" s="383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13" t="s">
        <v>676</v>
      </c>
      <c r="B506" s="381" t="s">
        <v>59</v>
      </c>
      <c r="C506" s="381" t="s">
        <v>97</v>
      </c>
      <c r="D506" s="381" t="s">
        <v>105</v>
      </c>
      <c r="E506" s="381" t="s">
        <v>96</v>
      </c>
      <c r="F506" s="381" t="s">
        <v>213</v>
      </c>
      <c r="G506" s="381" t="s">
        <v>222</v>
      </c>
      <c r="H506" s="381" t="s">
        <v>229</v>
      </c>
      <c r="I506" s="381" t="s">
        <v>248</v>
      </c>
      <c r="J506" s="381" t="s">
        <v>307</v>
      </c>
      <c r="K506" s="337"/>
      <c r="L506" s="381" t="s">
        <v>310</v>
      </c>
      <c r="M506" s="381" t="s">
        <v>330</v>
      </c>
      <c r="N506" s="381" t="s">
        <v>412</v>
      </c>
      <c r="O506" s="381" t="s">
        <v>430</v>
      </c>
      <c r="P506" s="381" t="s">
        <v>440</v>
      </c>
      <c r="Q506" s="381" t="s">
        <v>467</v>
      </c>
      <c r="R506" s="381" t="s">
        <v>493</v>
      </c>
      <c r="S506" s="381" t="s">
        <v>544</v>
      </c>
      <c r="T506" s="381" t="s">
        <v>568</v>
      </c>
      <c r="U506" s="381" t="s">
        <v>619</v>
      </c>
      <c r="Z506" s="52"/>
      <c r="AC506" s="337"/>
    </row>
    <row r="507" spans="1:29" ht="13.5" customHeight="1" thickBot="1" x14ac:dyDescent="0.25">
      <c r="A507" s="514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30.240000000000002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268.8</v>
      </c>
      <c r="F508" s="46">
        <f>IFERROR(W130*1,"0")+IFERROR(W131*1,"0")+IFERROR(W132*1,"0")+IFERROR(W133*1,"0")</f>
        <v>151.20000000000002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825.6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608.1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6921.8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421.2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16.8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138.6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519.24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225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5,24"/>
        <filter val="1 700,00"/>
        <filter val="1 850,00"/>
        <filter val="1 950,00"/>
        <filter val="1,96"/>
        <filter val="10 009,00"/>
        <filter val="10 482,22"/>
        <filter val="10 907,22"/>
        <filter val="10,00"/>
        <filter val="101,00"/>
        <filter val="11,11"/>
        <filter val="113,33"/>
        <filter val="119,00"/>
        <filter val="129,00"/>
        <filter val="133,00"/>
        <filter val="137,00"/>
        <filter val="145,00"/>
        <filter val="15,00"/>
        <filter val="150,00"/>
        <filter val="153,00"/>
        <filter val="16,54"/>
        <filter val="160,45"/>
        <filter val="164,00"/>
        <filter val="17"/>
        <filter val="17,26"/>
        <filter val="18,00"/>
        <filter val="19,52"/>
        <filter val="190,00"/>
        <filter val="20,00"/>
        <filter val="20,48"/>
        <filter val="201,00"/>
        <filter val="21,00"/>
        <filter val="213,00"/>
        <filter val="23,00"/>
        <filter val="234,00"/>
        <filter val="24,05"/>
        <filter val="244,00"/>
        <filter val="25,00"/>
        <filter val="25,19"/>
        <filter val="25,77"/>
        <filter val="28,00"/>
        <filter val="292,00"/>
        <filter val="297,00"/>
        <filter val="3,57"/>
        <filter val="30,00"/>
        <filter val="317,67"/>
        <filter val="32,62"/>
        <filter val="39,00"/>
        <filter val="4 755,00"/>
        <filter val="4,36"/>
        <filter val="418,00"/>
        <filter val="47,00"/>
        <filter val="48,00"/>
        <filter val="490,00"/>
        <filter val="5,00"/>
        <filter val="53,59"/>
        <filter val="55,00"/>
        <filter val="554,00"/>
        <filter val="56,25"/>
        <filter val="6,15"/>
        <filter val="61,01"/>
        <filter val="65,00"/>
        <filter val="68,00"/>
        <filter val="7,22"/>
        <filter val="78,00"/>
        <filter val="8,39"/>
        <filter val="86,00"/>
        <filter val="88,75"/>
        <filter val="94,00"/>
        <filter val="950,00"/>
        <filter val="97,00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N153:R153"/>
    <mergeCell ref="A104:M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