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406A8CD-7339-4364-B518-63C1DC8B6B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9" i="1" l="1"/>
  <c r="V498" i="1"/>
  <c r="V500" i="1" s="1"/>
  <c r="V496" i="1"/>
  <c r="W495" i="1"/>
  <c r="V495" i="1"/>
  <c r="X494" i="1"/>
  <c r="W494" i="1"/>
  <c r="X493" i="1"/>
  <c r="W493" i="1"/>
  <c r="X492" i="1"/>
  <c r="W492" i="1"/>
  <c r="X491" i="1"/>
  <c r="W491" i="1"/>
  <c r="X490" i="1"/>
  <c r="X495" i="1" s="1"/>
  <c r="W490" i="1"/>
  <c r="W496" i="1" s="1"/>
  <c r="N490" i="1"/>
  <c r="V488" i="1"/>
  <c r="W487" i="1"/>
  <c r="V487" i="1"/>
  <c r="X486" i="1"/>
  <c r="W486" i="1"/>
  <c r="X485" i="1"/>
  <c r="W485" i="1"/>
  <c r="X484" i="1"/>
  <c r="W484" i="1"/>
  <c r="X483" i="1"/>
  <c r="X487" i="1" s="1"/>
  <c r="W483" i="1"/>
  <c r="W488" i="1" s="1"/>
  <c r="V481" i="1"/>
  <c r="V480" i="1"/>
  <c r="W479" i="1"/>
  <c r="X479" i="1" s="1"/>
  <c r="W478" i="1"/>
  <c r="V476" i="1"/>
  <c r="V475" i="1"/>
  <c r="W474" i="1"/>
  <c r="X474" i="1" s="1"/>
  <c r="W473" i="1"/>
  <c r="W472" i="1"/>
  <c r="V468" i="1"/>
  <c r="V467" i="1"/>
  <c r="W466" i="1"/>
  <c r="X466" i="1" s="1"/>
  <c r="N466" i="1"/>
  <c r="W465" i="1"/>
  <c r="X465" i="1" s="1"/>
  <c r="N465" i="1"/>
  <c r="W464" i="1"/>
  <c r="V462" i="1"/>
  <c r="V461" i="1"/>
  <c r="W460" i="1"/>
  <c r="X460" i="1" s="1"/>
  <c r="W459" i="1"/>
  <c r="X459" i="1" s="1"/>
  <c r="W458" i="1"/>
  <c r="X458" i="1" s="1"/>
  <c r="W457" i="1"/>
  <c r="X457" i="1" s="1"/>
  <c r="N457" i="1"/>
  <c r="W456" i="1"/>
  <c r="X456" i="1" s="1"/>
  <c r="N456" i="1"/>
  <c r="W455" i="1"/>
  <c r="X455" i="1" s="1"/>
  <c r="N455" i="1"/>
  <c r="V453" i="1"/>
  <c r="V452" i="1"/>
  <c r="W451" i="1"/>
  <c r="X451" i="1" s="1"/>
  <c r="N451" i="1"/>
  <c r="W450" i="1"/>
  <c r="W452" i="1" s="1"/>
  <c r="N450" i="1"/>
  <c r="V448" i="1"/>
  <c r="V447" i="1"/>
  <c r="W446" i="1"/>
  <c r="X446" i="1" s="1"/>
  <c r="N446" i="1"/>
  <c r="W445" i="1"/>
  <c r="X445" i="1" s="1"/>
  <c r="N445" i="1"/>
  <c r="W444" i="1"/>
  <c r="X444" i="1" s="1"/>
  <c r="N444" i="1"/>
  <c r="X443" i="1"/>
  <c r="W443" i="1"/>
  <c r="N443" i="1"/>
  <c r="W442" i="1"/>
  <c r="X442" i="1" s="1"/>
  <c r="N442" i="1"/>
  <c r="W441" i="1"/>
  <c r="X441" i="1" s="1"/>
  <c r="N441" i="1"/>
  <c r="W440" i="1"/>
  <c r="X440" i="1" s="1"/>
  <c r="N440" i="1"/>
  <c r="W439" i="1"/>
  <c r="X439" i="1" s="1"/>
  <c r="N439" i="1"/>
  <c r="W438" i="1"/>
  <c r="N438" i="1"/>
  <c r="V434" i="1"/>
  <c r="V433" i="1"/>
  <c r="W432" i="1"/>
  <c r="V430" i="1"/>
  <c r="V429" i="1"/>
  <c r="W428" i="1"/>
  <c r="V426" i="1"/>
  <c r="V425" i="1"/>
  <c r="W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W416" i="1"/>
  <c r="X416" i="1" s="1"/>
  <c r="N416" i="1"/>
  <c r="W415" i="1"/>
  <c r="X415" i="1" s="1"/>
  <c r="N415" i="1"/>
  <c r="W414" i="1"/>
  <c r="N414" i="1"/>
  <c r="V412" i="1"/>
  <c r="V411" i="1"/>
  <c r="W410" i="1"/>
  <c r="X410" i="1" s="1"/>
  <c r="N410" i="1"/>
  <c r="W409" i="1"/>
  <c r="X409" i="1" s="1"/>
  <c r="X411" i="1" s="1"/>
  <c r="N409" i="1"/>
  <c r="V406" i="1"/>
  <c r="V405" i="1"/>
  <c r="W404" i="1"/>
  <c r="X404" i="1" s="1"/>
  <c r="W403" i="1"/>
  <c r="X403" i="1" s="1"/>
  <c r="W402" i="1"/>
  <c r="X402" i="1" s="1"/>
  <c r="W401" i="1"/>
  <c r="W406" i="1" s="1"/>
  <c r="V399" i="1"/>
  <c r="V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X386" i="1"/>
  <c r="W386" i="1"/>
  <c r="X385" i="1"/>
  <c r="W385" i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X377" i="1"/>
  <c r="W377" i="1"/>
  <c r="N377" i="1"/>
  <c r="W376" i="1"/>
  <c r="X376" i="1" s="1"/>
  <c r="N376" i="1"/>
  <c r="W375" i="1"/>
  <c r="X375" i="1" s="1"/>
  <c r="N375" i="1"/>
  <c r="W374" i="1"/>
  <c r="N374" i="1"/>
  <c r="V372" i="1"/>
  <c r="V371" i="1"/>
  <c r="W370" i="1"/>
  <c r="X370" i="1" s="1"/>
  <c r="N370" i="1"/>
  <c r="W369" i="1"/>
  <c r="X369" i="1" s="1"/>
  <c r="X371" i="1" s="1"/>
  <c r="N369" i="1"/>
  <c r="V365" i="1"/>
  <c r="V364" i="1"/>
  <c r="W363" i="1"/>
  <c r="W365" i="1" s="1"/>
  <c r="N363" i="1"/>
  <c r="V361" i="1"/>
  <c r="V360" i="1"/>
  <c r="W359" i="1"/>
  <c r="X359" i="1" s="1"/>
  <c r="N359" i="1"/>
  <c r="W358" i="1"/>
  <c r="X358" i="1" s="1"/>
  <c r="N358" i="1"/>
  <c r="W357" i="1"/>
  <c r="X357" i="1" s="1"/>
  <c r="N357" i="1"/>
  <c r="W356" i="1"/>
  <c r="W360" i="1" s="1"/>
  <c r="N356" i="1"/>
  <c r="V354" i="1"/>
  <c r="V353" i="1"/>
  <c r="W352" i="1"/>
  <c r="X352" i="1" s="1"/>
  <c r="N352" i="1"/>
  <c r="X351" i="1"/>
  <c r="X353" i="1" s="1"/>
  <c r="W351" i="1"/>
  <c r="N351" i="1"/>
  <c r="V349" i="1"/>
  <c r="V348" i="1"/>
  <c r="W347" i="1"/>
  <c r="X347" i="1" s="1"/>
  <c r="N347" i="1"/>
  <c r="W346" i="1"/>
  <c r="X346" i="1" s="1"/>
  <c r="W345" i="1"/>
  <c r="X345" i="1" s="1"/>
  <c r="N345" i="1"/>
  <c r="W344" i="1"/>
  <c r="X344" i="1" s="1"/>
  <c r="N344" i="1"/>
  <c r="W343" i="1"/>
  <c r="N343" i="1"/>
  <c r="V340" i="1"/>
  <c r="V339" i="1"/>
  <c r="W338" i="1"/>
  <c r="N338" i="1"/>
  <c r="V336" i="1"/>
  <c r="V335" i="1"/>
  <c r="W334" i="1"/>
  <c r="X334" i="1" s="1"/>
  <c r="N334" i="1"/>
  <c r="X333" i="1"/>
  <c r="X335" i="1" s="1"/>
  <c r="W333" i="1"/>
  <c r="V331" i="1"/>
  <c r="V330" i="1"/>
  <c r="W329" i="1"/>
  <c r="X329" i="1" s="1"/>
  <c r="N329" i="1"/>
  <c r="X328" i="1"/>
  <c r="W328" i="1"/>
  <c r="X327" i="1"/>
  <c r="X330" i="1" s="1"/>
  <c r="W327" i="1"/>
  <c r="N327" i="1"/>
  <c r="V325" i="1"/>
  <c r="V324" i="1"/>
  <c r="W323" i="1"/>
  <c r="X323" i="1" s="1"/>
  <c r="N323" i="1"/>
  <c r="W322" i="1"/>
  <c r="X322" i="1" s="1"/>
  <c r="N322" i="1"/>
  <c r="W321" i="1"/>
  <c r="X321" i="1" s="1"/>
  <c r="N321" i="1"/>
  <c r="W320" i="1"/>
  <c r="X320" i="1" s="1"/>
  <c r="W319" i="1"/>
  <c r="X319" i="1" s="1"/>
  <c r="N319" i="1"/>
  <c r="W318" i="1"/>
  <c r="X318" i="1" s="1"/>
  <c r="N318" i="1"/>
  <c r="W317" i="1"/>
  <c r="X317" i="1" s="1"/>
  <c r="N317" i="1"/>
  <c r="W316" i="1"/>
  <c r="N316" i="1"/>
  <c r="V312" i="1"/>
  <c r="V311" i="1"/>
  <c r="W310" i="1"/>
  <c r="N310" i="1"/>
  <c r="V308" i="1"/>
  <c r="V307" i="1"/>
  <c r="W306" i="1"/>
  <c r="N306" i="1"/>
  <c r="V304" i="1"/>
  <c r="V303" i="1"/>
  <c r="W302" i="1"/>
  <c r="N302" i="1"/>
  <c r="V300" i="1"/>
  <c r="V299" i="1"/>
  <c r="W298" i="1"/>
  <c r="N298" i="1"/>
  <c r="V295" i="1"/>
  <c r="V294" i="1"/>
  <c r="X293" i="1"/>
  <c r="W293" i="1"/>
  <c r="N293" i="1"/>
  <c r="W292" i="1"/>
  <c r="W294" i="1" s="1"/>
  <c r="N292" i="1"/>
  <c r="V290" i="1"/>
  <c r="V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W284" i="1"/>
  <c r="X284" i="1" s="1"/>
  <c r="N284" i="1"/>
  <c r="W283" i="1"/>
  <c r="X283" i="1" s="1"/>
  <c r="N283" i="1"/>
  <c r="W282" i="1"/>
  <c r="X282" i="1" s="1"/>
  <c r="N282" i="1"/>
  <c r="W281" i="1"/>
  <c r="N281" i="1"/>
  <c r="V278" i="1"/>
  <c r="V277" i="1"/>
  <c r="W276" i="1"/>
  <c r="X276" i="1" s="1"/>
  <c r="N276" i="1"/>
  <c r="X275" i="1"/>
  <c r="W275" i="1"/>
  <c r="N275" i="1"/>
  <c r="W274" i="1"/>
  <c r="N274" i="1"/>
  <c r="V272" i="1"/>
  <c r="V271" i="1"/>
  <c r="W270" i="1"/>
  <c r="X270" i="1" s="1"/>
  <c r="N270" i="1"/>
  <c r="W269" i="1"/>
  <c r="X269" i="1" s="1"/>
  <c r="W268" i="1"/>
  <c r="X268" i="1" s="1"/>
  <c r="V266" i="1"/>
  <c r="V265" i="1"/>
  <c r="W264" i="1"/>
  <c r="X264" i="1" s="1"/>
  <c r="N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X253" i="1"/>
  <c r="W253" i="1"/>
  <c r="X252" i="1"/>
  <c r="W252" i="1"/>
  <c r="X251" i="1"/>
  <c r="W251" i="1"/>
  <c r="N251" i="1"/>
  <c r="W250" i="1"/>
  <c r="X250" i="1" s="1"/>
  <c r="N250" i="1"/>
  <c r="W249" i="1"/>
  <c r="X249" i="1" s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W246" i="1" s="1"/>
  <c r="N242" i="1"/>
  <c r="V240" i="1"/>
  <c r="V239" i="1"/>
  <c r="W238" i="1"/>
  <c r="N238" i="1"/>
  <c r="V236" i="1"/>
  <c r="V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N220" i="1"/>
  <c r="V217" i="1"/>
  <c r="V216" i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V207" i="1"/>
  <c r="V206" i="1"/>
  <c r="W205" i="1"/>
  <c r="J507" i="1" s="1"/>
  <c r="N205" i="1"/>
  <c r="V202" i="1"/>
  <c r="V201" i="1"/>
  <c r="X200" i="1"/>
  <c r="W200" i="1"/>
  <c r="N200" i="1"/>
  <c r="W199" i="1"/>
  <c r="X199" i="1" s="1"/>
  <c r="N199" i="1"/>
  <c r="W198" i="1"/>
  <c r="X198" i="1" s="1"/>
  <c r="W197" i="1"/>
  <c r="V195" i="1"/>
  <c r="V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W183" i="1"/>
  <c r="X183" i="1" s="1"/>
  <c r="W182" i="1"/>
  <c r="X182" i="1" s="1"/>
  <c r="N182" i="1"/>
  <c r="W181" i="1"/>
  <c r="X181" i="1" s="1"/>
  <c r="N181" i="1"/>
  <c r="W180" i="1"/>
  <c r="X180" i="1" s="1"/>
  <c r="W179" i="1"/>
  <c r="X179" i="1" s="1"/>
  <c r="N179" i="1"/>
  <c r="W178" i="1"/>
  <c r="X178" i="1" s="1"/>
  <c r="W177" i="1"/>
  <c r="N177" i="1"/>
  <c r="V175" i="1"/>
  <c r="V174" i="1"/>
  <c r="W173" i="1"/>
  <c r="X173" i="1" s="1"/>
  <c r="N173" i="1"/>
  <c r="W172" i="1"/>
  <c r="X172" i="1" s="1"/>
  <c r="N172" i="1"/>
  <c r="W171" i="1"/>
  <c r="X171" i="1" s="1"/>
  <c r="N171" i="1"/>
  <c r="W170" i="1"/>
  <c r="X170" i="1" s="1"/>
  <c r="N170" i="1"/>
  <c r="V168" i="1"/>
  <c r="V167" i="1"/>
  <c r="X166" i="1"/>
  <c r="W166" i="1"/>
  <c r="N166" i="1"/>
  <c r="W165" i="1"/>
  <c r="V163" i="1"/>
  <c r="V162" i="1"/>
  <c r="W161" i="1"/>
  <c r="X161" i="1" s="1"/>
  <c r="N161" i="1"/>
  <c r="W160" i="1"/>
  <c r="W163" i="1" s="1"/>
  <c r="N160" i="1"/>
  <c r="V157" i="1"/>
  <c r="V156" i="1"/>
  <c r="W155" i="1"/>
  <c r="X155" i="1" s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W157" i="1" s="1"/>
  <c r="N150" i="1"/>
  <c r="X149" i="1"/>
  <c r="W149" i="1"/>
  <c r="N149" i="1"/>
  <c r="W148" i="1"/>
  <c r="X148" i="1" s="1"/>
  <c r="N148" i="1"/>
  <c r="W147" i="1"/>
  <c r="N147" i="1"/>
  <c r="V144" i="1"/>
  <c r="V143" i="1"/>
  <c r="W142" i="1"/>
  <c r="X142" i="1" s="1"/>
  <c r="N142" i="1"/>
  <c r="W141" i="1"/>
  <c r="N141" i="1"/>
  <c r="W140" i="1"/>
  <c r="X140" i="1" s="1"/>
  <c r="N140" i="1"/>
  <c r="V136" i="1"/>
  <c r="V135" i="1"/>
  <c r="W134" i="1"/>
  <c r="X134" i="1" s="1"/>
  <c r="N134" i="1"/>
  <c r="W133" i="1"/>
  <c r="X133" i="1" s="1"/>
  <c r="N133" i="1"/>
  <c r="X132" i="1"/>
  <c r="W132" i="1"/>
  <c r="X131" i="1"/>
  <c r="X135" i="1" s="1"/>
  <c r="W131" i="1"/>
  <c r="N131" i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W122" i="1"/>
  <c r="W127" i="1" s="1"/>
  <c r="W121" i="1"/>
  <c r="X121" i="1" s="1"/>
  <c r="N121" i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N111" i="1"/>
  <c r="W110" i="1"/>
  <c r="X110" i="1" s="1"/>
  <c r="W109" i="1"/>
  <c r="X109" i="1" s="1"/>
  <c r="W108" i="1"/>
  <c r="X108" i="1" s="1"/>
  <c r="V106" i="1"/>
  <c r="V105" i="1"/>
  <c r="W104" i="1"/>
  <c r="X104" i="1" s="1"/>
  <c r="W103" i="1"/>
  <c r="X103" i="1" s="1"/>
  <c r="W102" i="1"/>
  <c r="X102" i="1" s="1"/>
  <c r="N102" i="1"/>
  <c r="W101" i="1"/>
  <c r="X101" i="1" s="1"/>
  <c r="N101" i="1"/>
  <c r="W100" i="1"/>
  <c r="N100" i="1"/>
  <c r="W99" i="1"/>
  <c r="X99" i="1" s="1"/>
  <c r="N99" i="1"/>
  <c r="W98" i="1"/>
  <c r="X98" i="1" s="1"/>
  <c r="N98" i="1"/>
  <c r="X97" i="1"/>
  <c r="W97" i="1"/>
  <c r="N97" i="1"/>
  <c r="V95" i="1"/>
  <c r="V94" i="1"/>
  <c r="W93" i="1"/>
  <c r="X93" i="1" s="1"/>
  <c r="N93" i="1"/>
  <c r="W92" i="1"/>
  <c r="X92" i="1" s="1"/>
  <c r="W91" i="1"/>
  <c r="X91" i="1" s="1"/>
  <c r="W90" i="1"/>
  <c r="X90" i="1" s="1"/>
  <c r="W89" i="1"/>
  <c r="X89" i="1" s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X82" i="1"/>
  <c r="W82" i="1"/>
  <c r="N82" i="1"/>
  <c r="W81" i="1"/>
  <c r="X81" i="1" s="1"/>
  <c r="W80" i="1"/>
  <c r="X80" i="1" s="1"/>
  <c r="W79" i="1"/>
  <c r="X79" i="1" s="1"/>
  <c r="W78" i="1"/>
  <c r="X78" i="1" s="1"/>
  <c r="N78" i="1"/>
  <c r="X77" i="1"/>
  <c r="W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W69" i="1"/>
  <c r="X69" i="1" s="1"/>
  <c r="N69" i="1"/>
  <c r="W68" i="1"/>
  <c r="X68" i="1" s="1"/>
  <c r="W67" i="1"/>
  <c r="X67" i="1" s="1"/>
  <c r="W66" i="1"/>
  <c r="N66" i="1"/>
  <c r="W65" i="1"/>
  <c r="X65" i="1" s="1"/>
  <c r="V62" i="1"/>
  <c r="V61" i="1"/>
  <c r="W60" i="1"/>
  <c r="X60" i="1" s="1"/>
  <c r="W59" i="1"/>
  <c r="N59" i="1"/>
  <c r="W58" i="1"/>
  <c r="X58" i="1" s="1"/>
  <c r="W57" i="1"/>
  <c r="N57" i="1"/>
  <c r="V54" i="1"/>
  <c r="V53" i="1"/>
  <c r="W52" i="1"/>
  <c r="X52" i="1" s="1"/>
  <c r="N52" i="1"/>
  <c r="W51" i="1"/>
  <c r="C507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W26" i="1"/>
  <c r="N26" i="1"/>
  <c r="V24" i="1"/>
  <c r="V23" i="1"/>
  <c r="W22" i="1"/>
  <c r="N22" i="1"/>
  <c r="H10" i="1"/>
  <c r="A9" i="1"/>
  <c r="D7" i="1"/>
  <c r="O6" i="1"/>
  <c r="N2" i="1"/>
  <c r="W117" i="1" l="1"/>
  <c r="W162" i="1"/>
  <c r="X205" i="1"/>
  <c r="X206" i="1" s="1"/>
  <c r="W206" i="1"/>
  <c r="X259" i="1"/>
  <c r="X363" i="1"/>
  <c r="X364" i="1" s="1"/>
  <c r="W364" i="1"/>
  <c r="X401" i="1"/>
  <c r="W405" i="1"/>
  <c r="F10" i="1"/>
  <c r="H9" i="1"/>
  <c r="W202" i="1"/>
  <c r="X197" i="1"/>
  <c r="X201" i="1" s="1"/>
  <c r="W201" i="1"/>
  <c r="W430" i="1"/>
  <c r="W429" i="1"/>
  <c r="X428" i="1"/>
  <c r="X429" i="1" s="1"/>
  <c r="W476" i="1"/>
  <c r="X473" i="1"/>
  <c r="W23" i="1"/>
  <c r="W24" i="1"/>
  <c r="V497" i="1"/>
  <c r="W61" i="1"/>
  <c r="X57" i="1"/>
  <c r="E507" i="1"/>
  <c r="W128" i="1"/>
  <c r="X120" i="1"/>
  <c r="W135" i="1"/>
  <c r="W156" i="1"/>
  <c r="X147" i="1"/>
  <c r="W168" i="1"/>
  <c r="X165" i="1"/>
  <c r="X167" i="1" s="1"/>
  <c r="X174" i="1"/>
  <c r="X271" i="1"/>
  <c r="O507" i="1"/>
  <c r="W299" i="1"/>
  <c r="X298" i="1"/>
  <c r="X299" i="1" s="1"/>
  <c r="W304" i="1"/>
  <c r="W303" i="1"/>
  <c r="X302" i="1"/>
  <c r="X303" i="1" s="1"/>
  <c r="W308" i="1"/>
  <c r="W307" i="1"/>
  <c r="X306" i="1"/>
  <c r="X307" i="1" s="1"/>
  <c r="W312" i="1"/>
  <c r="W311" i="1"/>
  <c r="X310" i="1"/>
  <c r="X311" i="1" s="1"/>
  <c r="P507" i="1"/>
  <c r="X316" i="1"/>
  <c r="X394" i="1"/>
  <c r="W475" i="1"/>
  <c r="X472" i="1"/>
  <c r="X475" i="1" s="1"/>
  <c r="V501" i="1"/>
  <c r="W34" i="1"/>
  <c r="W62" i="1"/>
  <c r="W86" i="1"/>
  <c r="W105" i="1"/>
  <c r="W106" i="1"/>
  <c r="W118" i="1"/>
  <c r="W143" i="1"/>
  <c r="W330" i="1"/>
  <c r="W335" i="1"/>
  <c r="W411" i="1"/>
  <c r="W481" i="1"/>
  <c r="X94" i="1"/>
  <c r="W236" i="1"/>
  <c r="W272" i="1"/>
  <c r="W87" i="1"/>
  <c r="J9" i="1"/>
  <c r="X37" i="1"/>
  <c r="X38" i="1" s="1"/>
  <c r="X41" i="1"/>
  <c r="X42" i="1" s="1"/>
  <c r="X45" i="1"/>
  <c r="X46" i="1" s="1"/>
  <c r="X51" i="1"/>
  <c r="X53" i="1" s="1"/>
  <c r="W54" i="1"/>
  <c r="X59" i="1"/>
  <c r="X61" i="1" s="1"/>
  <c r="X66" i="1"/>
  <c r="X86" i="1" s="1"/>
  <c r="W95" i="1"/>
  <c r="X100" i="1"/>
  <c r="X105" i="1" s="1"/>
  <c r="X111" i="1"/>
  <c r="X117" i="1" s="1"/>
  <c r="X122" i="1"/>
  <c r="X127" i="1" s="1"/>
  <c r="F507" i="1"/>
  <c r="G507" i="1"/>
  <c r="X141" i="1"/>
  <c r="X143" i="1" s="1"/>
  <c r="W144" i="1"/>
  <c r="X150" i="1"/>
  <c r="X156" i="1" s="1"/>
  <c r="W167" i="1"/>
  <c r="M507" i="1"/>
  <c r="W235" i="1"/>
  <c r="X220" i="1"/>
  <c r="X235" i="1" s="1"/>
  <c r="W259" i="1"/>
  <c r="W265" i="1"/>
  <c r="X262" i="1"/>
  <c r="X265" i="1" s="1"/>
  <c r="W289" i="1"/>
  <c r="X281" i="1"/>
  <c r="X289" i="1" s="1"/>
  <c r="X324" i="1"/>
  <c r="X338" i="1"/>
  <c r="X339" i="1" s="1"/>
  <c r="W339" i="1"/>
  <c r="W340" i="1"/>
  <c r="W353" i="1"/>
  <c r="W371" i="1"/>
  <c r="W394" i="1"/>
  <c r="W395" i="1"/>
  <c r="X405" i="1"/>
  <c r="W422" i="1"/>
  <c r="X414" i="1"/>
  <c r="X421" i="1" s="1"/>
  <c r="W421" i="1"/>
  <c r="X432" i="1"/>
  <c r="X433" i="1" s="1"/>
  <c r="W433" i="1"/>
  <c r="W434" i="1"/>
  <c r="W453" i="1"/>
  <c r="X450" i="1"/>
  <c r="X452" i="1" s="1"/>
  <c r="W462" i="1"/>
  <c r="W467" i="1"/>
  <c r="X464" i="1"/>
  <c r="X467" i="1" s="1"/>
  <c r="I507" i="1"/>
  <c r="W295" i="1"/>
  <c r="X292" i="1"/>
  <c r="X294" i="1" s="1"/>
  <c r="W372" i="1"/>
  <c r="W480" i="1"/>
  <c r="X478" i="1"/>
  <c r="X480" i="1" s="1"/>
  <c r="A10" i="1"/>
  <c r="W499" i="1"/>
  <c r="B507" i="1"/>
  <c r="W498" i="1"/>
  <c r="W35" i="1"/>
  <c r="W39" i="1"/>
  <c r="W43" i="1"/>
  <c r="W47" i="1"/>
  <c r="W53" i="1"/>
  <c r="W94" i="1"/>
  <c r="W194" i="1"/>
  <c r="X177" i="1"/>
  <c r="X194" i="1" s="1"/>
  <c r="W216" i="1"/>
  <c r="X210" i="1"/>
  <c r="X216" i="1" s="1"/>
  <c r="L507" i="1"/>
  <c r="X238" i="1"/>
  <c r="X239" i="1" s="1"/>
  <c r="W239" i="1"/>
  <c r="W240" i="1"/>
  <c r="W266" i="1"/>
  <c r="W277" i="1"/>
  <c r="X274" i="1"/>
  <c r="X277" i="1" s="1"/>
  <c r="W290" i="1"/>
  <c r="W348" i="1"/>
  <c r="W361" i="1"/>
  <c r="X356" i="1"/>
  <c r="X360" i="1" s="1"/>
  <c r="W388" i="1"/>
  <c r="X374" i="1"/>
  <c r="X387" i="1" s="1"/>
  <c r="W387" i="1"/>
  <c r="X461" i="1"/>
  <c r="W468" i="1"/>
  <c r="N507" i="1"/>
  <c r="W174" i="1"/>
  <c r="W175" i="1"/>
  <c r="X242" i="1"/>
  <c r="X246" i="1" s="1"/>
  <c r="W247" i="1"/>
  <c r="W354" i="1"/>
  <c r="F9" i="1"/>
  <c r="X22" i="1"/>
  <c r="X23" i="1" s="1"/>
  <c r="X26" i="1"/>
  <c r="X34" i="1" s="1"/>
  <c r="D507" i="1"/>
  <c r="W136" i="1"/>
  <c r="H507" i="1"/>
  <c r="X160" i="1"/>
  <c r="X162" i="1" s="1"/>
  <c r="W195" i="1"/>
  <c r="W217" i="1"/>
  <c r="W260" i="1"/>
  <c r="W271" i="1"/>
  <c r="W278" i="1"/>
  <c r="W324" i="1"/>
  <c r="W331" i="1"/>
  <c r="W336" i="1"/>
  <c r="Q507" i="1"/>
  <c r="W349" i="1"/>
  <c r="X343" i="1"/>
  <c r="X348" i="1" s="1"/>
  <c r="W398" i="1"/>
  <c r="X397" i="1"/>
  <c r="X398" i="1" s="1"/>
  <c r="W399" i="1"/>
  <c r="W412" i="1"/>
  <c r="W425" i="1"/>
  <c r="X424" i="1"/>
  <c r="X425" i="1" s="1"/>
  <c r="W426" i="1"/>
  <c r="X438" i="1"/>
  <c r="X447" i="1" s="1"/>
  <c r="T507" i="1"/>
  <c r="W447" i="1"/>
  <c r="W448" i="1"/>
  <c r="W461" i="1"/>
  <c r="U507" i="1"/>
  <c r="R507" i="1"/>
  <c r="W207" i="1"/>
  <c r="W300" i="1"/>
  <c r="W325" i="1"/>
  <c r="S507" i="1"/>
  <c r="W501" i="1" l="1"/>
  <c r="W497" i="1"/>
  <c r="X502" i="1"/>
  <c r="W500" i="1"/>
</calcChain>
</file>

<file path=xl/sharedStrings.xml><?xml version="1.0" encoding="utf-8"?>
<sst xmlns="http://schemas.openxmlformats.org/spreadsheetml/2006/main" count="2170" uniqueCount="751">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</sst>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9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7"/>
  <sheetViews>
    <sheetView showGridLines="0" tabSelected="1" zoomScaleNormal="100" zoomScaleSheetLayoutView="100" workbookViewId="0">
      <selection activeCell="Z262" sqref="Z262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61" t="s">
        <v>0</v>
      </c>
      <c r="E1" s="340"/>
      <c r="F1" s="340"/>
      <c r="G1" s="12" t="s">
        <v>1</v>
      </c>
      <c r="H1" s="461" t="s">
        <v>2</v>
      </c>
      <c r="I1" s="340"/>
      <c r="J1" s="340"/>
      <c r="K1" s="340"/>
      <c r="L1" s="340"/>
      <c r="M1" s="340"/>
      <c r="N1" s="340"/>
      <c r="O1" s="340"/>
      <c r="P1" s="339" t="s">
        <v>3</v>
      </c>
      <c r="Q1" s="340"/>
      <c r="R1" s="34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563" t="s">
        <v>8</v>
      </c>
      <c r="B5" s="352"/>
      <c r="C5" s="353"/>
      <c r="D5" s="623"/>
      <c r="E5" s="624"/>
      <c r="F5" s="407" t="s">
        <v>9</v>
      </c>
      <c r="G5" s="353"/>
      <c r="H5" s="623" t="s">
        <v>750</v>
      </c>
      <c r="I5" s="653"/>
      <c r="J5" s="653"/>
      <c r="K5" s="653"/>
      <c r="L5" s="624"/>
      <c r="N5" s="24" t="s">
        <v>10</v>
      </c>
      <c r="O5" s="393">
        <v>45333</v>
      </c>
      <c r="P5" s="394"/>
      <c r="R5" s="376" t="s">
        <v>11</v>
      </c>
      <c r="S5" s="377"/>
      <c r="T5" s="540" t="s">
        <v>12</v>
      </c>
      <c r="U5" s="394"/>
      <c r="Z5" s="51"/>
      <c r="AA5" s="51"/>
      <c r="AB5" s="51"/>
    </row>
    <row r="6" spans="1:29" s="333" customFormat="1" ht="24" customHeight="1" x14ac:dyDescent="0.2">
      <c r="A6" s="563" t="s">
        <v>13</v>
      </c>
      <c r="B6" s="352"/>
      <c r="C6" s="353"/>
      <c r="D6" s="545" t="s">
        <v>14</v>
      </c>
      <c r="E6" s="546"/>
      <c r="F6" s="546"/>
      <c r="G6" s="546"/>
      <c r="H6" s="546"/>
      <c r="I6" s="546"/>
      <c r="J6" s="546"/>
      <c r="K6" s="546"/>
      <c r="L6" s="394"/>
      <c r="N6" s="24" t="s">
        <v>15</v>
      </c>
      <c r="O6" s="588" t="str">
        <f>IF(O5=0," ",CHOOSE(WEEKDAY(O5,2),"Понедельник","Вторник","Среда","Четверг","Пятница","Суббота","Воскресенье"))</f>
        <v>Воскресенье</v>
      </c>
      <c r="P6" s="345"/>
      <c r="R6" s="689" t="s">
        <v>16</v>
      </c>
      <c r="S6" s="377"/>
      <c r="T6" s="525" t="s">
        <v>17</v>
      </c>
      <c r="U6" s="526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35" t="str">
        <f>IFERROR(VLOOKUP(DeliveryAddress,Table,3,0),1)</f>
        <v>1</v>
      </c>
      <c r="E7" s="536"/>
      <c r="F7" s="536"/>
      <c r="G7" s="536"/>
      <c r="H7" s="536"/>
      <c r="I7" s="536"/>
      <c r="J7" s="536"/>
      <c r="K7" s="536"/>
      <c r="L7" s="452"/>
      <c r="N7" s="24"/>
      <c r="O7" s="42"/>
      <c r="P7" s="42"/>
      <c r="R7" s="342"/>
      <c r="S7" s="377"/>
      <c r="T7" s="527"/>
      <c r="U7" s="528"/>
      <c r="Z7" s="51"/>
      <c r="AA7" s="51"/>
      <c r="AB7" s="51"/>
    </row>
    <row r="8" spans="1:29" s="333" customFormat="1" ht="25.5" customHeight="1" x14ac:dyDescent="0.2">
      <c r="A8" s="362" t="s">
        <v>18</v>
      </c>
      <c r="B8" s="357"/>
      <c r="C8" s="358"/>
      <c r="D8" s="606"/>
      <c r="E8" s="607"/>
      <c r="F8" s="607"/>
      <c r="G8" s="607"/>
      <c r="H8" s="607"/>
      <c r="I8" s="607"/>
      <c r="J8" s="607"/>
      <c r="K8" s="607"/>
      <c r="L8" s="608"/>
      <c r="N8" s="24" t="s">
        <v>19</v>
      </c>
      <c r="O8" s="418">
        <v>0.5</v>
      </c>
      <c r="P8" s="394"/>
      <c r="R8" s="342"/>
      <c r="S8" s="377"/>
      <c r="T8" s="527"/>
      <c r="U8" s="528"/>
      <c r="Z8" s="51"/>
      <c r="AA8" s="51"/>
      <c r="AB8" s="51"/>
    </row>
    <row r="9" spans="1:29" s="333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28"/>
      <c r="E9" s="375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74" t="str">
        <f>IF(AND($A$9="Тип доверенности/получателя при получении в адресе перегруза:",$D$9="Разовая доверенность"),"Введите ФИО","")</f>
        <v/>
      </c>
      <c r="I9" s="375"/>
      <c r="J9" s="3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5"/>
      <c r="L9" s="375"/>
      <c r="N9" s="26" t="s">
        <v>20</v>
      </c>
      <c r="O9" s="393"/>
      <c r="P9" s="394"/>
      <c r="R9" s="342"/>
      <c r="S9" s="377"/>
      <c r="T9" s="529"/>
      <c r="U9" s="530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28"/>
      <c r="E10" s="375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66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18"/>
      <c r="P10" s="394"/>
      <c r="S10" s="24" t="s">
        <v>22</v>
      </c>
      <c r="T10" s="664" t="s">
        <v>23</v>
      </c>
      <c r="U10" s="526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8"/>
      <c r="P11" s="394"/>
      <c r="S11" s="24" t="s">
        <v>26</v>
      </c>
      <c r="T11" s="414" t="s">
        <v>27</v>
      </c>
      <c r="U11" s="415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388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51"/>
      <c r="P12" s="452"/>
      <c r="Q12" s="23"/>
      <c r="S12" s="24"/>
      <c r="T12" s="340"/>
      <c r="U12" s="342"/>
      <c r="Z12" s="51"/>
      <c r="AA12" s="51"/>
      <c r="AB12" s="51"/>
    </row>
    <row r="13" spans="1:29" s="333" customFormat="1" ht="23.25" customHeight="1" x14ac:dyDescent="0.2">
      <c r="A13" s="388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414"/>
      <c r="P13" s="415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388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389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48" t="s">
        <v>34</v>
      </c>
      <c r="O15" s="340"/>
      <c r="P15" s="340"/>
      <c r="Q15" s="340"/>
      <c r="R15" s="34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9"/>
      <c r="O16" s="549"/>
      <c r="P16" s="549"/>
      <c r="Q16" s="549"/>
      <c r="R16" s="54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569" t="s">
        <v>37</v>
      </c>
      <c r="D17" s="346" t="s">
        <v>38</v>
      </c>
      <c r="E17" s="347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615"/>
      <c r="P17" s="615"/>
      <c r="Q17" s="615"/>
      <c r="R17" s="347"/>
      <c r="S17" s="387" t="s">
        <v>48</v>
      </c>
      <c r="T17" s="353"/>
      <c r="U17" s="346" t="s">
        <v>49</v>
      </c>
      <c r="V17" s="346" t="s">
        <v>50</v>
      </c>
      <c r="W17" s="643" t="s">
        <v>51</v>
      </c>
      <c r="X17" s="346" t="s">
        <v>52</v>
      </c>
      <c r="Y17" s="360" t="s">
        <v>53</v>
      </c>
      <c r="Z17" s="360" t="s">
        <v>54</v>
      </c>
      <c r="AA17" s="360" t="s">
        <v>55</v>
      </c>
      <c r="AB17" s="636"/>
      <c r="AC17" s="637"/>
      <c r="AD17" s="576"/>
      <c r="BA17" s="632" t="s">
        <v>56</v>
      </c>
    </row>
    <row r="18" spans="1:53" ht="14.25" customHeight="1" x14ac:dyDescent="0.2">
      <c r="A18" s="354"/>
      <c r="B18" s="354"/>
      <c r="C18" s="354"/>
      <c r="D18" s="348"/>
      <c r="E18" s="349"/>
      <c r="F18" s="354"/>
      <c r="G18" s="354"/>
      <c r="H18" s="354"/>
      <c r="I18" s="354"/>
      <c r="J18" s="354"/>
      <c r="K18" s="354"/>
      <c r="L18" s="354"/>
      <c r="M18" s="354"/>
      <c r="N18" s="348"/>
      <c r="O18" s="616"/>
      <c r="P18" s="616"/>
      <c r="Q18" s="616"/>
      <c r="R18" s="349"/>
      <c r="S18" s="332" t="s">
        <v>57</v>
      </c>
      <c r="T18" s="332" t="s">
        <v>58</v>
      </c>
      <c r="U18" s="354"/>
      <c r="V18" s="354"/>
      <c r="W18" s="644"/>
      <c r="X18" s="354"/>
      <c r="Y18" s="361"/>
      <c r="Z18" s="361"/>
      <c r="AA18" s="638"/>
      <c r="AB18" s="639"/>
      <c r="AC18" s="640"/>
      <c r="AD18" s="577"/>
      <c r="BA18" s="342"/>
    </row>
    <row r="19" spans="1:53" ht="27.75" hidden="1" customHeight="1" x14ac:dyDescent="0.2">
      <c r="A19" s="385" t="s">
        <v>59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48"/>
      <c r="Z19" s="48"/>
    </row>
    <row r="20" spans="1:53" ht="16.5" hidden="1" customHeight="1" x14ac:dyDescent="0.25">
      <c r="A20" s="355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hidden="1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0">
        <v>4607091389258</v>
      </c>
      <c r="E22" s="345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6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45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68"/>
      <c r="N23" s="356" t="s">
        <v>66</v>
      </c>
      <c r="O23" s="357"/>
      <c r="P23" s="357"/>
      <c r="Q23" s="357"/>
      <c r="R23" s="357"/>
      <c r="S23" s="357"/>
      <c r="T23" s="358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68"/>
      <c r="N24" s="356" t="s">
        <v>66</v>
      </c>
      <c r="O24" s="357"/>
      <c r="P24" s="357"/>
      <c r="Q24" s="357"/>
      <c r="R24" s="357"/>
      <c r="S24" s="357"/>
      <c r="T24" s="358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0">
        <v>4607091383881</v>
      </c>
      <c r="E26" s="345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45"/>
      <c r="S26" s="34"/>
      <c r="T26" s="34"/>
      <c r="U26" s="35" t="s">
        <v>65</v>
      </c>
      <c r="V26" s="335">
        <v>0</v>
      </c>
      <c r="W26" s="33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0">
        <v>4607091388237</v>
      </c>
      <c r="E27" s="345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78" t="s">
        <v>73</v>
      </c>
      <c r="O27" s="344"/>
      <c r="P27" s="344"/>
      <c r="Q27" s="344"/>
      <c r="R27" s="345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50">
        <v>4607091383935</v>
      </c>
      <c r="E28" s="345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45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50">
        <v>4680115881853</v>
      </c>
      <c r="E29" s="345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45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50">
        <v>4607091383911</v>
      </c>
      <c r="E30" s="345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672" t="s">
        <v>80</v>
      </c>
      <c r="O30" s="344"/>
      <c r="P30" s="344"/>
      <c r="Q30" s="344"/>
      <c r="R30" s="345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50">
        <v>4607091383911</v>
      </c>
      <c r="E31" s="345"/>
      <c r="F31" s="334">
        <v>0.33</v>
      </c>
      <c r="G31" s="32">
        <v>6</v>
      </c>
      <c r="H31" s="334">
        <v>1.98</v>
      </c>
      <c r="I31" s="33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1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4"/>
      <c r="P31" s="344"/>
      <c r="Q31" s="344"/>
      <c r="R31" s="345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50">
        <v>4607091388244</v>
      </c>
      <c r="E32" s="345"/>
      <c r="F32" s="334">
        <v>0.42</v>
      </c>
      <c r="G32" s="32">
        <v>6</v>
      </c>
      <c r="H32" s="334">
        <v>2.52</v>
      </c>
      <c r="I32" s="33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91" t="s">
        <v>84</v>
      </c>
      <c r="O32" s="344"/>
      <c r="P32" s="344"/>
      <c r="Q32" s="344"/>
      <c r="R32" s="345"/>
      <c r="S32" s="34"/>
      <c r="T32" s="34"/>
      <c r="U32" s="35" t="s">
        <v>65</v>
      </c>
      <c r="V32" s="335">
        <v>0</v>
      </c>
      <c r="W32" s="33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50">
        <v>4607091388244</v>
      </c>
      <c r="E33" s="345"/>
      <c r="F33" s="334">
        <v>0.42</v>
      </c>
      <c r="G33" s="32">
        <v>6</v>
      </c>
      <c r="H33" s="334">
        <v>2.52</v>
      </c>
      <c r="I33" s="334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7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4"/>
      <c r="P33" s="344"/>
      <c r="Q33" s="344"/>
      <c r="R33" s="345"/>
      <c r="S33" s="34"/>
      <c r="T33" s="34"/>
      <c r="U33" s="35" t="s">
        <v>65</v>
      </c>
      <c r="V33" s="335">
        <v>0</v>
      </c>
      <c r="W33" s="33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7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68"/>
      <c r="N34" s="356" t="s">
        <v>66</v>
      </c>
      <c r="O34" s="357"/>
      <c r="P34" s="357"/>
      <c r="Q34" s="357"/>
      <c r="R34" s="357"/>
      <c r="S34" s="357"/>
      <c r="T34" s="358"/>
      <c r="U34" s="37" t="s">
        <v>67</v>
      </c>
      <c r="V34" s="337">
        <f>IFERROR(V26/H26,"0")+IFERROR(V27/H27,"0")+IFERROR(V28/H28,"0")+IFERROR(V29/H29,"0")+IFERROR(V30/H30,"0")+IFERROR(V31/H31,"0")+IFERROR(V32/H32,"0")+IFERROR(V33/H33,"0")</f>
        <v>0</v>
      </c>
      <c r="W34" s="337">
        <f>IFERROR(W26/H26,"0")+IFERROR(W27/H27,"0")+IFERROR(W28/H28,"0")+IFERROR(W29/H29,"0")+IFERROR(W30/H30,"0")+IFERROR(W31/H31,"0")+IFERROR(W32/H32,"0")+IFERROR(W33/H33,"0")</f>
        <v>0</v>
      </c>
      <c r="X34" s="33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38"/>
      <c r="Z34" s="338"/>
    </row>
    <row r="35" spans="1:53" hidden="1" x14ac:dyDescent="0.2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68"/>
      <c r="N35" s="356" t="s">
        <v>66</v>
      </c>
      <c r="O35" s="357"/>
      <c r="P35" s="357"/>
      <c r="Q35" s="357"/>
      <c r="R35" s="357"/>
      <c r="S35" s="357"/>
      <c r="T35" s="358"/>
      <c r="U35" s="37" t="s">
        <v>65</v>
      </c>
      <c r="V35" s="337">
        <f>IFERROR(SUM(V26:V33),"0")</f>
        <v>0</v>
      </c>
      <c r="W35" s="337">
        <f>IFERROR(SUM(W26:W33),"0")</f>
        <v>0</v>
      </c>
      <c r="X35" s="37"/>
      <c r="Y35" s="338"/>
      <c r="Z35" s="338"/>
    </row>
    <row r="36" spans="1:53" ht="14.25" hidden="1" customHeight="1" x14ac:dyDescent="0.25">
      <c r="A36" s="341" t="s">
        <v>86</v>
      </c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30"/>
      <c r="Z36" s="33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0">
        <v>4607091388503</v>
      </c>
      <c r="E37" s="345"/>
      <c r="F37" s="334">
        <v>0.05</v>
      </c>
      <c r="G37" s="32">
        <v>12</v>
      </c>
      <c r="H37" s="334">
        <v>0.6</v>
      </c>
      <c r="I37" s="33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4"/>
      <c r="P37" s="344"/>
      <c r="Q37" s="344"/>
      <c r="R37" s="345"/>
      <c r="S37" s="34"/>
      <c r="T37" s="34"/>
      <c r="U37" s="35" t="s">
        <v>65</v>
      </c>
      <c r="V37" s="335">
        <v>0</v>
      </c>
      <c r="W37" s="33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7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68"/>
      <c r="N38" s="356" t="s">
        <v>66</v>
      </c>
      <c r="O38" s="357"/>
      <c r="P38" s="357"/>
      <c r="Q38" s="357"/>
      <c r="R38" s="357"/>
      <c r="S38" s="357"/>
      <c r="T38" s="358"/>
      <c r="U38" s="37" t="s">
        <v>67</v>
      </c>
      <c r="V38" s="337">
        <f>IFERROR(V37/H37,"0")</f>
        <v>0</v>
      </c>
      <c r="W38" s="337">
        <f>IFERROR(W37/H37,"0")</f>
        <v>0</v>
      </c>
      <c r="X38" s="337">
        <f>IFERROR(IF(X37="",0,X37),"0")</f>
        <v>0</v>
      </c>
      <c r="Y38" s="338"/>
      <c r="Z38" s="338"/>
    </row>
    <row r="39" spans="1:53" hidden="1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68"/>
      <c r="N39" s="356" t="s">
        <v>66</v>
      </c>
      <c r="O39" s="357"/>
      <c r="P39" s="357"/>
      <c r="Q39" s="357"/>
      <c r="R39" s="357"/>
      <c r="S39" s="357"/>
      <c r="T39" s="358"/>
      <c r="U39" s="37" t="s">
        <v>65</v>
      </c>
      <c r="V39" s="337">
        <f>IFERROR(SUM(V37:V37),"0")</f>
        <v>0</v>
      </c>
      <c r="W39" s="337">
        <f>IFERROR(SUM(W37:W37),"0")</f>
        <v>0</v>
      </c>
      <c r="X39" s="37"/>
      <c r="Y39" s="338"/>
      <c r="Z39" s="338"/>
    </row>
    <row r="40" spans="1:53" ht="14.25" hidden="1" customHeight="1" x14ac:dyDescent="0.25">
      <c r="A40" s="341" t="s">
        <v>91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30"/>
      <c r="Z40" s="33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0">
        <v>4607091388282</v>
      </c>
      <c r="E41" s="345"/>
      <c r="F41" s="334">
        <v>0.3</v>
      </c>
      <c r="G41" s="32">
        <v>6</v>
      </c>
      <c r="H41" s="334">
        <v>1.8</v>
      </c>
      <c r="I41" s="33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4"/>
      <c r="P41" s="344"/>
      <c r="Q41" s="344"/>
      <c r="R41" s="345"/>
      <c r="S41" s="34"/>
      <c r="T41" s="34"/>
      <c r="U41" s="35" t="s">
        <v>65</v>
      </c>
      <c r="V41" s="335">
        <v>0</v>
      </c>
      <c r="W41" s="33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7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68"/>
      <c r="N42" s="356" t="s">
        <v>66</v>
      </c>
      <c r="O42" s="357"/>
      <c r="P42" s="357"/>
      <c r="Q42" s="357"/>
      <c r="R42" s="357"/>
      <c r="S42" s="357"/>
      <c r="T42" s="358"/>
      <c r="U42" s="37" t="s">
        <v>67</v>
      </c>
      <c r="V42" s="337">
        <f>IFERROR(V41/H41,"0")</f>
        <v>0</v>
      </c>
      <c r="W42" s="337">
        <f>IFERROR(W41/H41,"0")</f>
        <v>0</v>
      </c>
      <c r="X42" s="337">
        <f>IFERROR(IF(X41="",0,X41),"0")</f>
        <v>0</v>
      </c>
      <c r="Y42" s="338"/>
      <c r="Z42" s="338"/>
    </row>
    <row r="43" spans="1:53" hidden="1" x14ac:dyDescent="0.2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68"/>
      <c r="N43" s="356" t="s">
        <v>66</v>
      </c>
      <c r="O43" s="357"/>
      <c r="P43" s="357"/>
      <c r="Q43" s="357"/>
      <c r="R43" s="357"/>
      <c r="S43" s="357"/>
      <c r="T43" s="358"/>
      <c r="U43" s="37" t="s">
        <v>65</v>
      </c>
      <c r="V43" s="337">
        <f>IFERROR(SUM(V41:V41),"0")</f>
        <v>0</v>
      </c>
      <c r="W43" s="337">
        <f>IFERROR(SUM(W41:W41),"0")</f>
        <v>0</v>
      </c>
      <c r="X43" s="37"/>
      <c r="Y43" s="338"/>
      <c r="Z43" s="338"/>
    </row>
    <row r="44" spans="1:53" ht="14.25" hidden="1" customHeight="1" x14ac:dyDescent="0.25">
      <c r="A44" s="341" t="s">
        <v>95</v>
      </c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30"/>
      <c r="Z44" s="33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0">
        <v>4607091389111</v>
      </c>
      <c r="E45" s="345"/>
      <c r="F45" s="334">
        <v>2.5000000000000001E-2</v>
      </c>
      <c r="G45" s="32">
        <v>10</v>
      </c>
      <c r="H45" s="334">
        <v>0.25</v>
      </c>
      <c r="I45" s="33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4"/>
      <c r="P45" s="344"/>
      <c r="Q45" s="344"/>
      <c r="R45" s="345"/>
      <c r="S45" s="34"/>
      <c r="T45" s="34"/>
      <c r="U45" s="35" t="s">
        <v>65</v>
      </c>
      <c r="V45" s="335">
        <v>0</v>
      </c>
      <c r="W45" s="33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7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68"/>
      <c r="N46" s="356" t="s">
        <v>66</v>
      </c>
      <c r="O46" s="357"/>
      <c r="P46" s="357"/>
      <c r="Q46" s="357"/>
      <c r="R46" s="357"/>
      <c r="S46" s="357"/>
      <c r="T46" s="358"/>
      <c r="U46" s="37" t="s">
        <v>67</v>
      </c>
      <c r="V46" s="337">
        <f>IFERROR(V45/H45,"0")</f>
        <v>0</v>
      </c>
      <c r="W46" s="337">
        <f>IFERROR(W45/H45,"0")</f>
        <v>0</v>
      </c>
      <c r="X46" s="337">
        <f>IFERROR(IF(X45="",0,X45),"0")</f>
        <v>0</v>
      </c>
      <c r="Y46" s="338"/>
      <c r="Z46" s="338"/>
    </row>
    <row r="47" spans="1:53" hidden="1" x14ac:dyDescent="0.2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68"/>
      <c r="N47" s="356" t="s">
        <v>66</v>
      </c>
      <c r="O47" s="357"/>
      <c r="P47" s="357"/>
      <c r="Q47" s="357"/>
      <c r="R47" s="357"/>
      <c r="S47" s="357"/>
      <c r="T47" s="358"/>
      <c r="U47" s="37" t="s">
        <v>65</v>
      </c>
      <c r="V47" s="337">
        <f>IFERROR(SUM(V45:V45),"0")</f>
        <v>0</v>
      </c>
      <c r="W47" s="337">
        <f>IFERROR(SUM(W45:W45),"0")</f>
        <v>0</v>
      </c>
      <c r="X47" s="37"/>
      <c r="Y47" s="338"/>
      <c r="Z47" s="338"/>
    </row>
    <row r="48" spans="1:53" ht="27.75" hidden="1" customHeight="1" x14ac:dyDescent="0.2">
      <c r="A48" s="385" t="s">
        <v>98</v>
      </c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48"/>
      <c r="Z48" s="48"/>
    </row>
    <row r="49" spans="1:53" ht="16.5" hidden="1" customHeight="1" x14ac:dyDescent="0.25">
      <c r="A49" s="355" t="s">
        <v>99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31"/>
      <c r="Z49" s="331"/>
    </row>
    <row r="50" spans="1:53" ht="14.25" hidden="1" customHeight="1" x14ac:dyDescent="0.25">
      <c r="A50" s="341" t="s">
        <v>100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30"/>
      <c r="Z50" s="33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0">
        <v>4680115881440</v>
      </c>
      <c r="E51" s="345"/>
      <c r="F51" s="334">
        <v>1.35</v>
      </c>
      <c r="G51" s="32">
        <v>8</v>
      </c>
      <c r="H51" s="334">
        <v>10.8</v>
      </c>
      <c r="I51" s="33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4"/>
      <c r="P51" s="344"/>
      <c r="Q51" s="344"/>
      <c r="R51" s="345"/>
      <c r="S51" s="34"/>
      <c r="T51" s="34"/>
      <c r="U51" s="35" t="s">
        <v>65</v>
      </c>
      <c r="V51" s="335">
        <v>0</v>
      </c>
      <c r="W51" s="33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0">
        <v>4680115881433</v>
      </c>
      <c r="E52" s="345"/>
      <c r="F52" s="334">
        <v>0.45</v>
      </c>
      <c r="G52" s="32">
        <v>6</v>
      </c>
      <c r="H52" s="334">
        <v>2.7</v>
      </c>
      <c r="I52" s="33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4"/>
      <c r="P52" s="344"/>
      <c r="Q52" s="344"/>
      <c r="R52" s="345"/>
      <c r="S52" s="34"/>
      <c r="T52" s="34"/>
      <c r="U52" s="35" t="s">
        <v>65</v>
      </c>
      <c r="V52" s="335">
        <v>0</v>
      </c>
      <c r="W52" s="33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67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68"/>
      <c r="N53" s="356" t="s">
        <v>66</v>
      </c>
      <c r="O53" s="357"/>
      <c r="P53" s="357"/>
      <c r="Q53" s="357"/>
      <c r="R53" s="357"/>
      <c r="S53" s="357"/>
      <c r="T53" s="358"/>
      <c r="U53" s="37" t="s">
        <v>67</v>
      </c>
      <c r="V53" s="337">
        <f>IFERROR(V51/H51,"0")+IFERROR(V52/H52,"0")</f>
        <v>0</v>
      </c>
      <c r="W53" s="337">
        <f>IFERROR(W51/H51,"0")+IFERROR(W52/H52,"0")</f>
        <v>0</v>
      </c>
      <c r="X53" s="337">
        <f>IFERROR(IF(X51="",0,X51),"0")+IFERROR(IF(X52="",0,X52),"0")</f>
        <v>0</v>
      </c>
      <c r="Y53" s="338"/>
      <c r="Z53" s="338"/>
    </row>
    <row r="54" spans="1:53" hidden="1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68"/>
      <c r="N54" s="356" t="s">
        <v>66</v>
      </c>
      <c r="O54" s="357"/>
      <c r="P54" s="357"/>
      <c r="Q54" s="357"/>
      <c r="R54" s="357"/>
      <c r="S54" s="357"/>
      <c r="T54" s="358"/>
      <c r="U54" s="37" t="s">
        <v>65</v>
      </c>
      <c r="V54" s="337">
        <f>IFERROR(SUM(V51:V52),"0")</f>
        <v>0</v>
      </c>
      <c r="W54" s="337">
        <f>IFERROR(SUM(W51:W52),"0")</f>
        <v>0</v>
      </c>
      <c r="X54" s="37"/>
      <c r="Y54" s="338"/>
      <c r="Z54" s="338"/>
    </row>
    <row r="55" spans="1:53" ht="16.5" hidden="1" customHeight="1" x14ac:dyDescent="0.25">
      <c r="A55" s="355" t="s">
        <v>107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31"/>
      <c r="Z55" s="331"/>
    </row>
    <row r="56" spans="1:53" ht="14.25" hidden="1" customHeight="1" x14ac:dyDescent="0.25">
      <c r="A56" s="341" t="s">
        <v>108</v>
      </c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30"/>
      <c r="Z56" s="33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0">
        <v>4680115881426</v>
      </c>
      <c r="E57" s="345"/>
      <c r="F57" s="334">
        <v>1.35</v>
      </c>
      <c r="G57" s="32">
        <v>8</v>
      </c>
      <c r="H57" s="334">
        <v>10.8</v>
      </c>
      <c r="I57" s="33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4"/>
      <c r="P57" s="344"/>
      <c r="Q57" s="344"/>
      <c r="R57" s="345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0">
        <v>4680115881426</v>
      </c>
      <c r="E58" s="345"/>
      <c r="F58" s="334">
        <v>1.35</v>
      </c>
      <c r="G58" s="32">
        <v>8</v>
      </c>
      <c r="H58" s="334">
        <v>10.8</v>
      </c>
      <c r="I58" s="33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65" t="s">
        <v>113</v>
      </c>
      <c r="O58" s="344"/>
      <c r="P58" s="344"/>
      <c r="Q58" s="344"/>
      <c r="R58" s="345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50">
        <v>4680115881419</v>
      </c>
      <c r="E59" s="345"/>
      <c r="F59" s="334">
        <v>0.45</v>
      </c>
      <c r="G59" s="32">
        <v>10</v>
      </c>
      <c r="H59" s="334">
        <v>4.5</v>
      </c>
      <c r="I59" s="33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4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4"/>
      <c r="P59" s="344"/>
      <c r="Q59" s="344"/>
      <c r="R59" s="345"/>
      <c r="S59" s="34"/>
      <c r="T59" s="34"/>
      <c r="U59" s="35" t="s">
        <v>65</v>
      </c>
      <c r="V59" s="335">
        <v>0</v>
      </c>
      <c r="W59" s="33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50">
        <v>4680115881525</v>
      </c>
      <c r="E60" s="345"/>
      <c r="F60" s="334">
        <v>0.4</v>
      </c>
      <c r="G60" s="32">
        <v>10</v>
      </c>
      <c r="H60" s="334">
        <v>4</v>
      </c>
      <c r="I60" s="33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583" t="s">
        <v>118</v>
      </c>
      <c r="O60" s="344"/>
      <c r="P60" s="344"/>
      <c r="Q60" s="344"/>
      <c r="R60" s="345"/>
      <c r="S60" s="34"/>
      <c r="T60" s="34"/>
      <c r="U60" s="35" t="s">
        <v>65</v>
      </c>
      <c r="V60" s="335">
        <v>0</v>
      </c>
      <c r="W60" s="33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67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68"/>
      <c r="N61" s="356" t="s">
        <v>66</v>
      </c>
      <c r="O61" s="357"/>
      <c r="P61" s="357"/>
      <c r="Q61" s="357"/>
      <c r="R61" s="357"/>
      <c r="S61" s="357"/>
      <c r="T61" s="358"/>
      <c r="U61" s="37" t="s">
        <v>67</v>
      </c>
      <c r="V61" s="337">
        <f>IFERROR(V57/H57,"0")+IFERROR(V58/H58,"0")+IFERROR(V59/H59,"0")+IFERROR(V60/H60,"0")</f>
        <v>0</v>
      </c>
      <c r="W61" s="337">
        <f>IFERROR(W57/H57,"0")+IFERROR(W58/H58,"0")+IFERROR(W59/H59,"0")+IFERROR(W60/H60,"0")</f>
        <v>0</v>
      </c>
      <c r="X61" s="337">
        <f>IFERROR(IF(X57="",0,X57),"0")+IFERROR(IF(X58="",0,X58),"0")+IFERROR(IF(X59="",0,X59),"0")+IFERROR(IF(X60="",0,X60),"0")</f>
        <v>0</v>
      </c>
      <c r="Y61" s="338"/>
      <c r="Z61" s="338"/>
    </row>
    <row r="62" spans="1:53" hidden="1" x14ac:dyDescent="0.2">
      <c r="A62" s="34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68"/>
      <c r="N62" s="356" t="s">
        <v>66</v>
      </c>
      <c r="O62" s="357"/>
      <c r="P62" s="357"/>
      <c r="Q62" s="357"/>
      <c r="R62" s="357"/>
      <c r="S62" s="357"/>
      <c r="T62" s="358"/>
      <c r="U62" s="37" t="s">
        <v>65</v>
      </c>
      <c r="V62" s="337">
        <f>IFERROR(SUM(V57:V60),"0")</f>
        <v>0</v>
      </c>
      <c r="W62" s="337">
        <f>IFERROR(SUM(W57:W60),"0")</f>
        <v>0</v>
      </c>
      <c r="X62" s="37"/>
      <c r="Y62" s="338"/>
      <c r="Z62" s="338"/>
    </row>
    <row r="63" spans="1:53" ht="16.5" hidden="1" customHeight="1" x14ac:dyDescent="0.25">
      <c r="A63" s="355" t="s">
        <v>98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31"/>
      <c r="Z63" s="331"/>
    </row>
    <row r="64" spans="1:53" ht="14.25" hidden="1" customHeight="1" x14ac:dyDescent="0.25">
      <c r="A64" s="341" t="s">
        <v>108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30"/>
      <c r="Z64" s="330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50">
        <v>4607091382945</v>
      </c>
      <c r="E65" s="345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02" t="s">
        <v>121</v>
      </c>
      <c r="O65" s="344"/>
      <c r="P65" s="344"/>
      <c r="Q65" s="344"/>
      <c r="R65" s="345"/>
      <c r="S65" s="34"/>
      <c r="T65" s="34"/>
      <c r="U65" s="35" t="s">
        <v>65</v>
      </c>
      <c r="V65" s="335">
        <v>0</v>
      </c>
      <c r="W65" s="336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4301011380</v>
      </c>
      <c r="D66" s="350">
        <v>4607091385670</v>
      </c>
      <c r="E66" s="345"/>
      <c r="F66" s="334">
        <v>1.35</v>
      </c>
      <c r="G66" s="32">
        <v>8</v>
      </c>
      <c r="H66" s="334">
        <v>10.8</v>
      </c>
      <c r="I66" s="33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4"/>
      <c r="P66" s="344"/>
      <c r="Q66" s="344"/>
      <c r="R66" s="345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124</v>
      </c>
      <c r="C67" s="31">
        <v>4301011540</v>
      </c>
      <c r="D67" s="350">
        <v>4607091385670</v>
      </c>
      <c r="E67" s="345"/>
      <c r="F67" s="334">
        <v>1.4</v>
      </c>
      <c r="G67" s="32">
        <v>8</v>
      </c>
      <c r="H67" s="334">
        <v>11.2</v>
      </c>
      <c r="I67" s="334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433" t="s">
        <v>126</v>
      </c>
      <c r="O67" s="344"/>
      <c r="P67" s="344"/>
      <c r="Q67" s="344"/>
      <c r="R67" s="345"/>
      <c r="S67" s="34"/>
      <c r="T67" s="34"/>
      <c r="U67" s="35" t="s">
        <v>65</v>
      </c>
      <c r="V67" s="335">
        <v>0</v>
      </c>
      <c r="W67" s="33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50">
        <v>4680115883956</v>
      </c>
      <c r="E68" s="345"/>
      <c r="F68" s="334">
        <v>1.4</v>
      </c>
      <c r="G68" s="32">
        <v>8</v>
      </c>
      <c r="H68" s="334">
        <v>11.2</v>
      </c>
      <c r="I68" s="33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488" t="s">
        <v>129</v>
      </c>
      <c r="O68" s="344"/>
      <c r="P68" s="344"/>
      <c r="Q68" s="344"/>
      <c r="R68" s="345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4301011468</v>
      </c>
      <c r="D69" s="350">
        <v>4680115881327</v>
      </c>
      <c r="E69" s="345"/>
      <c r="F69" s="334">
        <v>1.35</v>
      </c>
      <c r="G69" s="32">
        <v>8</v>
      </c>
      <c r="H69" s="334">
        <v>10.8</v>
      </c>
      <c r="I69" s="334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4"/>
      <c r="P69" s="344"/>
      <c r="Q69" s="344"/>
      <c r="R69" s="345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4301011703</v>
      </c>
      <c r="D70" s="350">
        <v>4680115882133</v>
      </c>
      <c r="E70" s="345"/>
      <c r="F70" s="334">
        <v>1.4</v>
      </c>
      <c r="G70" s="32">
        <v>8</v>
      </c>
      <c r="H70" s="334">
        <v>11.2</v>
      </c>
      <c r="I70" s="33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489" t="s">
        <v>135</v>
      </c>
      <c r="O70" s="344"/>
      <c r="P70" s="344"/>
      <c r="Q70" s="344"/>
      <c r="R70" s="345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136</v>
      </c>
      <c r="C71" s="31">
        <v>4301011514</v>
      </c>
      <c r="D71" s="350">
        <v>4680115882133</v>
      </c>
      <c r="E71" s="345"/>
      <c r="F71" s="334">
        <v>1.35</v>
      </c>
      <c r="G71" s="32">
        <v>8</v>
      </c>
      <c r="H71" s="334">
        <v>10.8</v>
      </c>
      <c r="I71" s="33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4"/>
      <c r="P71" s="344"/>
      <c r="Q71" s="344"/>
      <c r="R71" s="345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50">
        <v>4607091382952</v>
      </c>
      <c r="E72" s="345"/>
      <c r="F72" s="334">
        <v>0.5</v>
      </c>
      <c r="G72" s="32">
        <v>6</v>
      </c>
      <c r="H72" s="334">
        <v>3</v>
      </c>
      <c r="I72" s="33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4"/>
      <c r="P72" s="344"/>
      <c r="Q72" s="344"/>
      <c r="R72" s="345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4301011382</v>
      </c>
      <c r="D73" s="350">
        <v>4607091385687</v>
      </c>
      <c r="E73" s="345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4"/>
      <c r="P73" s="344"/>
      <c r="Q73" s="344"/>
      <c r="R73" s="345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4301011565</v>
      </c>
      <c r="D74" s="350">
        <v>4680115882539</v>
      </c>
      <c r="E74" s="345"/>
      <c r="F74" s="334">
        <v>0.37</v>
      </c>
      <c r="G74" s="32">
        <v>10</v>
      </c>
      <c r="H74" s="334">
        <v>3.7</v>
      </c>
      <c r="I74" s="334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6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4"/>
      <c r="P74" s="344"/>
      <c r="Q74" s="344"/>
      <c r="R74" s="345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50">
        <v>4607091384604</v>
      </c>
      <c r="E75" s="345"/>
      <c r="F75" s="334">
        <v>0.4</v>
      </c>
      <c r="G75" s="32">
        <v>10</v>
      </c>
      <c r="H75" s="334">
        <v>4</v>
      </c>
      <c r="I75" s="33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4"/>
      <c r="P75" s="344"/>
      <c r="Q75" s="344"/>
      <c r="R75" s="345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50">
        <v>4680115880283</v>
      </c>
      <c r="E76" s="345"/>
      <c r="F76" s="334">
        <v>0.6</v>
      </c>
      <c r="G76" s="32">
        <v>8</v>
      </c>
      <c r="H76" s="334">
        <v>4.8</v>
      </c>
      <c r="I76" s="33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6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4"/>
      <c r="P76" s="344"/>
      <c r="Q76" s="344"/>
      <c r="R76" s="345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50">
        <v>4680115883949</v>
      </c>
      <c r="E77" s="345"/>
      <c r="F77" s="334">
        <v>0.37</v>
      </c>
      <c r="G77" s="32">
        <v>10</v>
      </c>
      <c r="H77" s="334">
        <v>3.7</v>
      </c>
      <c r="I77" s="33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1" t="s">
        <v>149</v>
      </c>
      <c r="O77" s="344"/>
      <c r="P77" s="344"/>
      <c r="Q77" s="344"/>
      <c r="R77" s="345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4301011443</v>
      </c>
      <c r="D78" s="350">
        <v>4680115881303</v>
      </c>
      <c r="E78" s="345"/>
      <c r="F78" s="334">
        <v>0.45</v>
      </c>
      <c r="G78" s="32">
        <v>10</v>
      </c>
      <c r="H78" s="334">
        <v>4.5</v>
      </c>
      <c r="I78" s="334">
        <v>4.71</v>
      </c>
      <c r="J78" s="32">
        <v>120</v>
      </c>
      <c r="K78" s="32" t="s">
        <v>63</v>
      </c>
      <c r="L78" s="33" t="s">
        <v>132</v>
      </c>
      <c r="M78" s="32">
        <v>50</v>
      </c>
      <c r="N78" s="58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4"/>
      <c r="P78" s="344"/>
      <c r="Q78" s="344"/>
      <c r="R78" s="345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4301011562</v>
      </c>
      <c r="D79" s="350">
        <v>4680115882577</v>
      </c>
      <c r="E79" s="345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359" t="s">
        <v>154</v>
      </c>
      <c r="O79" s="344"/>
      <c r="P79" s="344"/>
      <c r="Q79" s="344"/>
      <c r="R79" s="345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152</v>
      </c>
      <c r="B80" s="54" t="s">
        <v>155</v>
      </c>
      <c r="C80" s="31">
        <v>4301011564</v>
      </c>
      <c r="D80" s="350">
        <v>4680115882577</v>
      </c>
      <c r="E80" s="345"/>
      <c r="F80" s="334">
        <v>0.4</v>
      </c>
      <c r="G80" s="32">
        <v>8</v>
      </c>
      <c r="H80" s="334">
        <v>3.2</v>
      </c>
      <c r="I80" s="33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79" t="s">
        <v>156</v>
      </c>
      <c r="O80" s="344"/>
      <c r="P80" s="344"/>
      <c r="Q80" s="344"/>
      <c r="R80" s="345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4301011432</v>
      </c>
      <c r="D81" s="350">
        <v>4680115882720</v>
      </c>
      <c r="E81" s="345"/>
      <c r="F81" s="334">
        <v>0.45</v>
      </c>
      <c r="G81" s="32">
        <v>10</v>
      </c>
      <c r="H81" s="334">
        <v>4.5</v>
      </c>
      <c r="I81" s="33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662" t="s">
        <v>159</v>
      </c>
      <c r="O81" s="344"/>
      <c r="P81" s="344"/>
      <c r="Q81" s="344"/>
      <c r="R81" s="345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160</v>
      </c>
      <c r="B82" s="54" t="s">
        <v>161</v>
      </c>
      <c r="C82" s="31">
        <v>4301011352</v>
      </c>
      <c r="D82" s="350">
        <v>4607091388466</v>
      </c>
      <c r="E82" s="345"/>
      <c r="F82" s="334">
        <v>0.45</v>
      </c>
      <c r="G82" s="32">
        <v>6</v>
      </c>
      <c r="H82" s="334">
        <v>2.7</v>
      </c>
      <c r="I82" s="334">
        <v>2.9</v>
      </c>
      <c r="J82" s="32">
        <v>156</v>
      </c>
      <c r="K82" s="32" t="s">
        <v>63</v>
      </c>
      <c r="L82" s="33" t="s">
        <v>125</v>
      </c>
      <c r="M82" s="32">
        <v>45</v>
      </c>
      <c r="N82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344"/>
      <c r="P82" s="344"/>
      <c r="Q82" s="344"/>
      <c r="R82" s="345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IFERROR(IF(W82=0,"",ROUNDUP(W82/H82,0)*0.00753),"")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4301011417</v>
      </c>
      <c r="D83" s="350">
        <v>4680115880269</v>
      </c>
      <c r="E83" s="345"/>
      <c r="F83" s="334">
        <v>0.375</v>
      </c>
      <c r="G83" s="32">
        <v>10</v>
      </c>
      <c r="H83" s="334">
        <v>3.75</v>
      </c>
      <c r="I83" s="334">
        <v>3.99</v>
      </c>
      <c r="J83" s="32">
        <v>120</v>
      </c>
      <c r="K83" s="32" t="s">
        <v>63</v>
      </c>
      <c r="L83" s="33" t="s">
        <v>125</v>
      </c>
      <c r="M83" s="32">
        <v>50</v>
      </c>
      <c r="N83" s="3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4"/>
      <c r="P83" s="344"/>
      <c r="Q83" s="344"/>
      <c r="R83" s="345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164</v>
      </c>
      <c r="B84" s="54" t="s">
        <v>165</v>
      </c>
      <c r="C84" s="31">
        <v>4301011415</v>
      </c>
      <c r="D84" s="350">
        <v>4680115880429</v>
      </c>
      <c r="E84" s="345"/>
      <c r="F84" s="334">
        <v>0.45</v>
      </c>
      <c r="G84" s="32">
        <v>10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125</v>
      </c>
      <c r="M84" s="32">
        <v>50</v>
      </c>
      <c r="N84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4"/>
      <c r="P84" s="344"/>
      <c r="Q84" s="344"/>
      <c r="R84" s="345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4301011462</v>
      </c>
      <c r="D85" s="350">
        <v>4680115881457</v>
      </c>
      <c r="E85" s="345"/>
      <c r="F85" s="334">
        <v>0.75</v>
      </c>
      <c r="G85" s="32">
        <v>6</v>
      </c>
      <c r="H85" s="334">
        <v>4.5</v>
      </c>
      <c r="I85" s="334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3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4"/>
      <c r="P85" s="344"/>
      <c r="Q85" s="344"/>
      <c r="R85" s="345"/>
      <c r="S85" s="34"/>
      <c r="T85" s="34"/>
      <c r="U85" s="35" t="s">
        <v>65</v>
      </c>
      <c r="V85" s="335">
        <v>0</v>
      </c>
      <c r="W85" s="336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67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68"/>
      <c r="N86" s="356" t="s">
        <v>66</v>
      </c>
      <c r="O86" s="357"/>
      <c r="P86" s="357"/>
      <c r="Q86" s="357"/>
      <c r="R86" s="357"/>
      <c r="S86" s="357"/>
      <c r="T86" s="358"/>
      <c r="U86" s="37" t="s">
        <v>67</v>
      </c>
      <c r="V86" s="33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3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3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38"/>
      <c r="Z86" s="338"/>
    </row>
    <row r="87" spans="1:53" hidden="1" x14ac:dyDescent="0.2">
      <c r="A87" s="342"/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68"/>
      <c r="N87" s="356" t="s">
        <v>66</v>
      </c>
      <c r="O87" s="357"/>
      <c r="P87" s="357"/>
      <c r="Q87" s="357"/>
      <c r="R87" s="357"/>
      <c r="S87" s="357"/>
      <c r="T87" s="358"/>
      <c r="U87" s="37" t="s">
        <v>65</v>
      </c>
      <c r="V87" s="337">
        <f>IFERROR(SUM(V65:V85),"0")</f>
        <v>0</v>
      </c>
      <c r="W87" s="337">
        <f>IFERROR(SUM(W65:W85),"0")</f>
        <v>0</v>
      </c>
      <c r="X87" s="37"/>
      <c r="Y87" s="338"/>
      <c r="Z87" s="338"/>
    </row>
    <row r="88" spans="1:53" ht="14.25" hidden="1" customHeight="1" x14ac:dyDescent="0.25">
      <c r="A88" s="341" t="s">
        <v>100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30"/>
      <c r="Z88" s="330"/>
    </row>
    <row r="89" spans="1:53" ht="16.5" hidden="1" customHeight="1" x14ac:dyDescent="0.25">
      <c r="A89" s="54" t="s">
        <v>168</v>
      </c>
      <c r="B89" s="54" t="s">
        <v>169</v>
      </c>
      <c r="C89" s="31">
        <v>4301020235</v>
      </c>
      <c r="D89" s="350">
        <v>4680115881488</v>
      </c>
      <c r="E89" s="345"/>
      <c r="F89" s="334">
        <v>1.35</v>
      </c>
      <c r="G89" s="32">
        <v>8</v>
      </c>
      <c r="H89" s="334">
        <v>10.8</v>
      </c>
      <c r="I89" s="334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4"/>
      <c r="P89" s="344"/>
      <c r="Q89" s="344"/>
      <c r="R89" s="345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4301020183</v>
      </c>
      <c r="D90" s="350">
        <v>4607091384765</v>
      </c>
      <c r="E90" s="345"/>
      <c r="F90" s="334">
        <v>0.42</v>
      </c>
      <c r="G90" s="32">
        <v>6</v>
      </c>
      <c r="H90" s="334">
        <v>2.52</v>
      </c>
      <c r="I90" s="334">
        <v>2.72</v>
      </c>
      <c r="J90" s="32">
        <v>156</v>
      </c>
      <c r="K90" s="32" t="s">
        <v>63</v>
      </c>
      <c r="L90" s="33" t="s">
        <v>104</v>
      </c>
      <c r="M90" s="32">
        <v>45</v>
      </c>
      <c r="N90" s="390" t="s">
        <v>172</v>
      </c>
      <c r="O90" s="344"/>
      <c r="P90" s="344"/>
      <c r="Q90" s="344"/>
      <c r="R90" s="345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4301020228</v>
      </c>
      <c r="D91" s="350">
        <v>4680115882751</v>
      </c>
      <c r="E91" s="345"/>
      <c r="F91" s="334">
        <v>0.45</v>
      </c>
      <c r="G91" s="32">
        <v>10</v>
      </c>
      <c r="H91" s="334">
        <v>4.5</v>
      </c>
      <c r="I91" s="334">
        <v>4.74</v>
      </c>
      <c r="J91" s="32">
        <v>120</v>
      </c>
      <c r="K91" s="32" t="s">
        <v>63</v>
      </c>
      <c r="L91" s="33" t="s">
        <v>104</v>
      </c>
      <c r="M91" s="32">
        <v>90</v>
      </c>
      <c r="N91" s="382" t="s">
        <v>175</v>
      </c>
      <c r="O91" s="344"/>
      <c r="P91" s="344"/>
      <c r="Q91" s="344"/>
      <c r="R91" s="345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176</v>
      </c>
      <c r="B92" s="54" t="s">
        <v>177</v>
      </c>
      <c r="C92" s="31">
        <v>4301020258</v>
      </c>
      <c r="D92" s="350">
        <v>4680115882775</v>
      </c>
      <c r="E92" s="345"/>
      <c r="F92" s="334">
        <v>0.3</v>
      </c>
      <c r="G92" s="32">
        <v>8</v>
      </c>
      <c r="H92" s="334">
        <v>2.4</v>
      </c>
      <c r="I92" s="334">
        <v>2.5</v>
      </c>
      <c r="J92" s="32">
        <v>234</v>
      </c>
      <c r="K92" s="32" t="s">
        <v>178</v>
      </c>
      <c r="L92" s="33" t="s">
        <v>125</v>
      </c>
      <c r="M92" s="32">
        <v>50</v>
      </c>
      <c r="N92" s="532" t="s">
        <v>179</v>
      </c>
      <c r="O92" s="344"/>
      <c r="P92" s="344"/>
      <c r="Q92" s="344"/>
      <c r="R92" s="345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180</v>
      </c>
      <c r="B93" s="54" t="s">
        <v>181</v>
      </c>
      <c r="C93" s="31">
        <v>4301020217</v>
      </c>
      <c r="D93" s="350">
        <v>4680115880658</v>
      </c>
      <c r="E93" s="345"/>
      <c r="F93" s="334">
        <v>0.4</v>
      </c>
      <c r="G93" s="32">
        <v>6</v>
      </c>
      <c r="H93" s="334">
        <v>2.4</v>
      </c>
      <c r="I93" s="334">
        <v>2.6</v>
      </c>
      <c r="J93" s="32">
        <v>156</v>
      </c>
      <c r="K93" s="32" t="s">
        <v>63</v>
      </c>
      <c r="L93" s="33" t="s">
        <v>104</v>
      </c>
      <c r="M93" s="32">
        <v>50</v>
      </c>
      <c r="N93" s="67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4"/>
      <c r="P93" s="344"/>
      <c r="Q93" s="344"/>
      <c r="R93" s="345"/>
      <c r="S93" s="34"/>
      <c r="T93" s="34"/>
      <c r="U93" s="35" t="s">
        <v>65</v>
      </c>
      <c r="V93" s="335">
        <v>0</v>
      </c>
      <c r="W93" s="336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67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68"/>
      <c r="N94" s="356" t="s">
        <v>66</v>
      </c>
      <c r="O94" s="357"/>
      <c r="P94" s="357"/>
      <c r="Q94" s="357"/>
      <c r="R94" s="357"/>
      <c r="S94" s="357"/>
      <c r="T94" s="358"/>
      <c r="U94" s="37" t="s">
        <v>67</v>
      </c>
      <c r="V94" s="337">
        <f>IFERROR(V89/H89,"0")+IFERROR(V90/H90,"0")+IFERROR(V91/H91,"0")+IFERROR(V92/H92,"0")+IFERROR(V93/H93,"0")</f>
        <v>0</v>
      </c>
      <c r="W94" s="337">
        <f>IFERROR(W89/H89,"0")+IFERROR(W90/H90,"0")+IFERROR(W91/H91,"0")+IFERROR(W92/H92,"0")+IFERROR(W93/H93,"0")</f>
        <v>0</v>
      </c>
      <c r="X94" s="337">
        <f>IFERROR(IF(X89="",0,X89),"0")+IFERROR(IF(X90="",0,X90),"0")+IFERROR(IF(X91="",0,X91),"0")+IFERROR(IF(X92="",0,X92),"0")+IFERROR(IF(X93="",0,X93),"0")</f>
        <v>0</v>
      </c>
      <c r="Y94" s="338"/>
      <c r="Z94" s="338"/>
    </row>
    <row r="95" spans="1:53" hidden="1" x14ac:dyDescent="0.2">
      <c r="A95" s="342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68"/>
      <c r="N95" s="356" t="s">
        <v>66</v>
      </c>
      <c r="O95" s="357"/>
      <c r="P95" s="357"/>
      <c r="Q95" s="357"/>
      <c r="R95" s="357"/>
      <c r="S95" s="357"/>
      <c r="T95" s="358"/>
      <c r="U95" s="37" t="s">
        <v>65</v>
      </c>
      <c r="V95" s="337">
        <f>IFERROR(SUM(V89:V93),"0")</f>
        <v>0</v>
      </c>
      <c r="W95" s="337">
        <f>IFERROR(SUM(W89:W93),"0")</f>
        <v>0</v>
      </c>
      <c r="X95" s="37"/>
      <c r="Y95" s="338"/>
      <c r="Z95" s="338"/>
    </row>
    <row r="96" spans="1:53" ht="14.25" hidden="1" customHeight="1" x14ac:dyDescent="0.25">
      <c r="A96" s="341" t="s">
        <v>60</v>
      </c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30"/>
      <c r="Z96" s="330"/>
    </row>
    <row r="97" spans="1:53" ht="16.5" hidden="1" customHeight="1" x14ac:dyDescent="0.25">
      <c r="A97" s="54" t="s">
        <v>182</v>
      </c>
      <c r="B97" s="54" t="s">
        <v>183</v>
      </c>
      <c r="C97" s="31">
        <v>4301030895</v>
      </c>
      <c r="D97" s="350">
        <v>4607091387667</v>
      </c>
      <c r="E97" s="345"/>
      <c r="F97" s="334">
        <v>0.9</v>
      </c>
      <c r="G97" s="32">
        <v>10</v>
      </c>
      <c r="H97" s="334">
        <v>9</v>
      </c>
      <c r="I97" s="334">
        <v>9.6300000000000008</v>
      </c>
      <c r="J97" s="32">
        <v>56</v>
      </c>
      <c r="K97" s="32" t="s">
        <v>103</v>
      </c>
      <c r="L97" s="33" t="s">
        <v>104</v>
      </c>
      <c r="M97" s="32">
        <v>40</v>
      </c>
      <c r="N97" s="4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4"/>
      <c r="P97" s="344"/>
      <c r="Q97" s="344"/>
      <c r="R97" s="345"/>
      <c r="S97" s="34"/>
      <c r="T97" s="34"/>
      <c r="U97" s="35" t="s">
        <v>65</v>
      </c>
      <c r="V97" s="335">
        <v>0</v>
      </c>
      <c r="W97" s="336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184</v>
      </c>
      <c r="B98" s="54" t="s">
        <v>185</v>
      </c>
      <c r="C98" s="31">
        <v>4301030961</v>
      </c>
      <c r="D98" s="350">
        <v>4607091387636</v>
      </c>
      <c r="E98" s="345"/>
      <c r="F98" s="334">
        <v>0.7</v>
      </c>
      <c r="G98" s="32">
        <v>6</v>
      </c>
      <c r="H98" s="334">
        <v>4.2</v>
      </c>
      <c r="I98" s="334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4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4"/>
      <c r="P98" s="344"/>
      <c r="Q98" s="344"/>
      <c r="R98" s="345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186</v>
      </c>
      <c r="B99" s="54" t="s">
        <v>187</v>
      </c>
      <c r="C99" s="31">
        <v>4301030963</v>
      </c>
      <c r="D99" s="350">
        <v>4607091382426</v>
      </c>
      <c r="E99" s="345"/>
      <c r="F99" s="334">
        <v>0.9</v>
      </c>
      <c r="G99" s="32">
        <v>10</v>
      </c>
      <c r="H99" s="334">
        <v>9</v>
      </c>
      <c r="I99" s="334">
        <v>9.6300000000000008</v>
      </c>
      <c r="J99" s="32">
        <v>56</v>
      </c>
      <c r="K99" s="32" t="s">
        <v>103</v>
      </c>
      <c r="L99" s="33" t="s">
        <v>64</v>
      </c>
      <c r="M99" s="32">
        <v>40</v>
      </c>
      <c r="N99" s="6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45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188</v>
      </c>
      <c r="B100" s="54" t="s">
        <v>189</v>
      </c>
      <c r="C100" s="31">
        <v>4301030962</v>
      </c>
      <c r="D100" s="350">
        <v>4607091386547</v>
      </c>
      <c r="E100" s="345"/>
      <c r="F100" s="334">
        <v>0.35</v>
      </c>
      <c r="G100" s="32">
        <v>8</v>
      </c>
      <c r="H100" s="334">
        <v>2.8</v>
      </c>
      <c r="I100" s="334">
        <v>2.94</v>
      </c>
      <c r="J100" s="32">
        <v>234</v>
      </c>
      <c r="K100" s="32" t="s">
        <v>178</v>
      </c>
      <c r="L100" s="33" t="s">
        <v>64</v>
      </c>
      <c r="M100" s="32">
        <v>40</v>
      </c>
      <c r="N100" s="6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45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4301031079</v>
      </c>
      <c r="D101" s="350">
        <v>4607091384734</v>
      </c>
      <c r="E101" s="345"/>
      <c r="F101" s="334">
        <v>0.35</v>
      </c>
      <c r="G101" s="32">
        <v>6</v>
      </c>
      <c r="H101" s="334">
        <v>2.1</v>
      </c>
      <c r="I101" s="334">
        <v>2.2000000000000002</v>
      </c>
      <c r="J101" s="32">
        <v>234</v>
      </c>
      <c r="K101" s="32" t="s">
        <v>178</v>
      </c>
      <c r="L101" s="33" t="s">
        <v>64</v>
      </c>
      <c r="M101" s="32">
        <v>45</v>
      </c>
      <c r="N101" s="6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45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4301030964</v>
      </c>
      <c r="D102" s="350">
        <v>4607091382464</v>
      </c>
      <c r="E102" s="345"/>
      <c r="F102" s="334">
        <v>0.35</v>
      </c>
      <c r="G102" s="32">
        <v>8</v>
      </c>
      <c r="H102" s="334">
        <v>2.8</v>
      </c>
      <c r="I102" s="334">
        <v>2.964</v>
      </c>
      <c r="J102" s="32">
        <v>234</v>
      </c>
      <c r="K102" s="32" t="s">
        <v>178</v>
      </c>
      <c r="L102" s="33" t="s">
        <v>64</v>
      </c>
      <c r="M102" s="32">
        <v>40</v>
      </c>
      <c r="N102" s="6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45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4301031235</v>
      </c>
      <c r="D103" s="350">
        <v>4680115883444</v>
      </c>
      <c r="E103" s="345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612" t="s">
        <v>196</v>
      </c>
      <c r="O103" s="344"/>
      <c r="P103" s="344"/>
      <c r="Q103" s="344"/>
      <c r="R103" s="345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194</v>
      </c>
      <c r="B104" s="54" t="s">
        <v>197</v>
      </c>
      <c r="C104" s="31">
        <v>4301031234</v>
      </c>
      <c r="D104" s="350">
        <v>4680115883444</v>
      </c>
      <c r="E104" s="345"/>
      <c r="F104" s="334">
        <v>0.35</v>
      </c>
      <c r="G104" s="32">
        <v>8</v>
      </c>
      <c r="H104" s="334">
        <v>2.8</v>
      </c>
      <c r="I104" s="334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656" t="s">
        <v>196</v>
      </c>
      <c r="O104" s="344"/>
      <c r="P104" s="344"/>
      <c r="Q104" s="344"/>
      <c r="R104" s="345"/>
      <c r="S104" s="34"/>
      <c r="T104" s="34"/>
      <c r="U104" s="35" t="s">
        <v>65</v>
      </c>
      <c r="V104" s="335">
        <v>0</v>
      </c>
      <c r="W104" s="336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67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68"/>
      <c r="N105" s="356" t="s">
        <v>66</v>
      </c>
      <c r="O105" s="357"/>
      <c r="P105" s="357"/>
      <c r="Q105" s="357"/>
      <c r="R105" s="357"/>
      <c r="S105" s="357"/>
      <c r="T105" s="358"/>
      <c r="U105" s="37" t="s">
        <v>67</v>
      </c>
      <c r="V105" s="337">
        <f>IFERROR(V97/H97,"0")+IFERROR(V98/H98,"0")+IFERROR(V99/H99,"0")+IFERROR(V100/H100,"0")+IFERROR(V101/H101,"0")+IFERROR(V102/H102,"0")+IFERROR(V103/H103,"0")+IFERROR(V104/H104,"0")</f>
        <v>0</v>
      </c>
      <c r="W105" s="337">
        <f>IFERROR(W97/H97,"0")+IFERROR(W98/H98,"0")+IFERROR(W99/H99,"0")+IFERROR(W100/H100,"0")+IFERROR(W101/H101,"0")+IFERROR(W102/H102,"0")+IFERROR(W103/H103,"0")+IFERROR(W104/H104,"0")</f>
        <v>0</v>
      </c>
      <c r="X105" s="337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8"/>
      <c r="Z105" s="338"/>
    </row>
    <row r="106" spans="1:53" hidden="1" x14ac:dyDescent="0.2">
      <c r="A106" s="342"/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68"/>
      <c r="N106" s="356" t="s">
        <v>66</v>
      </c>
      <c r="O106" s="357"/>
      <c r="P106" s="357"/>
      <c r="Q106" s="357"/>
      <c r="R106" s="357"/>
      <c r="S106" s="357"/>
      <c r="T106" s="358"/>
      <c r="U106" s="37" t="s">
        <v>65</v>
      </c>
      <c r="V106" s="337">
        <f>IFERROR(SUM(V97:V104),"0")</f>
        <v>0</v>
      </c>
      <c r="W106" s="337">
        <f>IFERROR(SUM(W97:W104),"0")</f>
        <v>0</v>
      </c>
      <c r="X106" s="37"/>
      <c r="Y106" s="338"/>
      <c r="Z106" s="338"/>
    </row>
    <row r="107" spans="1:53" ht="14.25" hidden="1" customHeight="1" x14ac:dyDescent="0.25">
      <c r="A107" s="341" t="s">
        <v>68</v>
      </c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30"/>
      <c r="Z107" s="330"/>
    </row>
    <row r="108" spans="1:53" ht="27" hidden="1" customHeight="1" x14ac:dyDescent="0.25">
      <c r="A108" s="54" t="s">
        <v>198</v>
      </c>
      <c r="B108" s="54" t="s">
        <v>199</v>
      </c>
      <c r="C108" s="31">
        <v>4301051437</v>
      </c>
      <c r="D108" s="350">
        <v>4607091386967</v>
      </c>
      <c r="E108" s="345"/>
      <c r="F108" s="334">
        <v>1.35</v>
      </c>
      <c r="G108" s="32">
        <v>6</v>
      </c>
      <c r="H108" s="334">
        <v>8.1</v>
      </c>
      <c r="I108" s="334">
        <v>8.6639999999999997</v>
      </c>
      <c r="J108" s="32">
        <v>56</v>
      </c>
      <c r="K108" s="32" t="s">
        <v>103</v>
      </c>
      <c r="L108" s="33" t="s">
        <v>125</v>
      </c>
      <c r="M108" s="32">
        <v>45</v>
      </c>
      <c r="N108" s="537" t="s">
        <v>200</v>
      </c>
      <c r="O108" s="344"/>
      <c r="P108" s="344"/>
      <c r="Q108" s="344"/>
      <c r="R108" s="345"/>
      <c r="S108" s="34"/>
      <c r="T108" s="34"/>
      <c r="U108" s="35" t="s">
        <v>65</v>
      </c>
      <c r="V108" s="335">
        <v>0</v>
      </c>
      <c r="W108" s="336">
        <f t="shared" ref="W108:W116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198</v>
      </c>
      <c r="B109" s="54" t="s">
        <v>201</v>
      </c>
      <c r="C109" s="31">
        <v>4301051543</v>
      </c>
      <c r="D109" s="350">
        <v>4607091386967</v>
      </c>
      <c r="E109" s="345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486" t="s">
        <v>202</v>
      </c>
      <c r="O109" s="344"/>
      <c r="P109" s="344"/>
      <c r="Q109" s="344"/>
      <c r="R109" s="345"/>
      <c r="S109" s="34"/>
      <c r="T109" s="34"/>
      <c r="U109" s="35" t="s">
        <v>65</v>
      </c>
      <c r="V109" s="335">
        <v>0</v>
      </c>
      <c r="W109" s="33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4301051611</v>
      </c>
      <c r="D110" s="350">
        <v>4607091385304</v>
      </c>
      <c r="E110" s="345"/>
      <c r="F110" s="334">
        <v>1.4</v>
      </c>
      <c r="G110" s="32">
        <v>6</v>
      </c>
      <c r="H110" s="334">
        <v>8.4</v>
      </c>
      <c r="I110" s="334">
        <v>8.9640000000000004</v>
      </c>
      <c r="J110" s="32">
        <v>56</v>
      </c>
      <c r="K110" s="32" t="s">
        <v>103</v>
      </c>
      <c r="L110" s="33" t="s">
        <v>64</v>
      </c>
      <c r="M110" s="32">
        <v>40</v>
      </c>
      <c r="N110" s="431" t="s">
        <v>205</v>
      </c>
      <c r="O110" s="344"/>
      <c r="P110" s="344"/>
      <c r="Q110" s="344"/>
      <c r="R110" s="345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206</v>
      </c>
      <c r="B111" s="54" t="s">
        <v>207</v>
      </c>
      <c r="C111" s="31">
        <v>4301051306</v>
      </c>
      <c r="D111" s="350">
        <v>4607091386264</v>
      </c>
      <c r="E111" s="345"/>
      <c r="F111" s="334">
        <v>0.5</v>
      </c>
      <c r="G111" s="32">
        <v>6</v>
      </c>
      <c r="H111" s="334">
        <v>3</v>
      </c>
      <c r="I111" s="334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5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45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208</v>
      </c>
      <c r="B112" s="54" t="s">
        <v>209</v>
      </c>
      <c r="C112" s="31">
        <v>4301051436</v>
      </c>
      <c r="D112" s="350">
        <v>4607091385731</v>
      </c>
      <c r="E112" s="345"/>
      <c r="F112" s="334">
        <v>0.45</v>
      </c>
      <c r="G112" s="32">
        <v>6</v>
      </c>
      <c r="H112" s="334">
        <v>2.7</v>
      </c>
      <c r="I112" s="334">
        <v>2.972</v>
      </c>
      <c r="J112" s="32">
        <v>156</v>
      </c>
      <c r="K112" s="32" t="s">
        <v>63</v>
      </c>
      <c r="L112" s="33" t="s">
        <v>125</v>
      </c>
      <c r="M112" s="32">
        <v>45</v>
      </c>
      <c r="N112" s="660" t="s">
        <v>210</v>
      </c>
      <c r="O112" s="344"/>
      <c r="P112" s="344"/>
      <c r="Q112" s="344"/>
      <c r="R112" s="345"/>
      <c r="S112" s="34"/>
      <c r="T112" s="34"/>
      <c r="U112" s="35" t="s">
        <v>65</v>
      </c>
      <c r="V112" s="335">
        <v>0</v>
      </c>
      <c r="W112" s="33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211</v>
      </c>
      <c r="B113" s="54" t="s">
        <v>212</v>
      </c>
      <c r="C113" s="31">
        <v>4301051439</v>
      </c>
      <c r="D113" s="350">
        <v>4680115880214</v>
      </c>
      <c r="E113" s="345"/>
      <c r="F113" s="334">
        <v>0.45</v>
      </c>
      <c r="G113" s="32">
        <v>6</v>
      </c>
      <c r="H113" s="334">
        <v>2.7</v>
      </c>
      <c r="I113" s="334">
        <v>2.988</v>
      </c>
      <c r="J113" s="32">
        <v>120</v>
      </c>
      <c r="K113" s="32" t="s">
        <v>63</v>
      </c>
      <c r="L113" s="33" t="s">
        <v>125</v>
      </c>
      <c r="M113" s="32">
        <v>45</v>
      </c>
      <c r="N113" s="633" t="s">
        <v>213</v>
      </c>
      <c r="O113" s="344"/>
      <c r="P113" s="344"/>
      <c r="Q113" s="344"/>
      <c r="R113" s="345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214</v>
      </c>
      <c r="B114" s="54" t="s">
        <v>215</v>
      </c>
      <c r="C114" s="31">
        <v>4301051438</v>
      </c>
      <c r="D114" s="350">
        <v>4680115880894</v>
      </c>
      <c r="E114" s="345"/>
      <c r="F114" s="334">
        <v>0.33</v>
      </c>
      <c r="G114" s="32">
        <v>6</v>
      </c>
      <c r="H114" s="334">
        <v>1.98</v>
      </c>
      <c r="I114" s="334">
        <v>2.258</v>
      </c>
      <c r="J114" s="32">
        <v>156</v>
      </c>
      <c r="K114" s="32" t="s">
        <v>63</v>
      </c>
      <c r="L114" s="33" t="s">
        <v>125</v>
      </c>
      <c r="M114" s="32">
        <v>45</v>
      </c>
      <c r="N114" s="465" t="s">
        <v>216</v>
      </c>
      <c r="O114" s="344"/>
      <c r="P114" s="344"/>
      <c r="Q114" s="344"/>
      <c r="R114" s="345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217</v>
      </c>
      <c r="B115" s="54" t="s">
        <v>218</v>
      </c>
      <c r="C115" s="31">
        <v>4301051313</v>
      </c>
      <c r="D115" s="350">
        <v>4607091385427</v>
      </c>
      <c r="E115" s="345"/>
      <c r="F115" s="334">
        <v>0.5</v>
      </c>
      <c r="G115" s="32">
        <v>6</v>
      </c>
      <c r="H115" s="334">
        <v>3</v>
      </c>
      <c r="I115" s="334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44"/>
      <c r="P115" s="344"/>
      <c r="Q115" s="344"/>
      <c r="R115" s="345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4301051480</v>
      </c>
      <c r="D116" s="350">
        <v>4680115882645</v>
      </c>
      <c r="E116" s="345"/>
      <c r="F116" s="334">
        <v>0.3</v>
      </c>
      <c r="G116" s="32">
        <v>6</v>
      </c>
      <c r="H116" s="334">
        <v>1.8</v>
      </c>
      <c r="I116" s="334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611" t="s">
        <v>221</v>
      </c>
      <c r="O116" s="344"/>
      <c r="P116" s="344"/>
      <c r="Q116" s="344"/>
      <c r="R116" s="345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idden="1" x14ac:dyDescent="0.2">
      <c r="A117" s="367"/>
      <c r="B117" s="342"/>
      <c r="C117" s="342"/>
      <c r="D117" s="342"/>
      <c r="E117" s="342"/>
      <c r="F117" s="342"/>
      <c r="G117" s="342"/>
      <c r="H117" s="342"/>
      <c r="I117" s="342"/>
      <c r="J117" s="342"/>
      <c r="K117" s="342"/>
      <c r="L117" s="342"/>
      <c r="M117" s="368"/>
      <c r="N117" s="356" t="s">
        <v>66</v>
      </c>
      <c r="O117" s="357"/>
      <c r="P117" s="357"/>
      <c r="Q117" s="357"/>
      <c r="R117" s="357"/>
      <c r="S117" s="357"/>
      <c r="T117" s="358"/>
      <c r="U117" s="37" t="s">
        <v>67</v>
      </c>
      <c r="V117" s="337">
        <f>IFERROR(V108/H108,"0")+IFERROR(V109/H109,"0")+IFERROR(V110/H110,"0")+IFERROR(V111/H111,"0")+IFERROR(V112/H112,"0")+IFERROR(V113/H113,"0")+IFERROR(V114/H114,"0")+IFERROR(V115/H115,"0")+IFERROR(V116/H116,"0")</f>
        <v>0</v>
      </c>
      <c r="W117" s="337">
        <f>IFERROR(W108/H108,"0")+IFERROR(W109/H109,"0")+IFERROR(W110/H110,"0")+IFERROR(W111/H111,"0")+IFERROR(W112/H112,"0")+IFERROR(W113/H113,"0")+IFERROR(W114/H114,"0")+IFERROR(W115/H115,"0")+IFERROR(W116/H116,"0")</f>
        <v>0</v>
      </c>
      <c r="X117" s="337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38"/>
      <c r="Z117" s="338"/>
    </row>
    <row r="118" spans="1:53" hidden="1" x14ac:dyDescent="0.2">
      <c r="A118" s="342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68"/>
      <c r="N118" s="356" t="s">
        <v>66</v>
      </c>
      <c r="O118" s="357"/>
      <c r="P118" s="357"/>
      <c r="Q118" s="357"/>
      <c r="R118" s="357"/>
      <c r="S118" s="357"/>
      <c r="T118" s="358"/>
      <c r="U118" s="37" t="s">
        <v>65</v>
      </c>
      <c r="V118" s="337">
        <f>IFERROR(SUM(V108:V116),"0")</f>
        <v>0</v>
      </c>
      <c r="W118" s="337">
        <f>IFERROR(SUM(W108:W116),"0")</f>
        <v>0</v>
      </c>
      <c r="X118" s="37"/>
      <c r="Y118" s="338"/>
      <c r="Z118" s="338"/>
    </row>
    <row r="119" spans="1:53" ht="14.25" hidden="1" customHeight="1" x14ac:dyDescent="0.25">
      <c r="A119" s="341" t="s">
        <v>222</v>
      </c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30"/>
      <c r="Z119" s="330"/>
    </row>
    <row r="120" spans="1:53" ht="27" hidden="1" customHeight="1" x14ac:dyDescent="0.25">
      <c r="A120" s="54" t="s">
        <v>223</v>
      </c>
      <c r="B120" s="54" t="s">
        <v>224</v>
      </c>
      <c r="C120" s="31">
        <v>4301060296</v>
      </c>
      <c r="D120" s="350">
        <v>4607091383065</v>
      </c>
      <c r="E120" s="345"/>
      <c r="F120" s="334">
        <v>0.83</v>
      </c>
      <c r="G120" s="32">
        <v>4</v>
      </c>
      <c r="H120" s="334">
        <v>3.32</v>
      </c>
      <c r="I120" s="334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44"/>
      <c r="P120" s="344"/>
      <c r="Q120" s="344"/>
      <c r="R120" s="345"/>
      <c r="S120" s="34"/>
      <c r="T120" s="34"/>
      <c r="U120" s="35" t="s">
        <v>65</v>
      </c>
      <c r="V120" s="335">
        <v>0</v>
      </c>
      <c r="W120" s="336">
        <f t="shared" ref="W120:W126" si="7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225</v>
      </c>
      <c r="B121" s="54" t="s">
        <v>226</v>
      </c>
      <c r="C121" s="31">
        <v>4301060350</v>
      </c>
      <c r="D121" s="350">
        <v>4680115881532</v>
      </c>
      <c r="E121" s="345"/>
      <c r="F121" s="334">
        <v>1.35</v>
      </c>
      <c r="G121" s="32">
        <v>6</v>
      </c>
      <c r="H121" s="334">
        <v>8.1</v>
      </c>
      <c r="I121" s="334">
        <v>8.58</v>
      </c>
      <c r="J121" s="32">
        <v>56</v>
      </c>
      <c r="K121" s="32" t="s">
        <v>103</v>
      </c>
      <c r="L121" s="33" t="s">
        <v>125</v>
      </c>
      <c r="M121" s="32">
        <v>30</v>
      </c>
      <c r="N121" s="49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44"/>
      <c r="P121" s="344"/>
      <c r="Q121" s="344"/>
      <c r="R121" s="345"/>
      <c r="S121" s="34"/>
      <c r="T121" s="34"/>
      <c r="U121" s="35" t="s">
        <v>65</v>
      </c>
      <c r="V121" s="335">
        <v>0</v>
      </c>
      <c r="W121" s="33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227</v>
      </c>
      <c r="C122" s="31">
        <v>4301060366</v>
      </c>
      <c r="D122" s="350">
        <v>4680115881532</v>
      </c>
      <c r="E122" s="345"/>
      <c r="F122" s="334">
        <v>1.3</v>
      </c>
      <c r="G122" s="32">
        <v>6</v>
      </c>
      <c r="H122" s="334">
        <v>7.8</v>
      </c>
      <c r="I122" s="334">
        <v>8.2799999999999994</v>
      </c>
      <c r="J122" s="32">
        <v>56</v>
      </c>
      <c r="K122" s="32" t="s">
        <v>103</v>
      </c>
      <c r="L122" s="33" t="s">
        <v>64</v>
      </c>
      <c r="M122" s="32">
        <v>30</v>
      </c>
      <c r="N122" s="440" t="s">
        <v>228</v>
      </c>
      <c r="O122" s="344"/>
      <c r="P122" s="344"/>
      <c r="Q122" s="344"/>
      <c r="R122" s="345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225</v>
      </c>
      <c r="B123" s="54" t="s">
        <v>229</v>
      </c>
      <c r="C123" s="31">
        <v>4301060371</v>
      </c>
      <c r="D123" s="350">
        <v>4680115881532</v>
      </c>
      <c r="E123" s="345"/>
      <c r="F123" s="334">
        <v>1.4</v>
      </c>
      <c r="G123" s="32">
        <v>6</v>
      </c>
      <c r="H123" s="334">
        <v>8.4</v>
      </c>
      <c r="I123" s="334">
        <v>8.9640000000000004</v>
      </c>
      <c r="J123" s="32">
        <v>56</v>
      </c>
      <c r="K123" s="32" t="s">
        <v>103</v>
      </c>
      <c r="L123" s="33" t="s">
        <v>64</v>
      </c>
      <c r="M123" s="32">
        <v>30</v>
      </c>
      <c r="N123" s="477" t="s">
        <v>228</v>
      </c>
      <c r="O123" s="344"/>
      <c r="P123" s="344"/>
      <c r="Q123" s="344"/>
      <c r="R123" s="345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50">
        <v>4680115882652</v>
      </c>
      <c r="E124" s="345"/>
      <c r="F124" s="334">
        <v>0.33</v>
      </c>
      <c r="G124" s="32">
        <v>6</v>
      </c>
      <c r="H124" s="334">
        <v>1.98</v>
      </c>
      <c r="I124" s="33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75" t="s">
        <v>232</v>
      </c>
      <c r="O124" s="344"/>
      <c r="P124" s="344"/>
      <c r="Q124" s="344"/>
      <c r="R124" s="345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50">
        <v>4680115880238</v>
      </c>
      <c r="E125" s="345"/>
      <c r="F125" s="334">
        <v>0.33</v>
      </c>
      <c r="G125" s="32">
        <v>6</v>
      </c>
      <c r="H125" s="334">
        <v>1.98</v>
      </c>
      <c r="I125" s="33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6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344"/>
      <c r="P125" s="344"/>
      <c r="Q125" s="344"/>
      <c r="R125" s="345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50">
        <v>4680115881464</v>
      </c>
      <c r="E126" s="345"/>
      <c r="F126" s="334">
        <v>0.4</v>
      </c>
      <c r="G126" s="32">
        <v>6</v>
      </c>
      <c r="H126" s="334">
        <v>2.4</v>
      </c>
      <c r="I126" s="334">
        <v>2.6</v>
      </c>
      <c r="J126" s="32">
        <v>156</v>
      </c>
      <c r="K126" s="32" t="s">
        <v>63</v>
      </c>
      <c r="L126" s="33" t="s">
        <v>125</v>
      </c>
      <c r="M126" s="32">
        <v>30</v>
      </c>
      <c r="N126" s="580" t="s">
        <v>237</v>
      </c>
      <c r="O126" s="344"/>
      <c r="P126" s="344"/>
      <c r="Q126" s="344"/>
      <c r="R126" s="345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idden="1" x14ac:dyDescent="0.2">
      <c r="A127" s="367"/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68"/>
      <c r="N127" s="356" t="s">
        <v>66</v>
      </c>
      <c r="O127" s="357"/>
      <c r="P127" s="357"/>
      <c r="Q127" s="357"/>
      <c r="R127" s="357"/>
      <c r="S127" s="357"/>
      <c r="T127" s="358"/>
      <c r="U127" s="37" t="s">
        <v>67</v>
      </c>
      <c r="V127" s="337">
        <f>IFERROR(V120/H120,"0")+IFERROR(V121/H121,"0")+IFERROR(V122/H122,"0")+IFERROR(V123/H123,"0")+IFERROR(V124/H124,"0")+IFERROR(V125/H125,"0")+IFERROR(V126/H126,"0")</f>
        <v>0</v>
      </c>
      <c r="W127" s="337">
        <f>IFERROR(W120/H120,"0")+IFERROR(W121/H121,"0")+IFERROR(W122/H122,"0")+IFERROR(W123/H123,"0")+IFERROR(W124/H124,"0")+IFERROR(W125/H125,"0")+IFERROR(W126/H126,"0")</f>
        <v>0</v>
      </c>
      <c r="X127" s="337">
        <f>IFERROR(IF(X120="",0,X120),"0")+IFERROR(IF(X121="",0,X121),"0")+IFERROR(IF(X122="",0,X122),"0")+IFERROR(IF(X123="",0,X123),"0")+IFERROR(IF(X124="",0,X124),"0")+IFERROR(IF(X125="",0,X125),"0")+IFERROR(IF(X126="",0,X126),"0")</f>
        <v>0</v>
      </c>
      <c r="Y127" s="338"/>
      <c r="Z127" s="338"/>
    </row>
    <row r="128" spans="1:53" hidden="1" x14ac:dyDescent="0.2">
      <c r="A128" s="342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68"/>
      <c r="N128" s="356" t="s">
        <v>66</v>
      </c>
      <c r="O128" s="357"/>
      <c r="P128" s="357"/>
      <c r="Q128" s="357"/>
      <c r="R128" s="357"/>
      <c r="S128" s="357"/>
      <c r="T128" s="358"/>
      <c r="U128" s="37" t="s">
        <v>65</v>
      </c>
      <c r="V128" s="337">
        <f>IFERROR(SUM(V120:V126),"0")</f>
        <v>0</v>
      </c>
      <c r="W128" s="337">
        <f>IFERROR(SUM(W120:W126),"0")</f>
        <v>0</v>
      </c>
      <c r="X128" s="37"/>
      <c r="Y128" s="338"/>
      <c r="Z128" s="338"/>
    </row>
    <row r="129" spans="1:53" ht="16.5" hidden="1" customHeight="1" x14ac:dyDescent="0.25">
      <c r="A129" s="355" t="s">
        <v>238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31"/>
      <c r="Z129" s="331"/>
    </row>
    <row r="130" spans="1:53" ht="14.25" hidden="1" customHeight="1" x14ac:dyDescent="0.25">
      <c r="A130" s="341" t="s">
        <v>68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27" hidden="1" customHeight="1" x14ac:dyDescent="0.25">
      <c r="A131" s="54" t="s">
        <v>239</v>
      </c>
      <c r="B131" s="54" t="s">
        <v>240</v>
      </c>
      <c r="C131" s="31">
        <v>4301051360</v>
      </c>
      <c r="D131" s="350">
        <v>4607091385168</v>
      </c>
      <c r="E131" s="345"/>
      <c r="F131" s="334">
        <v>1.35</v>
      </c>
      <c r="G131" s="32">
        <v>6</v>
      </c>
      <c r="H131" s="334">
        <v>8.1</v>
      </c>
      <c r="I131" s="334">
        <v>8.6579999999999995</v>
      </c>
      <c r="J131" s="32">
        <v>56</v>
      </c>
      <c r="K131" s="32" t="s">
        <v>103</v>
      </c>
      <c r="L131" s="33" t="s">
        <v>125</v>
      </c>
      <c r="M131" s="32">
        <v>45</v>
      </c>
      <c r="N131" s="5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4"/>
      <c r="P131" s="344"/>
      <c r="Q131" s="344"/>
      <c r="R131" s="345"/>
      <c r="S131" s="34"/>
      <c r="T131" s="34"/>
      <c r="U131" s="35" t="s">
        <v>65</v>
      </c>
      <c r="V131" s="335">
        <v>0</v>
      </c>
      <c r="W131" s="33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hidden="1" customHeight="1" x14ac:dyDescent="0.25">
      <c r="A132" s="54" t="s">
        <v>239</v>
      </c>
      <c r="B132" s="54" t="s">
        <v>241</v>
      </c>
      <c r="C132" s="31">
        <v>4301051612</v>
      </c>
      <c r="D132" s="350">
        <v>4607091385168</v>
      </c>
      <c r="E132" s="345"/>
      <c r="F132" s="334">
        <v>1.4</v>
      </c>
      <c r="G132" s="32">
        <v>6</v>
      </c>
      <c r="H132" s="334">
        <v>8.4</v>
      </c>
      <c r="I132" s="334">
        <v>8.9580000000000002</v>
      </c>
      <c r="J132" s="32">
        <v>56</v>
      </c>
      <c r="K132" s="32" t="s">
        <v>103</v>
      </c>
      <c r="L132" s="33" t="s">
        <v>64</v>
      </c>
      <c r="M132" s="32">
        <v>45</v>
      </c>
      <c r="N132" s="434" t="s">
        <v>242</v>
      </c>
      <c r="O132" s="344"/>
      <c r="P132" s="344"/>
      <c r="Q132" s="344"/>
      <c r="R132" s="345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243</v>
      </c>
      <c r="B133" s="54" t="s">
        <v>244</v>
      </c>
      <c r="C133" s="31">
        <v>4301051362</v>
      </c>
      <c r="D133" s="350">
        <v>4607091383256</v>
      </c>
      <c r="E133" s="345"/>
      <c r="F133" s="334">
        <v>0.33</v>
      </c>
      <c r="G133" s="32">
        <v>6</v>
      </c>
      <c r="H133" s="334">
        <v>1.98</v>
      </c>
      <c r="I133" s="334">
        <v>2.246</v>
      </c>
      <c r="J133" s="32">
        <v>156</v>
      </c>
      <c r="K133" s="32" t="s">
        <v>63</v>
      </c>
      <c r="L133" s="33" t="s">
        <v>125</v>
      </c>
      <c r="M133" s="32">
        <v>45</v>
      </c>
      <c r="N133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44"/>
      <c r="P133" s="344"/>
      <c r="Q133" s="344"/>
      <c r="R133" s="345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245</v>
      </c>
      <c r="B134" s="54" t="s">
        <v>246</v>
      </c>
      <c r="C134" s="31">
        <v>4301051358</v>
      </c>
      <c r="D134" s="350">
        <v>4607091385748</v>
      </c>
      <c r="E134" s="345"/>
      <c r="F134" s="334">
        <v>0.45</v>
      </c>
      <c r="G134" s="32">
        <v>6</v>
      </c>
      <c r="H134" s="334">
        <v>2.7</v>
      </c>
      <c r="I134" s="334">
        <v>2.972</v>
      </c>
      <c r="J134" s="32">
        <v>156</v>
      </c>
      <c r="K134" s="32" t="s">
        <v>63</v>
      </c>
      <c r="L134" s="33" t="s">
        <v>125</v>
      </c>
      <c r="M134" s="32">
        <v>45</v>
      </c>
      <c r="N134" s="58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44"/>
      <c r="P134" s="344"/>
      <c r="Q134" s="344"/>
      <c r="R134" s="345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idden="1" x14ac:dyDescent="0.2">
      <c r="A135" s="367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68"/>
      <c r="N135" s="356" t="s">
        <v>66</v>
      </c>
      <c r="O135" s="357"/>
      <c r="P135" s="357"/>
      <c r="Q135" s="357"/>
      <c r="R135" s="357"/>
      <c r="S135" s="357"/>
      <c r="T135" s="358"/>
      <c r="U135" s="37" t="s">
        <v>67</v>
      </c>
      <c r="V135" s="337">
        <f>IFERROR(V131/H131,"0")+IFERROR(V132/H132,"0")+IFERROR(V133/H133,"0")+IFERROR(V134/H134,"0")</f>
        <v>0</v>
      </c>
      <c r="W135" s="337">
        <f>IFERROR(W131/H131,"0")+IFERROR(W132/H132,"0")+IFERROR(W133/H133,"0")+IFERROR(W134/H134,"0")</f>
        <v>0</v>
      </c>
      <c r="X135" s="337">
        <f>IFERROR(IF(X131="",0,X131),"0")+IFERROR(IF(X132="",0,X132),"0")+IFERROR(IF(X133="",0,X133),"0")+IFERROR(IF(X134="",0,X134),"0")</f>
        <v>0</v>
      </c>
      <c r="Y135" s="338"/>
      <c r="Z135" s="338"/>
    </row>
    <row r="136" spans="1:53" hidden="1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68"/>
      <c r="N136" s="356" t="s">
        <v>66</v>
      </c>
      <c r="O136" s="357"/>
      <c r="P136" s="357"/>
      <c r="Q136" s="357"/>
      <c r="R136" s="357"/>
      <c r="S136" s="357"/>
      <c r="T136" s="358"/>
      <c r="U136" s="37" t="s">
        <v>65</v>
      </c>
      <c r="V136" s="337">
        <f>IFERROR(SUM(V131:V134),"0")</f>
        <v>0</v>
      </c>
      <c r="W136" s="337">
        <f>IFERROR(SUM(W131:W134),"0")</f>
        <v>0</v>
      </c>
      <c r="X136" s="37"/>
      <c r="Y136" s="338"/>
      <c r="Z136" s="338"/>
    </row>
    <row r="137" spans="1:53" ht="27.75" hidden="1" customHeight="1" x14ac:dyDescent="0.2">
      <c r="A137" s="385" t="s">
        <v>247</v>
      </c>
      <c r="B137" s="386"/>
      <c r="C137" s="386"/>
      <c r="D137" s="386"/>
      <c r="E137" s="386"/>
      <c r="F137" s="386"/>
      <c r="G137" s="386"/>
      <c r="H137" s="386"/>
      <c r="I137" s="386"/>
      <c r="J137" s="386"/>
      <c r="K137" s="386"/>
      <c r="L137" s="386"/>
      <c r="M137" s="386"/>
      <c r="N137" s="386"/>
      <c r="O137" s="386"/>
      <c r="P137" s="386"/>
      <c r="Q137" s="386"/>
      <c r="R137" s="386"/>
      <c r="S137" s="386"/>
      <c r="T137" s="386"/>
      <c r="U137" s="386"/>
      <c r="V137" s="386"/>
      <c r="W137" s="386"/>
      <c r="X137" s="386"/>
      <c r="Y137" s="48"/>
      <c r="Z137" s="48"/>
    </row>
    <row r="138" spans="1:53" ht="16.5" hidden="1" customHeight="1" x14ac:dyDescent="0.25">
      <c r="A138" s="355" t="s">
        <v>248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31"/>
      <c r="Z138" s="331"/>
    </row>
    <row r="139" spans="1:53" ht="14.25" hidden="1" customHeight="1" x14ac:dyDescent="0.25">
      <c r="A139" s="341" t="s">
        <v>108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27" hidden="1" customHeight="1" x14ac:dyDescent="0.25">
      <c r="A140" s="54" t="s">
        <v>249</v>
      </c>
      <c r="B140" s="54" t="s">
        <v>250</v>
      </c>
      <c r="C140" s="31">
        <v>4301011223</v>
      </c>
      <c r="D140" s="350">
        <v>4607091383423</v>
      </c>
      <c r="E140" s="345"/>
      <c r="F140" s="334">
        <v>1.35</v>
      </c>
      <c r="G140" s="32">
        <v>8</v>
      </c>
      <c r="H140" s="334">
        <v>10.8</v>
      </c>
      <c r="I140" s="334">
        <v>11.375999999999999</v>
      </c>
      <c r="J140" s="32">
        <v>56</v>
      </c>
      <c r="K140" s="32" t="s">
        <v>103</v>
      </c>
      <c r="L140" s="33" t="s">
        <v>125</v>
      </c>
      <c r="M140" s="32">
        <v>35</v>
      </c>
      <c r="N14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44"/>
      <c r="P140" s="344"/>
      <c r="Q140" s="344"/>
      <c r="R140" s="345"/>
      <c r="S140" s="34"/>
      <c r="T140" s="34"/>
      <c r="U140" s="35" t="s">
        <v>65</v>
      </c>
      <c r="V140" s="335">
        <v>0</v>
      </c>
      <c r="W140" s="33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251</v>
      </c>
      <c r="B141" s="54" t="s">
        <v>252</v>
      </c>
      <c r="C141" s="31">
        <v>4301011338</v>
      </c>
      <c r="D141" s="350">
        <v>4607091381405</v>
      </c>
      <c r="E141" s="345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103</v>
      </c>
      <c r="L141" s="33" t="s">
        <v>64</v>
      </c>
      <c r="M141" s="32">
        <v>35</v>
      </c>
      <c r="N141" s="4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44"/>
      <c r="P141" s="344"/>
      <c r="Q141" s="344"/>
      <c r="R141" s="345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4301011333</v>
      </c>
      <c r="D142" s="350">
        <v>4607091386516</v>
      </c>
      <c r="E142" s="345"/>
      <c r="F142" s="334">
        <v>1.4</v>
      </c>
      <c r="G142" s="32">
        <v>8</v>
      </c>
      <c r="H142" s="334">
        <v>11.2</v>
      </c>
      <c r="I142" s="334">
        <v>11.776</v>
      </c>
      <c r="J142" s="32">
        <v>56</v>
      </c>
      <c r="K142" s="32" t="s">
        <v>103</v>
      </c>
      <c r="L142" s="33" t="s">
        <v>64</v>
      </c>
      <c r="M142" s="32">
        <v>30</v>
      </c>
      <c r="N142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44"/>
      <c r="P142" s="344"/>
      <c r="Q142" s="344"/>
      <c r="R142" s="345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67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68"/>
      <c r="N143" s="356" t="s">
        <v>66</v>
      </c>
      <c r="O143" s="357"/>
      <c r="P143" s="357"/>
      <c r="Q143" s="357"/>
      <c r="R143" s="357"/>
      <c r="S143" s="357"/>
      <c r="T143" s="358"/>
      <c r="U143" s="37" t="s">
        <v>67</v>
      </c>
      <c r="V143" s="337">
        <f>IFERROR(V140/H140,"0")+IFERROR(V141/H141,"0")+IFERROR(V142/H142,"0")</f>
        <v>0</v>
      </c>
      <c r="W143" s="337">
        <f>IFERROR(W140/H140,"0")+IFERROR(W141/H141,"0")+IFERROR(W142/H142,"0")</f>
        <v>0</v>
      </c>
      <c r="X143" s="337">
        <f>IFERROR(IF(X140="",0,X140),"0")+IFERROR(IF(X141="",0,X141),"0")+IFERROR(IF(X142="",0,X142),"0")</f>
        <v>0</v>
      </c>
      <c r="Y143" s="338"/>
      <c r="Z143" s="338"/>
    </row>
    <row r="144" spans="1:53" hidden="1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68"/>
      <c r="N144" s="356" t="s">
        <v>66</v>
      </c>
      <c r="O144" s="357"/>
      <c r="P144" s="357"/>
      <c r="Q144" s="357"/>
      <c r="R144" s="357"/>
      <c r="S144" s="357"/>
      <c r="T144" s="358"/>
      <c r="U144" s="37" t="s">
        <v>65</v>
      </c>
      <c r="V144" s="337">
        <f>IFERROR(SUM(V140:V142),"0")</f>
        <v>0</v>
      </c>
      <c r="W144" s="337">
        <f>IFERROR(SUM(W140:W142),"0")</f>
        <v>0</v>
      </c>
      <c r="X144" s="37"/>
      <c r="Y144" s="338"/>
      <c r="Z144" s="338"/>
    </row>
    <row r="145" spans="1:53" ht="16.5" hidden="1" customHeight="1" x14ac:dyDescent="0.25">
      <c r="A145" s="355" t="s">
        <v>255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31"/>
      <c r="Z145" s="331"/>
    </row>
    <row r="146" spans="1:53" ht="14.25" hidden="1" customHeight="1" x14ac:dyDescent="0.25">
      <c r="A146" s="341" t="s">
        <v>60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27" hidden="1" customHeight="1" x14ac:dyDescent="0.25">
      <c r="A147" s="54" t="s">
        <v>256</v>
      </c>
      <c r="B147" s="54" t="s">
        <v>257</v>
      </c>
      <c r="C147" s="31">
        <v>4301031191</v>
      </c>
      <c r="D147" s="350">
        <v>4680115880993</v>
      </c>
      <c r="E147" s="345"/>
      <c r="F147" s="334">
        <v>0.7</v>
      </c>
      <c r="G147" s="32">
        <v>6</v>
      </c>
      <c r="H147" s="334">
        <v>4.2</v>
      </c>
      <c r="I147" s="33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44"/>
      <c r="P147" s="344"/>
      <c r="Q147" s="344"/>
      <c r="R147" s="345"/>
      <c r="S147" s="34"/>
      <c r="T147" s="34"/>
      <c r="U147" s="35" t="s">
        <v>65</v>
      </c>
      <c r="V147" s="335">
        <v>0</v>
      </c>
      <c r="W147" s="336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258</v>
      </c>
      <c r="B148" s="54" t="s">
        <v>259</v>
      </c>
      <c r="C148" s="31">
        <v>4301031204</v>
      </c>
      <c r="D148" s="350">
        <v>4680115881761</v>
      </c>
      <c r="E148" s="345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44"/>
      <c r="P148" s="344"/>
      <c r="Q148" s="344"/>
      <c r="R148" s="345"/>
      <c r="S148" s="34"/>
      <c r="T148" s="34"/>
      <c r="U148" s="35" t="s">
        <v>65</v>
      </c>
      <c r="V148" s="335">
        <v>0</v>
      </c>
      <c r="W148" s="33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260</v>
      </c>
      <c r="B149" s="54" t="s">
        <v>261</v>
      </c>
      <c r="C149" s="31">
        <v>4301031201</v>
      </c>
      <c r="D149" s="350">
        <v>4680115881563</v>
      </c>
      <c r="E149" s="345"/>
      <c r="F149" s="334">
        <v>0.7</v>
      </c>
      <c r="G149" s="32">
        <v>6</v>
      </c>
      <c r="H149" s="334">
        <v>4.2</v>
      </c>
      <c r="I149" s="334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44"/>
      <c r="P149" s="344"/>
      <c r="Q149" s="344"/>
      <c r="R149" s="345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4301031199</v>
      </c>
      <c r="D150" s="350">
        <v>4680115880986</v>
      </c>
      <c r="E150" s="345"/>
      <c r="F150" s="334">
        <v>0.35</v>
      </c>
      <c r="G150" s="32">
        <v>6</v>
      </c>
      <c r="H150" s="334">
        <v>2.1</v>
      </c>
      <c r="I150" s="334">
        <v>2.23</v>
      </c>
      <c r="J150" s="32">
        <v>234</v>
      </c>
      <c r="K150" s="32" t="s">
        <v>178</v>
      </c>
      <c r="L150" s="33" t="s">
        <v>64</v>
      </c>
      <c r="M150" s="32">
        <v>40</v>
      </c>
      <c r="N150" s="5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44"/>
      <c r="P150" s="344"/>
      <c r="Q150" s="344"/>
      <c r="R150" s="345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4301031190</v>
      </c>
      <c r="D151" s="350">
        <v>4680115880207</v>
      </c>
      <c r="E151" s="345"/>
      <c r="F151" s="334">
        <v>0.4</v>
      </c>
      <c r="G151" s="32">
        <v>6</v>
      </c>
      <c r="H151" s="334">
        <v>2.4</v>
      </c>
      <c r="I151" s="334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36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44"/>
      <c r="P151" s="344"/>
      <c r="Q151" s="344"/>
      <c r="R151" s="345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4301031205</v>
      </c>
      <c r="D152" s="350">
        <v>4680115881785</v>
      </c>
      <c r="E152" s="345"/>
      <c r="F152" s="334">
        <v>0.35</v>
      </c>
      <c r="G152" s="32">
        <v>6</v>
      </c>
      <c r="H152" s="334">
        <v>2.1</v>
      </c>
      <c r="I152" s="334">
        <v>2.23</v>
      </c>
      <c r="J152" s="32">
        <v>234</v>
      </c>
      <c r="K152" s="32" t="s">
        <v>178</v>
      </c>
      <c r="L152" s="33" t="s">
        <v>64</v>
      </c>
      <c r="M152" s="32">
        <v>40</v>
      </c>
      <c r="N152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44"/>
      <c r="P152" s="344"/>
      <c r="Q152" s="344"/>
      <c r="R152" s="345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4301031202</v>
      </c>
      <c r="D153" s="350">
        <v>4680115881679</v>
      </c>
      <c r="E153" s="345"/>
      <c r="F153" s="334">
        <v>0.35</v>
      </c>
      <c r="G153" s="32">
        <v>6</v>
      </c>
      <c r="H153" s="334">
        <v>2.1</v>
      </c>
      <c r="I153" s="334">
        <v>2.2000000000000002</v>
      </c>
      <c r="J153" s="32">
        <v>234</v>
      </c>
      <c r="K153" s="32" t="s">
        <v>178</v>
      </c>
      <c r="L153" s="33" t="s">
        <v>64</v>
      </c>
      <c r="M153" s="32">
        <v>40</v>
      </c>
      <c r="N153" s="5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44"/>
      <c r="P153" s="344"/>
      <c r="Q153" s="344"/>
      <c r="R153" s="345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4301031158</v>
      </c>
      <c r="D154" s="350">
        <v>4680115880191</v>
      </c>
      <c r="E154" s="345"/>
      <c r="F154" s="334">
        <v>0.4</v>
      </c>
      <c r="G154" s="32">
        <v>6</v>
      </c>
      <c r="H154" s="334">
        <v>2.4</v>
      </c>
      <c r="I154" s="334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3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44"/>
      <c r="P154" s="344"/>
      <c r="Q154" s="344"/>
      <c r="R154" s="345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272</v>
      </c>
      <c r="B155" s="54" t="s">
        <v>273</v>
      </c>
      <c r="C155" s="31">
        <v>4301031245</v>
      </c>
      <c r="D155" s="350">
        <v>4680115883963</v>
      </c>
      <c r="E155" s="345"/>
      <c r="F155" s="334">
        <v>0.28000000000000003</v>
      </c>
      <c r="G155" s="32">
        <v>6</v>
      </c>
      <c r="H155" s="334">
        <v>1.68</v>
      </c>
      <c r="I155" s="334">
        <v>1.78</v>
      </c>
      <c r="J155" s="32">
        <v>234</v>
      </c>
      <c r="K155" s="32" t="s">
        <v>178</v>
      </c>
      <c r="L155" s="33" t="s">
        <v>64</v>
      </c>
      <c r="M155" s="32">
        <v>40</v>
      </c>
      <c r="N155" s="676" t="s">
        <v>274</v>
      </c>
      <c r="O155" s="344"/>
      <c r="P155" s="344"/>
      <c r="Q155" s="344"/>
      <c r="R155" s="345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idden="1" x14ac:dyDescent="0.2">
      <c r="A156" s="367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68"/>
      <c r="N156" s="356" t="s">
        <v>66</v>
      </c>
      <c r="O156" s="357"/>
      <c r="P156" s="357"/>
      <c r="Q156" s="357"/>
      <c r="R156" s="357"/>
      <c r="S156" s="357"/>
      <c r="T156" s="358"/>
      <c r="U156" s="37" t="s">
        <v>67</v>
      </c>
      <c r="V156" s="337">
        <f>IFERROR(V147/H147,"0")+IFERROR(V148/H148,"0")+IFERROR(V149/H149,"0")+IFERROR(V150/H150,"0")+IFERROR(V151/H151,"0")+IFERROR(V152/H152,"0")+IFERROR(V153/H153,"0")+IFERROR(V154/H154,"0")+IFERROR(V155/H155,"0")</f>
        <v>0</v>
      </c>
      <c r="W156" s="337">
        <f>IFERROR(W147/H147,"0")+IFERROR(W148/H148,"0")+IFERROR(W149/H149,"0")+IFERROR(W150/H150,"0")+IFERROR(W151/H151,"0")+IFERROR(W152/H152,"0")+IFERROR(W153/H153,"0")+IFERROR(W154/H154,"0")+IFERROR(W155/H155,"0")</f>
        <v>0</v>
      </c>
      <c r="X156" s="337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38"/>
      <c r="Z156" s="338"/>
    </row>
    <row r="157" spans="1:53" hidden="1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68"/>
      <c r="N157" s="356" t="s">
        <v>66</v>
      </c>
      <c r="O157" s="357"/>
      <c r="P157" s="357"/>
      <c r="Q157" s="357"/>
      <c r="R157" s="357"/>
      <c r="S157" s="357"/>
      <c r="T157" s="358"/>
      <c r="U157" s="37" t="s">
        <v>65</v>
      </c>
      <c r="V157" s="337">
        <f>IFERROR(SUM(V147:V155),"0")</f>
        <v>0</v>
      </c>
      <c r="W157" s="337">
        <f>IFERROR(SUM(W147:W155),"0")</f>
        <v>0</v>
      </c>
      <c r="X157" s="37"/>
      <c r="Y157" s="338"/>
      <c r="Z157" s="338"/>
    </row>
    <row r="158" spans="1:53" ht="16.5" hidden="1" customHeight="1" x14ac:dyDescent="0.25">
      <c r="A158" s="355" t="s">
        <v>275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31"/>
      <c r="Z158" s="331"/>
    </row>
    <row r="159" spans="1:53" ht="14.25" hidden="1" customHeight="1" x14ac:dyDescent="0.25">
      <c r="A159" s="341" t="s">
        <v>108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6.5" hidden="1" customHeight="1" x14ac:dyDescent="0.25">
      <c r="A160" s="54" t="s">
        <v>276</v>
      </c>
      <c r="B160" s="54" t="s">
        <v>277</v>
      </c>
      <c r="C160" s="31">
        <v>4301011450</v>
      </c>
      <c r="D160" s="350">
        <v>4680115881402</v>
      </c>
      <c r="E160" s="345"/>
      <c r="F160" s="334">
        <v>1.35</v>
      </c>
      <c r="G160" s="32">
        <v>8</v>
      </c>
      <c r="H160" s="334">
        <v>10.8</v>
      </c>
      <c r="I160" s="334">
        <v>11.28</v>
      </c>
      <c r="J160" s="32">
        <v>56</v>
      </c>
      <c r="K160" s="32" t="s">
        <v>103</v>
      </c>
      <c r="L160" s="33" t="s">
        <v>104</v>
      </c>
      <c r="M160" s="32">
        <v>55</v>
      </c>
      <c r="N160" s="4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44"/>
      <c r="P160" s="344"/>
      <c r="Q160" s="344"/>
      <c r="R160" s="345"/>
      <c r="S160" s="34"/>
      <c r="T160" s="34"/>
      <c r="U160" s="35" t="s">
        <v>65</v>
      </c>
      <c r="V160" s="335">
        <v>0</v>
      </c>
      <c r="W160" s="33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278</v>
      </c>
      <c r="B161" s="54" t="s">
        <v>279</v>
      </c>
      <c r="C161" s="31">
        <v>4301011454</v>
      </c>
      <c r="D161" s="350">
        <v>4680115881396</v>
      </c>
      <c r="E161" s="345"/>
      <c r="F161" s="334">
        <v>0.45</v>
      </c>
      <c r="G161" s="32">
        <v>6</v>
      </c>
      <c r="H161" s="334">
        <v>2.7</v>
      </c>
      <c r="I161" s="334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44"/>
      <c r="P161" s="344"/>
      <c r="Q161" s="344"/>
      <c r="R161" s="345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hidden="1" x14ac:dyDescent="0.2">
      <c r="A162" s="367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68"/>
      <c r="N162" s="356" t="s">
        <v>66</v>
      </c>
      <c r="O162" s="357"/>
      <c r="P162" s="357"/>
      <c r="Q162" s="357"/>
      <c r="R162" s="357"/>
      <c r="S162" s="357"/>
      <c r="T162" s="358"/>
      <c r="U162" s="37" t="s">
        <v>67</v>
      </c>
      <c r="V162" s="337">
        <f>IFERROR(V160/H160,"0")+IFERROR(V161/H161,"0")</f>
        <v>0</v>
      </c>
      <c r="W162" s="337">
        <f>IFERROR(W160/H160,"0")+IFERROR(W161/H161,"0")</f>
        <v>0</v>
      </c>
      <c r="X162" s="337">
        <f>IFERROR(IF(X160="",0,X160),"0")+IFERROR(IF(X161="",0,X161),"0")</f>
        <v>0</v>
      </c>
      <c r="Y162" s="338"/>
      <c r="Z162" s="338"/>
    </row>
    <row r="163" spans="1:53" hidden="1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68"/>
      <c r="N163" s="356" t="s">
        <v>66</v>
      </c>
      <c r="O163" s="357"/>
      <c r="P163" s="357"/>
      <c r="Q163" s="357"/>
      <c r="R163" s="357"/>
      <c r="S163" s="357"/>
      <c r="T163" s="358"/>
      <c r="U163" s="37" t="s">
        <v>65</v>
      </c>
      <c r="V163" s="337">
        <f>IFERROR(SUM(V160:V161),"0")</f>
        <v>0</v>
      </c>
      <c r="W163" s="337">
        <f>IFERROR(SUM(W160:W161),"0")</f>
        <v>0</v>
      </c>
      <c r="X163" s="37"/>
      <c r="Y163" s="338"/>
      <c r="Z163" s="338"/>
    </row>
    <row r="164" spans="1:53" ht="14.25" hidden="1" customHeight="1" x14ac:dyDescent="0.25">
      <c r="A164" s="341" t="s">
        <v>100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30"/>
      <c r="Z164" s="330"/>
    </row>
    <row r="165" spans="1:53" ht="16.5" hidden="1" customHeight="1" x14ac:dyDescent="0.25">
      <c r="A165" s="54" t="s">
        <v>280</v>
      </c>
      <c r="B165" s="54" t="s">
        <v>281</v>
      </c>
      <c r="C165" s="31">
        <v>4301020262</v>
      </c>
      <c r="D165" s="350">
        <v>4680115882935</v>
      </c>
      <c r="E165" s="345"/>
      <c r="F165" s="334">
        <v>1.35</v>
      </c>
      <c r="G165" s="32">
        <v>8</v>
      </c>
      <c r="H165" s="334">
        <v>10.8</v>
      </c>
      <c r="I165" s="334">
        <v>11.28</v>
      </c>
      <c r="J165" s="32">
        <v>56</v>
      </c>
      <c r="K165" s="32" t="s">
        <v>103</v>
      </c>
      <c r="L165" s="33" t="s">
        <v>125</v>
      </c>
      <c r="M165" s="32">
        <v>50</v>
      </c>
      <c r="N165" s="558" t="s">
        <v>282</v>
      </c>
      <c r="O165" s="344"/>
      <c r="P165" s="344"/>
      <c r="Q165" s="344"/>
      <c r="R165" s="345"/>
      <c r="S165" s="34"/>
      <c r="T165" s="34"/>
      <c r="U165" s="35" t="s">
        <v>65</v>
      </c>
      <c r="V165" s="335">
        <v>0</v>
      </c>
      <c r="W165" s="336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283</v>
      </c>
      <c r="B166" s="54" t="s">
        <v>284</v>
      </c>
      <c r="C166" s="31">
        <v>4301020220</v>
      </c>
      <c r="D166" s="350">
        <v>4680115880764</v>
      </c>
      <c r="E166" s="345"/>
      <c r="F166" s="334">
        <v>0.35</v>
      </c>
      <c r="G166" s="32">
        <v>6</v>
      </c>
      <c r="H166" s="334">
        <v>2.1</v>
      </c>
      <c r="I166" s="334">
        <v>2.2999999999999998</v>
      </c>
      <c r="J166" s="32">
        <v>156</v>
      </c>
      <c r="K166" s="32" t="s">
        <v>63</v>
      </c>
      <c r="L166" s="33" t="s">
        <v>104</v>
      </c>
      <c r="M166" s="32">
        <v>50</v>
      </c>
      <c r="N16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44"/>
      <c r="P166" s="344"/>
      <c r="Q166" s="344"/>
      <c r="R166" s="345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67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68"/>
      <c r="N167" s="356" t="s">
        <v>66</v>
      </c>
      <c r="O167" s="357"/>
      <c r="P167" s="357"/>
      <c r="Q167" s="357"/>
      <c r="R167" s="357"/>
      <c r="S167" s="357"/>
      <c r="T167" s="358"/>
      <c r="U167" s="37" t="s">
        <v>67</v>
      </c>
      <c r="V167" s="337">
        <f>IFERROR(V165/H165,"0")+IFERROR(V166/H166,"0")</f>
        <v>0</v>
      </c>
      <c r="W167" s="337">
        <f>IFERROR(W165/H165,"0")+IFERROR(W166/H166,"0")</f>
        <v>0</v>
      </c>
      <c r="X167" s="337">
        <f>IFERROR(IF(X165="",0,X165),"0")+IFERROR(IF(X166="",0,X166),"0")</f>
        <v>0</v>
      </c>
      <c r="Y167" s="338"/>
      <c r="Z167" s="338"/>
    </row>
    <row r="168" spans="1:53" hidden="1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68"/>
      <c r="N168" s="356" t="s">
        <v>66</v>
      </c>
      <c r="O168" s="357"/>
      <c r="P168" s="357"/>
      <c r="Q168" s="357"/>
      <c r="R168" s="357"/>
      <c r="S168" s="357"/>
      <c r="T168" s="358"/>
      <c r="U168" s="37" t="s">
        <v>65</v>
      </c>
      <c r="V168" s="337">
        <f>IFERROR(SUM(V165:V166),"0")</f>
        <v>0</v>
      </c>
      <c r="W168" s="337">
        <f>IFERROR(SUM(W165:W166),"0")</f>
        <v>0</v>
      </c>
      <c r="X168" s="37"/>
      <c r="Y168" s="338"/>
      <c r="Z168" s="338"/>
    </row>
    <row r="169" spans="1:53" ht="14.25" hidden="1" customHeight="1" x14ac:dyDescent="0.25">
      <c r="A169" s="341" t="s">
        <v>60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30"/>
      <c r="Z169" s="330"/>
    </row>
    <row r="170" spans="1:53" ht="27" hidden="1" customHeight="1" x14ac:dyDescent="0.25">
      <c r="A170" s="54" t="s">
        <v>285</v>
      </c>
      <c r="B170" s="54" t="s">
        <v>286</v>
      </c>
      <c r="C170" s="31">
        <v>4301031224</v>
      </c>
      <c r="D170" s="350">
        <v>4680115882683</v>
      </c>
      <c r="E170" s="345"/>
      <c r="F170" s="334">
        <v>0.9</v>
      </c>
      <c r="G170" s="32">
        <v>6</v>
      </c>
      <c r="H170" s="334">
        <v>5.4</v>
      </c>
      <c r="I170" s="33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44"/>
      <c r="P170" s="344"/>
      <c r="Q170" s="344"/>
      <c r="R170" s="345"/>
      <c r="S170" s="34"/>
      <c r="T170" s="34"/>
      <c r="U170" s="35" t="s">
        <v>65</v>
      </c>
      <c r="V170" s="335">
        <v>0</v>
      </c>
      <c r="W170" s="33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287</v>
      </c>
      <c r="B171" s="54" t="s">
        <v>288</v>
      </c>
      <c r="C171" s="31">
        <v>4301031230</v>
      </c>
      <c r="D171" s="350">
        <v>4680115882690</v>
      </c>
      <c r="E171" s="345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44"/>
      <c r="P171" s="344"/>
      <c r="Q171" s="344"/>
      <c r="R171" s="345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289</v>
      </c>
      <c r="B172" s="54" t="s">
        <v>290</v>
      </c>
      <c r="C172" s="31">
        <v>4301031220</v>
      </c>
      <c r="D172" s="350">
        <v>4680115882669</v>
      </c>
      <c r="E172" s="345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44"/>
      <c r="P172" s="344"/>
      <c r="Q172" s="344"/>
      <c r="R172" s="345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4301031221</v>
      </c>
      <c r="D173" s="350">
        <v>4680115882676</v>
      </c>
      <c r="E173" s="345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44"/>
      <c r="P173" s="344"/>
      <c r="Q173" s="344"/>
      <c r="R173" s="345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idden="1" x14ac:dyDescent="0.2">
      <c r="A174" s="367"/>
      <c r="B174" s="342"/>
      <c r="C174" s="342"/>
      <c r="D174" s="342"/>
      <c r="E174" s="342"/>
      <c r="F174" s="342"/>
      <c r="G174" s="342"/>
      <c r="H174" s="342"/>
      <c r="I174" s="342"/>
      <c r="J174" s="342"/>
      <c r="K174" s="342"/>
      <c r="L174" s="342"/>
      <c r="M174" s="368"/>
      <c r="N174" s="356" t="s">
        <v>66</v>
      </c>
      <c r="O174" s="357"/>
      <c r="P174" s="357"/>
      <c r="Q174" s="357"/>
      <c r="R174" s="357"/>
      <c r="S174" s="357"/>
      <c r="T174" s="358"/>
      <c r="U174" s="37" t="s">
        <v>67</v>
      </c>
      <c r="V174" s="337">
        <f>IFERROR(V170/H170,"0")+IFERROR(V171/H171,"0")+IFERROR(V172/H172,"0")+IFERROR(V173/H173,"0")</f>
        <v>0</v>
      </c>
      <c r="W174" s="337">
        <f>IFERROR(W170/H170,"0")+IFERROR(W171/H171,"0")+IFERROR(W172/H172,"0")+IFERROR(W173/H173,"0")</f>
        <v>0</v>
      </c>
      <c r="X174" s="337">
        <f>IFERROR(IF(X170="",0,X170),"0")+IFERROR(IF(X171="",0,X171),"0")+IFERROR(IF(X172="",0,X172),"0")+IFERROR(IF(X173="",0,X173),"0")</f>
        <v>0</v>
      </c>
      <c r="Y174" s="338"/>
      <c r="Z174" s="338"/>
    </row>
    <row r="175" spans="1:53" hidden="1" x14ac:dyDescent="0.2">
      <c r="A175" s="342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68"/>
      <c r="N175" s="356" t="s">
        <v>66</v>
      </c>
      <c r="O175" s="357"/>
      <c r="P175" s="357"/>
      <c r="Q175" s="357"/>
      <c r="R175" s="357"/>
      <c r="S175" s="357"/>
      <c r="T175" s="358"/>
      <c r="U175" s="37" t="s">
        <v>65</v>
      </c>
      <c r="V175" s="337">
        <f>IFERROR(SUM(V170:V173),"0")</f>
        <v>0</v>
      </c>
      <c r="W175" s="337">
        <f>IFERROR(SUM(W170:W173),"0")</f>
        <v>0</v>
      </c>
      <c r="X175" s="37"/>
      <c r="Y175" s="338"/>
      <c r="Z175" s="338"/>
    </row>
    <row r="176" spans="1:53" ht="14.25" hidden="1" customHeight="1" x14ac:dyDescent="0.25">
      <c r="A176" s="341" t="s">
        <v>68</v>
      </c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30"/>
      <c r="Z176" s="330"/>
    </row>
    <row r="177" spans="1:53" ht="27" hidden="1" customHeight="1" x14ac:dyDescent="0.25">
      <c r="A177" s="54" t="s">
        <v>293</v>
      </c>
      <c r="B177" s="54" t="s">
        <v>294</v>
      </c>
      <c r="C177" s="31">
        <v>4301051409</v>
      </c>
      <c r="D177" s="350">
        <v>4680115881556</v>
      </c>
      <c r="E177" s="345"/>
      <c r="F177" s="334">
        <v>1</v>
      </c>
      <c r="G177" s="32">
        <v>4</v>
      </c>
      <c r="H177" s="334">
        <v>4</v>
      </c>
      <c r="I177" s="334">
        <v>4.4080000000000004</v>
      </c>
      <c r="J177" s="32">
        <v>104</v>
      </c>
      <c r="K177" s="32" t="s">
        <v>103</v>
      </c>
      <c r="L177" s="33" t="s">
        <v>125</v>
      </c>
      <c r="M177" s="32">
        <v>45</v>
      </c>
      <c r="N177" s="4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44"/>
      <c r="P177" s="344"/>
      <c r="Q177" s="344"/>
      <c r="R177" s="345"/>
      <c r="S177" s="34"/>
      <c r="T177" s="34"/>
      <c r="U177" s="35" t="s">
        <v>65</v>
      </c>
      <c r="V177" s="335">
        <v>0</v>
      </c>
      <c r="W177" s="336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295</v>
      </c>
      <c r="B178" s="54" t="s">
        <v>296</v>
      </c>
      <c r="C178" s="31">
        <v>4301051538</v>
      </c>
      <c r="D178" s="350">
        <v>4680115880573</v>
      </c>
      <c r="E178" s="345"/>
      <c r="F178" s="334">
        <v>1.45</v>
      </c>
      <c r="G178" s="32">
        <v>6</v>
      </c>
      <c r="H178" s="334">
        <v>8.6999999999999993</v>
      </c>
      <c r="I178" s="334">
        <v>9.2639999999999993</v>
      </c>
      <c r="J178" s="32">
        <v>56</v>
      </c>
      <c r="K178" s="32" t="s">
        <v>103</v>
      </c>
      <c r="L178" s="33" t="s">
        <v>64</v>
      </c>
      <c r="M178" s="32">
        <v>45</v>
      </c>
      <c r="N178" s="646" t="s">
        <v>297</v>
      </c>
      <c r="O178" s="344"/>
      <c r="P178" s="344"/>
      <c r="Q178" s="344"/>
      <c r="R178" s="345"/>
      <c r="S178" s="34"/>
      <c r="T178" s="34"/>
      <c r="U178" s="35" t="s">
        <v>65</v>
      </c>
      <c r="V178" s="335">
        <v>0</v>
      </c>
      <c r="W178" s="33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298</v>
      </c>
      <c r="B179" s="54" t="s">
        <v>299</v>
      </c>
      <c r="C179" s="31">
        <v>4301051408</v>
      </c>
      <c r="D179" s="350">
        <v>4680115881594</v>
      </c>
      <c r="E179" s="345"/>
      <c r="F179" s="334">
        <v>1.35</v>
      </c>
      <c r="G179" s="32">
        <v>6</v>
      </c>
      <c r="H179" s="334">
        <v>8.1</v>
      </c>
      <c r="I179" s="334">
        <v>8.6639999999999997</v>
      </c>
      <c r="J179" s="32">
        <v>56</v>
      </c>
      <c r="K179" s="32" t="s">
        <v>103</v>
      </c>
      <c r="L179" s="33" t="s">
        <v>125</v>
      </c>
      <c r="M179" s="32">
        <v>40</v>
      </c>
      <c r="N179" s="5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44"/>
      <c r="P179" s="344"/>
      <c r="Q179" s="344"/>
      <c r="R179" s="345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4301051505</v>
      </c>
      <c r="D180" s="350">
        <v>4680115881587</v>
      </c>
      <c r="E180" s="345"/>
      <c r="F180" s="334">
        <v>1</v>
      </c>
      <c r="G180" s="32">
        <v>4</v>
      </c>
      <c r="H180" s="334">
        <v>4</v>
      </c>
      <c r="I180" s="334">
        <v>4.4080000000000004</v>
      </c>
      <c r="J180" s="32">
        <v>104</v>
      </c>
      <c r="K180" s="32" t="s">
        <v>103</v>
      </c>
      <c r="L180" s="33" t="s">
        <v>64</v>
      </c>
      <c r="M180" s="32">
        <v>40</v>
      </c>
      <c r="N180" s="364" t="s">
        <v>302</v>
      </c>
      <c r="O180" s="344"/>
      <c r="P180" s="344"/>
      <c r="Q180" s="344"/>
      <c r="R180" s="345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303</v>
      </c>
      <c r="B181" s="54" t="s">
        <v>304</v>
      </c>
      <c r="C181" s="31">
        <v>4301051380</v>
      </c>
      <c r="D181" s="350">
        <v>4680115880962</v>
      </c>
      <c r="E181" s="345"/>
      <c r="F181" s="334">
        <v>1.3</v>
      </c>
      <c r="G181" s="32">
        <v>6</v>
      </c>
      <c r="H181" s="334">
        <v>7.8</v>
      </c>
      <c r="I181" s="334">
        <v>8.3640000000000008</v>
      </c>
      <c r="J181" s="32">
        <v>56</v>
      </c>
      <c r="K181" s="32" t="s">
        <v>103</v>
      </c>
      <c r="L181" s="33" t="s">
        <v>64</v>
      </c>
      <c r="M181" s="32">
        <v>40</v>
      </c>
      <c r="N181" s="6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44"/>
      <c r="P181" s="344"/>
      <c r="Q181" s="344"/>
      <c r="R181" s="345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4301051411</v>
      </c>
      <c r="D182" s="350">
        <v>4680115881617</v>
      </c>
      <c r="E182" s="345"/>
      <c r="F182" s="334">
        <v>1.35</v>
      </c>
      <c r="G182" s="32">
        <v>6</v>
      </c>
      <c r="H182" s="334">
        <v>8.1</v>
      </c>
      <c r="I182" s="334">
        <v>8.6460000000000008</v>
      </c>
      <c r="J182" s="32">
        <v>56</v>
      </c>
      <c r="K182" s="32" t="s">
        <v>103</v>
      </c>
      <c r="L182" s="33" t="s">
        <v>125</v>
      </c>
      <c r="M182" s="32">
        <v>40</v>
      </c>
      <c r="N182" s="3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44"/>
      <c r="P182" s="344"/>
      <c r="Q182" s="344"/>
      <c r="R182" s="345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4301051487</v>
      </c>
      <c r="D183" s="350">
        <v>4680115881228</v>
      </c>
      <c r="E183" s="345"/>
      <c r="F183" s="334">
        <v>0.4</v>
      </c>
      <c r="G183" s="32">
        <v>6</v>
      </c>
      <c r="H183" s="334">
        <v>2.4</v>
      </c>
      <c r="I183" s="334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455" t="s">
        <v>309</v>
      </c>
      <c r="O183" s="344"/>
      <c r="P183" s="344"/>
      <c r="Q183" s="344"/>
      <c r="R183" s="345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4301051506</v>
      </c>
      <c r="D184" s="350">
        <v>4680115881037</v>
      </c>
      <c r="E184" s="345"/>
      <c r="F184" s="334">
        <v>0.84</v>
      </c>
      <c r="G184" s="32">
        <v>4</v>
      </c>
      <c r="H184" s="334">
        <v>3.36</v>
      </c>
      <c r="I184" s="334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11" t="s">
        <v>312</v>
      </c>
      <c r="O184" s="344"/>
      <c r="P184" s="344"/>
      <c r="Q184" s="344"/>
      <c r="R184" s="345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313</v>
      </c>
      <c r="B185" s="54" t="s">
        <v>314</v>
      </c>
      <c r="C185" s="31">
        <v>4301051384</v>
      </c>
      <c r="D185" s="350">
        <v>4680115881211</v>
      </c>
      <c r="E185" s="345"/>
      <c r="F185" s="334">
        <v>0.4</v>
      </c>
      <c r="G185" s="32">
        <v>6</v>
      </c>
      <c r="H185" s="334">
        <v>2.4</v>
      </c>
      <c r="I185" s="334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3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44"/>
      <c r="P185" s="344"/>
      <c r="Q185" s="344"/>
      <c r="R185" s="345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315</v>
      </c>
      <c r="B186" s="54" t="s">
        <v>316</v>
      </c>
      <c r="C186" s="31">
        <v>4301051378</v>
      </c>
      <c r="D186" s="350">
        <v>4680115881020</v>
      </c>
      <c r="E186" s="345"/>
      <c r="F186" s="334">
        <v>0.84</v>
      </c>
      <c r="G186" s="32">
        <v>4</v>
      </c>
      <c r="H186" s="334">
        <v>3.36</v>
      </c>
      <c r="I186" s="334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6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44"/>
      <c r="P186" s="344"/>
      <c r="Q186" s="344"/>
      <c r="R186" s="345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4301051407</v>
      </c>
      <c r="D187" s="350">
        <v>4680115882195</v>
      </c>
      <c r="E187" s="345"/>
      <c r="F187" s="334">
        <v>0.4</v>
      </c>
      <c r="G187" s="32">
        <v>6</v>
      </c>
      <c r="H187" s="334">
        <v>2.4</v>
      </c>
      <c r="I187" s="334">
        <v>2.69</v>
      </c>
      <c r="J187" s="32">
        <v>156</v>
      </c>
      <c r="K187" s="32" t="s">
        <v>63</v>
      </c>
      <c r="L187" s="33" t="s">
        <v>125</v>
      </c>
      <c r="M187" s="32">
        <v>40</v>
      </c>
      <c r="N187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44"/>
      <c r="P187" s="344"/>
      <c r="Q187" s="344"/>
      <c r="R187" s="345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 t="shared" ref="X187:X193" si="10"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4301051479</v>
      </c>
      <c r="D188" s="350">
        <v>4680115882607</v>
      </c>
      <c r="E188" s="345"/>
      <c r="F188" s="334">
        <v>0.3</v>
      </c>
      <c r="G188" s="32">
        <v>6</v>
      </c>
      <c r="H188" s="334">
        <v>1.8</v>
      </c>
      <c r="I188" s="334">
        <v>2.0720000000000001</v>
      </c>
      <c r="J188" s="32">
        <v>156</v>
      </c>
      <c r="K188" s="32" t="s">
        <v>63</v>
      </c>
      <c r="L188" s="33" t="s">
        <v>125</v>
      </c>
      <c r="M188" s="32">
        <v>45</v>
      </c>
      <c r="N188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44"/>
      <c r="P188" s="344"/>
      <c r="Q188" s="344"/>
      <c r="R188" s="345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4301051468</v>
      </c>
      <c r="D189" s="350">
        <v>4680115880092</v>
      </c>
      <c r="E189" s="345"/>
      <c r="F189" s="334">
        <v>0.4</v>
      </c>
      <c r="G189" s="32">
        <v>6</v>
      </c>
      <c r="H189" s="334">
        <v>2.4</v>
      </c>
      <c r="I189" s="334">
        <v>2.6720000000000002</v>
      </c>
      <c r="J189" s="32">
        <v>156</v>
      </c>
      <c r="K189" s="32" t="s">
        <v>63</v>
      </c>
      <c r="L189" s="33" t="s">
        <v>125</v>
      </c>
      <c r="M189" s="32">
        <v>45</v>
      </c>
      <c r="N189" s="4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44"/>
      <c r="P189" s="344"/>
      <c r="Q189" s="344"/>
      <c r="R189" s="345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323</v>
      </c>
      <c r="B190" s="54" t="s">
        <v>324</v>
      </c>
      <c r="C190" s="31">
        <v>4301051469</v>
      </c>
      <c r="D190" s="350">
        <v>4680115880221</v>
      </c>
      <c r="E190" s="345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125</v>
      </c>
      <c r="M190" s="32">
        <v>45</v>
      </c>
      <c r="N190" s="50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44"/>
      <c r="P190" s="344"/>
      <c r="Q190" s="344"/>
      <c r="R190" s="345"/>
      <c r="S190" s="34"/>
      <c r="T190" s="34"/>
      <c r="U190" s="35" t="s">
        <v>65</v>
      </c>
      <c r="V190" s="335">
        <v>0</v>
      </c>
      <c r="W190" s="33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325</v>
      </c>
      <c r="B191" s="54" t="s">
        <v>326</v>
      </c>
      <c r="C191" s="31">
        <v>4301051523</v>
      </c>
      <c r="D191" s="350">
        <v>4680115882942</v>
      </c>
      <c r="E191" s="345"/>
      <c r="F191" s="334">
        <v>0.3</v>
      </c>
      <c r="G191" s="32">
        <v>6</v>
      </c>
      <c r="H191" s="334">
        <v>1.8</v>
      </c>
      <c r="I191" s="334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6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44"/>
      <c r="P191" s="344"/>
      <c r="Q191" s="344"/>
      <c r="R191" s="345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327</v>
      </c>
      <c r="B192" s="54" t="s">
        <v>328</v>
      </c>
      <c r="C192" s="31">
        <v>4301051326</v>
      </c>
      <c r="D192" s="350">
        <v>4680115880504</v>
      </c>
      <c r="E192" s="345"/>
      <c r="F192" s="334">
        <v>0.4</v>
      </c>
      <c r="G192" s="32">
        <v>6</v>
      </c>
      <c r="H192" s="334">
        <v>2.4</v>
      </c>
      <c r="I192" s="33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60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44"/>
      <c r="P192" s="344"/>
      <c r="Q192" s="344"/>
      <c r="R192" s="345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329</v>
      </c>
      <c r="B193" s="54" t="s">
        <v>330</v>
      </c>
      <c r="C193" s="31">
        <v>4301051410</v>
      </c>
      <c r="D193" s="350">
        <v>4680115882164</v>
      </c>
      <c r="E193" s="345"/>
      <c r="F193" s="334">
        <v>0.4</v>
      </c>
      <c r="G193" s="32">
        <v>6</v>
      </c>
      <c r="H193" s="334">
        <v>2.4</v>
      </c>
      <c r="I193" s="334">
        <v>2.6779999999999999</v>
      </c>
      <c r="J193" s="32">
        <v>156</v>
      </c>
      <c r="K193" s="32" t="s">
        <v>63</v>
      </c>
      <c r="L193" s="33" t="s">
        <v>125</v>
      </c>
      <c r="M193" s="32">
        <v>40</v>
      </c>
      <c r="N193" s="4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44"/>
      <c r="P193" s="344"/>
      <c r="Q193" s="344"/>
      <c r="R193" s="345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idden="1" x14ac:dyDescent="0.2">
      <c r="A194" s="367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68"/>
      <c r="N194" s="356" t="s">
        <v>66</v>
      </c>
      <c r="O194" s="357"/>
      <c r="P194" s="357"/>
      <c r="Q194" s="357"/>
      <c r="R194" s="357"/>
      <c r="S194" s="357"/>
      <c r="T194" s="358"/>
      <c r="U194" s="37" t="s">
        <v>67</v>
      </c>
      <c r="V194" s="337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0</v>
      </c>
      <c r="W194" s="337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0</v>
      </c>
      <c r="X194" s="337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0</v>
      </c>
      <c r="Y194" s="338"/>
      <c r="Z194" s="338"/>
    </row>
    <row r="195" spans="1:53" hidden="1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68"/>
      <c r="N195" s="356" t="s">
        <v>66</v>
      </c>
      <c r="O195" s="357"/>
      <c r="P195" s="357"/>
      <c r="Q195" s="357"/>
      <c r="R195" s="357"/>
      <c r="S195" s="357"/>
      <c r="T195" s="358"/>
      <c r="U195" s="37" t="s">
        <v>65</v>
      </c>
      <c r="V195" s="337">
        <f>IFERROR(SUM(V177:V193),"0")</f>
        <v>0</v>
      </c>
      <c r="W195" s="337">
        <f>IFERROR(SUM(W177:W193),"0")</f>
        <v>0</v>
      </c>
      <c r="X195" s="37"/>
      <c r="Y195" s="338"/>
      <c r="Z195" s="338"/>
    </row>
    <row r="196" spans="1:53" ht="14.25" hidden="1" customHeight="1" x14ac:dyDescent="0.25">
      <c r="A196" s="341" t="s">
        <v>222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30"/>
      <c r="Z196" s="330"/>
    </row>
    <row r="197" spans="1:53" ht="16.5" hidden="1" customHeight="1" x14ac:dyDescent="0.25">
      <c r="A197" s="54" t="s">
        <v>331</v>
      </c>
      <c r="B197" s="54" t="s">
        <v>332</v>
      </c>
      <c r="C197" s="31">
        <v>4301060360</v>
      </c>
      <c r="D197" s="350">
        <v>4680115882874</v>
      </c>
      <c r="E197" s="345"/>
      <c r="F197" s="334">
        <v>0.8</v>
      </c>
      <c r="G197" s="32">
        <v>4</v>
      </c>
      <c r="H197" s="334">
        <v>3.2</v>
      </c>
      <c r="I197" s="33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27" t="s">
        <v>333</v>
      </c>
      <c r="O197" s="344"/>
      <c r="P197" s="344"/>
      <c r="Q197" s="344"/>
      <c r="R197" s="345"/>
      <c r="S197" s="34"/>
      <c r="T197" s="34"/>
      <c r="U197" s="35" t="s">
        <v>65</v>
      </c>
      <c r="V197" s="335">
        <v>0</v>
      </c>
      <c r="W197" s="33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334</v>
      </c>
      <c r="B198" s="54" t="s">
        <v>335</v>
      </c>
      <c r="C198" s="31">
        <v>4301060359</v>
      </c>
      <c r="D198" s="350">
        <v>4680115884434</v>
      </c>
      <c r="E198" s="345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23" t="s">
        <v>336</v>
      </c>
      <c r="O198" s="344"/>
      <c r="P198" s="344"/>
      <c r="Q198" s="344"/>
      <c r="R198" s="345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337</v>
      </c>
      <c r="B199" s="54" t="s">
        <v>338</v>
      </c>
      <c r="C199" s="31">
        <v>4301060338</v>
      </c>
      <c r="D199" s="350">
        <v>4680115880801</v>
      </c>
      <c r="E199" s="345"/>
      <c r="F199" s="334">
        <v>0.4</v>
      </c>
      <c r="G199" s="32">
        <v>6</v>
      </c>
      <c r="H199" s="334">
        <v>2.4</v>
      </c>
      <c r="I199" s="33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6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44"/>
      <c r="P199" s="344"/>
      <c r="Q199" s="344"/>
      <c r="R199" s="345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hidden="1" customHeight="1" x14ac:dyDescent="0.25">
      <c r="A200" s="54" t="s">
        <v>339</v>
      </c>
      <c r="B200" s="54" t="s">
        <v>340</v>
      </c>
      <c r="C200" s="31">
        <v>4301060339</v>
      </c>
      <c r="D200" s="350">
        <v>4680115880818</v>
      </c>
      <c r="E200" s="345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1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44"/>
      <c r="P200" s="344"/>
      <c r="Q200" s="344"/>
      <c r="R200" s="345"/>
      <c r="S200" s="34"/>
      <c r="T200" s="34"/>
      <c r="U200" s="35" t="s">
        <v>65</v>
      </c>
      <c r="V200" s="335">
        <v>0</v>
      </c>
      <c r="W200" s="33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idden="1" x14ac:dyDescent="0.2">
      <c r="A201" s="367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68"/>
      <c r="N201" s="356" t="s">
        <v>66</v>
      </c>
      <c r="O201" s="357"/>
      <c r="P201" s="357"/>
      <c r="Q201" s="357"/>
      <c r="R201" s="357"/>
      <c r="S201" s="357"/>
      <c r="T201" s="358"/>
      <c r="U201" s="37" t="s">
        <v>67</v>
      </c>
      <c r="V201" s="337">
        <f>IFERROR(V197/H197,"0")+IFERROR(V198/H198,"0")+IFERROR(V199/H199,"0")+IFERROR(V200/H200,"0")</f>
        <v>0</v>
      </c>
      <c r="W201" s="337">
        <f>IFERROR(W197/H197,"0")+IFERROR(W198/H198,"0")+IFERROR(W199/H199,"0")+IFERROR(W200/H200,"0")</f>
        <v>0</v>
      </c>
      <c r="X201" s="337">
        <f>IFERROR(IF(X197="",0,X197),"0")+IFERROR(IF(X198="",0,X198),"0")+IFERROR(IF(X199="",0,X199),"0")+IFERROR(IF(X200="",0,X200),"0")</f>
        <v>0</v>
      </c>
      <c r="Y201" s="338"/>
      <c r="Z201" s="338"/>
    </row>
    <row r="202" spans="1:53" hidden="1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68"/>
      <c r="N202" s="356" t="s">
        <v>66</v>
      </c>
      <c r="O202" s="357"/>
      <c r="P202" s="357"/>
      <c r="Q202" s="357"/>
      <c r="R202" s="357"/>
      <c r="S202" s="357"/>
      <c r="T202" s="358"/>
      <c r="U202" s="37" t="s">
        <v>65</v>
      </c>
      <c r="V202" s="337">
        <f>IFERROR(SUM(V197:V200),"0")</f>
        <v>0</v>
      </c>
      <c r="W202" s="337">
        <f>IFERROR(SUM(W197:W200),"0")</f>
        <v>0</v>
      </c>
      <c r="X202" s="37"/>
      <c r="Y202" s="338"/>
      <c r="Z202" s="338"/>
    </row>
    <row r="203" spans="1:53" ht="16.5" hidden="1" customHeight="1" x14ac:dyDescent="0.25">
      <c r="A203" s="355" t="s">
        <v>341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31"/>
      <c r="Z203" s="331"/>
    </row>
    <row r="204" spans="1:53" ht="14.25" hidden="1" customHeight="1" x14ac:dyDescent="0.25">
      <c r="A204" s="341" t="s">
        <v>60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27" hidden="1" customHeight="1" x14ac:dyDescent="0.25">
      <c r="A205" s="54" t="s">
        <v>342</v>
      </c>
      <c r="B205" s="54" t="s">
        <v>343</v>
      </c>
      <c r="C205" s="31">
        <v>4301031151</v>
      </c>
      <c r="D205" s="350">
        <v>4607091389845</v>
      </c>
      <c r="E205" s="345"/>
      <c r="F205" s="334">
        <v>0.35</v>
      </c>
      <c r="G205" s="32">
        <v>6</v>
      </c>
      <c r="H205" s="334">
        <v>2.1</v>
      </c>
      <c r="I205" s="334">
        <v>2.2000000000000002</v>
      </c>
      <c r="J205" s="32">
        <v>234</v>
      </c>
      <c r="K205" s="32" t="s">
        <v>178</v>
      </c>
      <c r="L205" s="33" t="s">
        <v>64</v>
      </c>
      <c r="M205" s="32">
        <v>40</v>
      </c>
      <c r="N205" s="57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44"/>
      <c r="P205" s="344"/>
      <c r="Q205" s="344"/>
      <c r="R205" s="345"/>
      <c r="S205" s="34"/>
      <c r="T205" s="34"/>
      <c r="U205" s="35" t="s">
        <v>65</v>
      </c>
      <c r="V205" s="335">
        <v>0</v>
      </c>
      <c r="W205" s="336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hidden="1" x14ac:dyDescent="0.2">
      <c r="A206" s="367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68"/>
      <c r="N206" s="356" t="s">
        <v>66</v>
      </c>
      <c r="O206" s="357"/>
      <c r="P206" s="357"/>
      <c r="Q206" s="357"/>
      <c r="R206" s="357"/>
      <c r="S206" s="357"/>
      <c r="T206" s="358"/>
      <c r="U206" s="37" t="s">
        <v>67</v>
      </c>
      <c r="V206" s="337">
        <f>IFERROR(V205/H205,"0")</f>
        <v>0</v>
      </c>
      <c r="W206" s="337">
        <f>IFERROR(W205/H205,"0")</f>
        <v>0</v>
      </c>
      <c r="X206" s="337">
        <f>IFERROR(IF(X205="",0,X205),"0")</f>
        <v>0</v>
      </c>
      <c r="Y206" s="338"/>
      <c r="Z206" s="338"/>
    </row>
    <row r="207" spans="1:53" hidden="1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68"/>
      <c r="N207" s="356" t="s">
        <v>66</v>
      </c>
      <c r="O207" s="357"/>
      <c r="P207" s="357"/>
      <c r="Q207" s="357"/>
      <c r="R207" s="357"/>
      <c r="S207" s="357"/>
      <c r="T207" s="358"/>
      <c r="U207" s="37" t="s">
        <v>65</v>
      </c>
      <c r="V207" s="337">
        <f>IFERROR(SUM(V205:V205),"0")</f>
        <v>0</v>
      </c>
      <c r="W207" s="337">
        <f>IFERROR(SUM(W205:W205),"0")</f>
        <v>0</v>
      </c>
      <c r="X207" s="37"/>
      <c r="Y207" s="338"/>
      <c r="Z207" s="338"/>
    </row>
    <row r="208" spans="1:53" ht="16.5" hidden="1" customHeight="1" x14ac:dyDescent="0.25">
      <c r="A208" s="355" t="s">
        <v>344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31"/>
      <c r="Z208" s="331"/>
    </row>
    <row r="209" spans="1:53" ht="14.25" hidden="1" customHeight="1" x14ac:dyDescent="0.25">
      <c r="A209" s="341" t="s">
        <v>108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27" hidden="1" customHeight="1" x14ac:dyDescent="0.25">
      <c r="A210" s="54" t="s">
        <v>345</v>
      </c>
      <c r="B210" s="54" t="s">
        <v>346</v>
      </c>
      <c r="C210" s="31">
        <v>4301011826</v>
      </c>
      <c r="D210" s="350">
        <v>4680115884137</v>
      </c>
      <c r="E210" s="345"/>
      <c r="F210" s="334">
        <v>1.45</v>
      </c>
      <c r="G210" s="32">
        <v>8</v>
      </c>
      <c r="H210" s="334">
        <v>11.6</v>
      </c>
      <c r="I210" s="334">
        <v>12.08</v>
      </c>
      <c r="J210" s="32">
        <v>56</v>
      </c>
      <c r="K210" s="32" t="s">
        <v>103</v>
      </c>
      <c r="L210" s="33" t="s">
        <v>104</v>
      </c>
      <c r="M210" s="32">
        <v>55</v>
      </c>
      <c r="N210" s="600" t="s">
        <v>347</v>
      </c>
      <c r="O210" s="344"/>
      <c r="P210" s="344"/>
      <c r="Q210" s="344"/>
      <c r="R210" s="345"/>
      <c r="S210" s="34"/>
      <c r="T210" s="34"/>
      <c r="U210" s="35" t="s">
        <v>65</v>
      </c>
      <c r="V210" s="335">
        <v>0</v>
      </c>
      <c r="W210" s="336">
        <f t="shared" ref="W210:W215" si="11"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348</v>
      </c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4301011824</v>
      </c>
      <c r="D211" s="350">
        <v>4680115884144</v>
      </c>
      <c r="E211" s="345"/>
      <c r="F211" s="334">
        <v>0.4</v>
      </c>
      <c r="G211" s="32">
        <v>10</v>
      </c>
      <c r="H211" s="334">
        <v>4</v>
      </c>
      <c r="I211" s="334">
        <v>4.24</v>
      </c>
      <c r="J211" s="32">
        <v>120</v>
      </c>
      <c r="K211" s="32" t="s">
        <v>63</v>
      </c>
      <c r="L211" s="33" t="s">
        <v>104</v>
      </c>
      <c r="M211" s="32">
        <v>55</v>
      </c>
      <c r="N211" s="458" t="s">
        <v>351</v>
      </c>
      <c r="O211" s="344"/>
      <c r="P211" s="344"/>
      <c r="Q211" s="344"/>
      <c r="R211" s="345"/>
      <c r="S211" s="34"/>
      <c r="T211" s="34"/>
      <c r="U211" s="35" t="s">
        <v>65</v>
      </c>
      <c r="V211" s="335">
        <v>0</v>
      </c>
      <c r="W211" s="336">
        <f t="shared" si="11"/>
        <v>0</v>
      </c>
      <c r="X211" s="36" t="str">
        <f>IFERROR(IF(W211=0,"",ROUNDUP(W211/H211,0)*0.00937),"")</f>
        <v/>
      </c>
      <c r="Y211" s="56"/>
      <c r="Z211" s="57" t="s">
        <v>348</v>
      </c>
      <c r="AD211" s="58"/>
      <c r="BA211" s="174" t="s">
        <v>1</v>
      </c>
    </row>
    <row r="212" spans="1:53" ht="27" hidden="1" customHeight="1" x14ac:dyDescent="0.25">
      <c r="A212" s="54" t="s">
        <v>352</v>
      </c>
      <c r="B212" s="54" t="s">
        <v>353</v>
      </c>
      <c r="C212" s="31">
        <v>4301011724</v>
      </c>
      <c r="D212" s="350">
        <v>4680115884236</v>
      </c>
      <c r="E212" s="345"/>
      <c r="F212" s="334">
        <v>1.45</v>
      </c>
      <c r="G212" s="32">
        <v>8</v>
      </c>
      <c r="H212" s="334">
        <v>11.6</v>
      </c>
      <c r="I212" s="334">
        <v>12.08</v>
      </c>
      <c r="J212" s="32">
        <v>56</v>
      </c>
      <c r="K212" s="32" t="s">
        <v>103</v>
      </c>
      <c r="L212" s="33" t="s">
        <v>104</v>
      </c>
      <c r="M212" s="32">
        <v>55</v>
      </c>
      <c r="N212" s="445" t="s">
        <v>354</v>
      </c>
      <c r="O212" s="344"/>
      <c r="P212" s="344"/>
      <c r="Q212" s="344"/>
      <c r="R212" s="345"/>
      <c r="S212" s="34"/>
      <c r="T212" s="34"/>
      <c r="U212" s="35" t="s">
        <v>65</v>
      </c>
      <c r="V212" s="335">
        <v>0</v>
      </c>
      <c r="W212" s="336">
        <f t="shared" si="11"/>
        <v>0</v>
      </c>
      <c r="X212" s="36" t="str">
        <f>IFERROR(IF(W212=0,"",ROUNDUP(W212/H212,0)*0.02175),"")</f>
        <v/>
      </c>
      <c r="Y212" s="56"/>
      <c r="Z212" s="57" t="s">
        <v>348</v>
      </c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4301011721</v>
      </c>
      <c r="D213" s="350">
        <v>4680115884175</v>
      </c>
      <c r="E213" s="345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51" t="s">
        <v>357</v>
      </c>
      <c r="O213" s="344"/>
      <c r="P213" s="344"/>
      <c r="Q213" s="344"/>
      <c r="R213" s="345"/>
      <c r="S213" s="34"/>
      <c r="T213" s="34"/>
      <c r="U213" s="35" t="s">
        <v>65</v>
      </c>
      <c r="V213" s="335">
        <v>0</v>
      </c>
      <c r="W213" s="336">
        <f t="shared" si="11"/>
        <v>0</v>
      </c>
      <c r="X213" s="36" t="str">
        <f>IFERROR(IF(W213=0,"",ROUNDUP(W213/H213,0)*0.02175),"")</f>
        <v/>
      </c>
      <c r="Y213" s="56"/>
      <c r="Z213" s="57" t="s">
        <v>348</v>
      </c>
      <c r="AD213" s="58"/>
      <c r="BA213" s="176" t="s">
        <v>1</v>
      </c>
    </row>
    <row r="214" spans="1:53" ht="27" hidden="1" customHeight="1" x14ac:dyDescent="0.25">
      <c r="A214" s="54" t="s">
        <v>358</v>
      </c>
      <c r="B214" s="54" t="s">
        <v>359</v>
      </c>
      <c r="C214" s="31">
        <v>4301011726</v>
      </c>
      <c r="D214" s="350">
        <v>4680115884182</v>
      </c>
      <c r="E214" s="345"/>
      <c r="F214" s="334">
        <v>0.37</v>
      </c>
      <c r="G214" s="32">
        <v>10</v>
      </c>
      <c r="H214" s="334">
        <v>3.7</v>
      </c>
      <c r="I214" s="334">
        <v>3.94</v>
      </c>
      <c r="J214" s="32">
        <v>120</v>
      </c>
      <c r="K214" s="32" t="s">
        <v>63</v>
      </c>
      <c r="L214" s="33" t="s">
        <v>104</v>
      </c>
      <c r="M214" s="32">
        <v>55</v>
      </c>
      <c r="N214" s="442" t="s">
        <v>360</v>
      </c>
      <c r="O214" s="344"/>
      <c r="P214" s="344"/>
      <c r="Q214" s="344"/>
      <c r="R214" s="345"/>
      <c r="S214" s="34"/>
      <c r="T214" s="34"/>
      <c r="U214" s="35" t="s">
        <v>65</v>
      </c>
      <c r="V214" s="335">
        <v>0</v>
      </c>
      <c r="W214" s="336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361</v>
      </c>
      <c r="B215" s="54" t="s">
        <v>362</v>
      </c>
      <c r="C215" s="31">
        <v>4301011722</v>
      </c>
      <c r="D215" s="350">
        <v>4680115884205</v>
      </c>
      <c r="E215" s="345"/>
      <c r="F215" s="334">
        <v>0.4</v>
      </c>
      <c r="G215" s="32">
        <v>10</v>
      </c>
      <c r="H215" s="334">
        <v>4</v>
      </c>
      <c r="I215" s="334">
        <v>4.24</v>
      </c>
      <c r="J215" s="32">
        <v>120</v>
      </c>
      <c r="K215" s="32" t="s">
        <v>63</v>
      </c>
      <c r="L215" s="33" t="s">
        <v>104</v>
      </c>
      <c r="M215" s="32">
        <v>55</v>
      </c>
      <c r="N215" s="504" t="s">
        <v>363</v>
      </c>
      <c r="O215" s="344"/>
      <c r="P215" s="344"/>
      <c r="Q215" s="344"/>
      <c r="R215" s="345"/>
      <c r="S215" s="34"/>
      <c r="T215" s="34"/>
      <c r="U215" s="35" t="s">
        <v>65</v>
      </c>
      <c r="V215" s="335">
        <v>0</v>
      </c>
      <c r="W215" s="336">
        <f t="shared" si="11"/>
        <v>0</v>
      </c>
      <c r="X215" s="36" t="str">
        <f>IFERROR(IF(W215=0,"",ROUNDUP(W215/H215,0)*0.00937),"")</f>
        <v/>
      </c>
      <c r="Y215" s="56"/>
      <c r="Z215" s="57"/>
      <c r="AD215" s="58"/>
      <c r="BA215" s="178" t="s">
        <v>1</v>
      </c>
    </row>
    <row r="216" spans="1:53" hidden="1" x14ac:dyDescent="0.2">
      <c r="A216" s="367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68"/>
      <c r="N216" s="356" t="s">
        <v>66</v>
      </c>
      <c r="O216" s="357"/>
      <c r="P216" s="357"/>
      <c r="Q216" s="357"/>
      <c r="R216" s="357"/>
      <c r="S216" s="357"/>
      <c r="T216" s="358"/>
      <c r="U216" s="37" t="s">
        <v>67</v>
      </c>
      <c r="V216" s="337">
        <f>IFERROR(V210/H210,"0")+IFERROR(V211/H211,"0")+IFERROR(V212/H212,"0")+IFERROR(V213/H213,"0")+IFERROR(V214/H214,"0")+IFERROR(V215/H215,"0")</f>
        <v>0</v>
      </c>
      <c r="W216" s="337">
        <f>IFERROR(W210/H210,"0")+IFERROR(W211/H211,"0")+IFERROR(W212/H212,"0")+IFERROR(W213/H213,"0")+IFERROR(W214/H214,"0")+IFERROR(W215/H215,"0")</f>
        <v>0</v>
      </c>
      <c r="X216" s="337">
        <f>IFERROR(IF(X210="",0,X210),"0")+IFERROR(IF(X211="",0,X211),"0")+IFERROR(IF(X212="",0,X212),"0")+IFERROR(IF(X213="",0,X213),"0")+IFERROR(IF(X214="",0,X214),"0")+IFERROR(IF(X215="",0,X215),"0")</f>
        <v>0</v>
      </c>
      <c r="Y216" s="338"/>
      <c r="Z216" s="338"/>
    </row>
    <row r="217" spans="1:53" hidden="1" x14ac:dyDescent="0.2">
      <c r="A217" s="342"/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68"/>
      <c r="N217" s="356" t="s">
        <v>66</v>
      </c>
      <c r="O217" s="357"/>
      <c r="P217" s="357"/>
      <c r="Q217" s="357"/>
      <c r="R217" s="357"/>
      <c r="S217" s="357"/>
      <c r="T217" s="358"/>
      <c r="U217" s="37" t="s">
        <v>65</v>
      </c>
      <c r="V217" s="337">
        <f>IFERROR(SUM(V210:V215),"0")</f>
        <v>0</v>
      </c>
      <c r="W217" s="337">
        <f>IFERROR(SUM(W210:W215),"0")</f>
        <v>0</v>
      </c>
      <c r="X217" s="37"/>
      <c r="Y217" s="338"/>
      <c r="Z217" s="338"/>
    </row>
    <row r="218" spans="1:53" ht="16.5" hidden="1" customHeight="1" x14ac:dyDescent="0.25">
      <c r="A218" s="355" t="s">
        <v>364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14.25" hidden="1" customHeight="1" x14ac:dyDescent="0.25">
      <c r="A219" s="341" t="s">
        <v>108</v>
      </c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30"/>
      <c r="Z219" s="330"/>
    </row>
    <row r="220" spans="1:53" ht="27" hidden="1" customHeight="1" x14ac:dyDescent="0.25">
      <c r="A220" s="54" t="s">
        <v>365</v>
      </c>
      <c r="B220" s="54" t="s">
        <v>366</v>
      </c>
      <c r="C220" s="31">
        <v>4301011346</v>
      </c>
      <c r="D220" s="350">
        <v>4607091387445</v>
      </c>
      <c r="E220" s="345"/>
      <c r="F220" s="334">
        <v>0.9</v>
      </c>
      <c r="G220" s="32">
        <v>10</v>
      </c>
      <c r="H220" s="334">
        <v>9</v>
      </c>
      <c r="I220" s="334">
        <v>9.6300000000000008</v>
      </c>
      <c r="J220" s="32">
        <v>56</v>
      </c>
      <c r="K220" s="32" t="s">
        <v>103</v>
      </c>
      <c r="L220" s="33" t="s">
        <v>104</v>
      </c>
      <c r="M220" s="32">
        <v>31</v>
      </c>
      <c r="N220" s="6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344"/>
      <c r="P220" s="344"/>
      <c r="Q220" s="344"/>
      <c r="R220" s="345"/>
      <c r="S220" s="34"/>
      <c r="T220" s="34"/>
      <c r="U220" s="35" t="s">
        <v>65</v>
      </c>
      <c r="V220" s="335">
        <v>0</v>
      </c>
      <c r="W220" s="336">
        <f t="shared" ref="W220:W234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367</v>
      </c>
      <c r="B221" s="54" t="s">
        <v>368</v>
      </c>
      <c r="C221" s="31">
        <v>4301011362</v>
      </c>
      <c r="D221" s="350">
        <v>4607091386004</v>
      </c>
      <c r="E221" s="345"/>
      <c r="F221" s="334">
        <v>1.35</v>
      </c>
      <c r="G221" s="32">
        <v>8</v>
      </c>
      <c r="H221" s="334">
        <v>10.8</v>
      </c>
      <c r="I221" s="334">
        <v>11.28</v>
      </c>
      <c r="J221" s="32">
        <v>48</v>
      </c>
      <c r="K221" s="32" t="s">
        <v>103</v>
      </c>
      <c r="L221" s="33" t="s">
        <v>112</v>
      </c>
      <c r="M221" s="32">
        <v>55</v>
      </c>
      <c r="N221" s="5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4"/>
      <c r="P221" s="344"/>
      <c r="Q221" s="344"/>
      <c r="R221" s="345"/>
      <c r="S221" s="34"/>
      <c r="T221" s="34"/>
      <c r="U221" s="35" t="s">
        <v>65</v>
      </c>
      <c r="V221" s="335">
        <v>0</v>
      </c>
      <c r="W221" s="336">
        <f t="shared" si="12"/>
        <v>0</v>
      </c>
      <c r="X221" s="36" t="str">
        <f>IFERROR(IF(W221=0,"",ROUNDUP(W221/H221,0)*0.02039),"")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367</v>
      </c>
      <c r="B222" s="54" t="s">
        <v>369</v>
      </c>
      <c r="C222" s="31">
        <v>4301011308</v>
      </c>
      <c r="D222" s="350">
        <v>4607091386004</v>
      </c>
      <c r="E222" s="345"/>
      <c r="F222" s="334">
        <v>1.35</v>
      </c>
      <c r="G222" s="32">
        <v>8</v>
      </c>
      <c r="H222" s="334">
        <v>10.8</v>
      </c>
      <c r="I222" s="334">
        <v>11.28</v>
      </c>
      <c r="J222" s="32">
        <v>56</v>
      </c>
      <c r="K222" s="32" t="s">
        <v>103</v>
      </c>
      <c r="L222" s="33" t="s">
        <v>104</v>
      </c>
      <c r="M222" s="32">
        <v>55</v>
      </c>
      <c r="N222" s="62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344"/>
      <c r="P222" s="344"/>
      <c r="Q222" s="344"/>
      <c r="R222" s="345"/>
      <c r="S222" s="34"/>
      <c r="T222" s="34"/>
      <c r="U222" s="35" t="s">
        <v>65</v>
      </c>
      <c r="V222" s="335">
        <v>0</v>
      </c>
      <c r="W222" s="33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370</v>
      </c>
      <c r="B223" s="54" t="s">
        <v>371</v>
      </c>
      <c r="C223" s="31">
        <v>4301011347</v>
      </c>
      <c r="D223" s="350">
        <v>4607091386073</v>
      </c>
      <c r="E223" s="345"/>
      <c r="F223" s="334">
        <v>0.9</v>
      </c>
      <c r="G223" s="32">
        <v>10</v>
      </c>
      <c r="H223" s="334">
        <v>9</v>
      </c>
      <c r="I223" s="334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5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344"/>
      <c r="P223" s="344"/>
      <c r="Q223" s="344"/>
      <c r="R223" s="345"/>
      <c r="S223" s="34"/>
      <c r="T223" s="34"/>
      <c r="U223" s="35" t="s">
        <v>65</v>
      </c>
      <c r="V223" s="335">
        <v>0</v>
      </c>
      <c r="W223" s="33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372</v>
      </c>
      <c r="B224" s="54" t="s">
        <v>373</v>
      </c>
      <c r="C224" s="31">
        <v>4301011395</v>
      </c>
      <c r="D224" s="350">
        <v>4607091387322</v>
      </c>
      <c r="E224" s="345"/>
      <c r="F224" s="334">
        <v>1.35</v>
      </c>
      <c r="G224" s="32">
        <v>8</v>
      </c>
      <c r="H224" s="334">
        <v>10.8</v>
      </c>
      <c r="I224" s="334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40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4"/>
      <c r="P224" s="344"/>
      <c r="Q224" s="344"/>
      <c r="R224" s="345"/>
      <c r="S224" s="34"/>
      <c r="T224" s="34"/>
      <c r="U224" s="35" t="s">
        <v>65</v>
      </c>
      <c r="V224" s="335">
        <v>0</v>
      </c>
      <c r="W224" s="336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372</v>
      </c>
      <c r="B225" s="54" t="s">
        <v>374</v>
      </c>
      <c r="C225" s="31">
        <v>4301010928</v>
      </c>
      <c r="D225" s="350">
        <v>4607091387322</v>
      </c>
      <c r="E225" s="345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42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344"/>
      <c r="P225" s="344"/>
      <c r="Q225" s="344"/>
      <c r="R225" s="345"/>
      <c r="S225" s="34"/>
      <c r="T225" s="34"/>
      <c r="U225" s="35" t="s">
        <v>65</v>
      </c>
      <c r="V225" s="335">
        <v>0</v>
      </c>
      <c r="W225" s="336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4301011311</v>
      </c>
      <c r="D226" s="350">
        <v>4607091387377</v>
      </c>
      <c r="E226" s="345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103</v>
      </c>
      <c r="L226" s="33" t="s">
        <v>104</v>
      </c>
      <c r="M226" s="32">
        <v>55</v>
      </c>
      <c r="N226" s="6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344"/>
      <c r="P226" s="344"/>
      <c r="Q226" s="344"/>
      <c r="R226" s="345"/>
      <c r="S226" s="34"/>
      <c r="T226" s="34"/>
      <c r="U226" s="35" t="s">
        <v>65</v>
      </c>
      <c r="V226" s="335">
        <v>0</v>
      </c>
      <c r="W226" s="336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377</v>
      </c>
      <c r="B227" s="54" t="s">
        <v>378</v>
      </c>
      <c r="C227" s="31">
        <v>4301010945</v>
      </c>
      <c r="D227" s="350">
        <v>4607091387353</v>
      </c>
      <c r="E227" s="345"/>
      <c r="F227" s="334">
        <v>1.35</v>
      </c>
      <c r="G227" s="32">
        <v>8</v>
      </c>
      <c r="H227" s="334">
        <v>10.8</v>
      </c>
      <c r="I227" s="334">
        <v>11.28</v>
      </c>
      <c r="J227" s="32">
        <v>56</v>
      </c>
      <c r="K227" s="32" t="s">
        <v>103</v>
      </c>
      <c r="L227" s="33" t="s">
        <v>104</v>
      </c>
      <c r="M227" s="32">
        <v>55</v>
      </c>
      <c r="N227" s="4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344"/>
      <c r="P227" s="344"/>
      <c r="Q227" s="344"/>
      <c r="R227" s="345"/>
      <c r="S227" s="34"/>
      <c r="T227" s="34"/>
      <c r="U227" s="35" t="s">
        <v>65</v>
      </c>
      <c r="V227" s="335">
        <v>0</v>
      </c>
      <c r="W227" s="33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380</v>
      </c>
      <c r="C228" s="31">
        <v>4301011328</v>
      </c>
      <c r="D228" s="350">
        <v>4607091386011</v>
      </c>
      <c r="E228" s="345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344"/>
      <c r="P228" s="344"/>
      <c r="Q228" s="344"/>
      <c r="R228" s="345"/>
      <c r="S228" s="34"/>
      <c r="T228" s="34"/>
      <c r="U228" s="35" t="s">
        <v>65</v>
      </c>
      <c r="V228" s="335">
        <v>0</v>
      </c>
      <c r="W228" s="336">
        <f t="shared" si="12"/>
        <v>0</v>
      </c>
      <c r="X228" s="36" t="str">
        <f t="shared" ref="X228:X234" si="13">IFERROR(IF(W228=0,"",ROUNDUP(W228/H228,0)*0.00937),"")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381</v>
      </c>
      <c r="B229" s="54" t="s">
        <v>382</v>
      </c>
      <c r="C229" s="31">
        <v>4301011329</v>
      </c>
      <c r="D229" s="350">
        <v>4607091387308</v>
      </c>
      <c r="E229" s="345"/>
      <c r="F229" s="334">
        <v>0.5</v>
      </c>
      <c r="G229" s="32">
        <v>10</v>
      </c>
      <c r="H229" s="334">
        <v>5</v>
      </c>
      <c r="I229" s="334">
        <v>5.21</v>
      </c>
      <c r="J229" s="32">
        <v>120</v>
      </c>
      <c r="K229" s="32" t="s">
        <v>63</v>
      </c>
      <c r="L229" s="33" t="s">
        <v>64</v>
      </c>
      <c r="M229" s="32">
        <v>55</v>
      </c>
      <c r="N229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344"/>
      <c r="P229" s="344"/>
      <c r="Q229" s="344"/>
      <c r="R229" s="345"/>
      <c r="S229" s="34"/>
      <c r="T229" s="34"/>
      <c r="U229" s="35" t="s">
        <v>65</v>
      </c>
      <c r="V229" s="335">
        <v>0</v>
      </c>
      <c r="W229" s="336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383</v>
      </c>
      <c r="B230" s="54" t="s">
        <v>384</v>
      </c>
      <c r="C230" s="31">
        <v>4301011049</v>
      </c>
      <c r="D230" s="350">
        <v>4607091387339</v>
      </c>
      <c r="E230" s="345"/>
      <c r="F230" s="334">
        <v>0.5</v>
      </c>
      <c r="G230" s="32">
        <v>10</v>
      </c>
      <c r="H230" s="334">
        <v>5</v>
      </c>
      <c r="I230" s="334">
        <v>5.24</v>
      </c>
      <c r="J230" s="32">
        <v>120</v>
      </c>
      <c r="K230" s="32" t="s">
        <v>63</v>
      </c>
      <c r="L230" s="33" t="s">
        <v>104</v>
      </c>
      <c r="M230" s="32">
        <v>55</v>
      </c>
      <c r="N230" s="43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344"/>
      <c r="P230" s="344"/>
      <c r="Q230" s="344"/>
      <c r="R230" s="345"/>
      <c r="S230" s="34"/>
      <c r="T230" s="34"/>
      <c r="U230" s="35" t="s">
        <v>65</v>
      </c>
      <c r="V230" s="335">
        <v>0</v>
      </c>
      <c r="W230" s="336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385</v>
      </c>
      <c r="B231" s="54" t="s">
        <v>386</v>
      </c>
      <c r="C231" s="31">
        <v>4301011433</v>
      </c>
      <c r="D231" s="350">
        <v>4680115882638</v>
      </c>
      <c r="E231" s="345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104</v>
      </c>
      <c r="M231" s="32">
        <v>90</v>
      </c>
      <c r="N231" s="57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344"/>
      <c r="P231" s="344"/>
      <c r="Q231" s="344"/>
      <c r="R231" s="345"/>
      <c r="S231" s="34"/>
      <c r="T231" s="34"/>
      <c r="U231" s="35" t="s">
        <v>65</v>
      </c>
      <c r="V231" s="335">
        <v>0</v>
      </c>
      <c r="W231" s="336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387</v>
      </c>
      <c r="B232" s="54" t="s">
        <v>388</v>
      </c>
      <c r="C232" s="31">
        <v>4301011573</v>
      </c>
      <c r="D232" s="350">
        <v>4680115881938</v>
      </c>
      <c r="E232" s="345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104</v>
      </c>
      <c r="M232" s="32">
        <v>90</v>
      </c>
      <c r="N232" s="5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344"/>
      <c r="P232" s="344"/>
      <c r="Q232" s="344"/>
      <c r="R232" s="345"/>
      <c r="S232" s="34"/>
      <c r="T232" s="34"/>
      <c r="U232" s="35" t="s">
        <v>65</v>
      </c>
      <c r="V232" s="335">
        <v>0</v>
      </c>
      <c r="W232" s="336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389</v>
      </c>
      <c r="B233" s="54" t="s">
        <v>390</v>
      </c>
      <c r="C233" s="31">
        <v>4301010944</v>
      </c>
      <c r="D233" s="350">
        <v>4607091387346</v>
      </c>
      <c r="E233" s="345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104</v>
      </c>
      <c r="M233" s="32">
        <v>55</v>
      </c>
      <c r="N233" s="4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344"/>
      <c r="P233" s="344"/>
      <c r="Q233" s="344"/>
      <c r="R233" s="345"/>
      <c r="S233" s="34"/>
      <c r="T233" s="34"/>
      <c r="U233" s="35" t="s">
        <v>65</v>
      </c>
      <c r="V233" s="335">
        <v>0</v>
      </c>
      <c r="W233" s="336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391</v>
      </c>
      <c r="B234" s="54" t="s">
        <v>392</v>
      </c>
      <c r="C234" s="31">
        <v>4301011353</v>
      </c>
      <c r="D234" s="350">
        <v>4607091389807</v>
      </c>
      <c r="E234" s="345"/>
      <c r="F234" s="334">
        <v>0.4</v>
      </c>
      <c r="G234" s="32">
        <v>10</v>
      </c>
      <c r="H234" s="334">
        <v>4</v>
      </c>
      <c r="I234" s="334">
        <v>4.24</v>
      </c>
      <c r="J234" s="32">
        <v>120</v>
      </c>
      <c r="K234" s="32" t="s">
        <v>63</v>
      </c>
      <c r="L234" s="33" t="s">
        <v>104</v>
      </c>
      <c r="M234" s="32">
        <v>55</v>
      </c>
      <c r="N234" s="5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344"/>
      <c r="P234" s="344"/>
      <c r="Q234" s="344"/>
      <c r="R234" s="345"/>
      <c r="S234" s="34"/>
      <c r="T234" s="34"/>
      <c r="U234" s="35" t="s">
        <v>65</v>
      </c>
      <c r="V234" s="335">
        <v>0</v>
      </c>
      <c r="W234" s="336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idden="1" x14ac:dyDescent="0.2">
      <c r="A235" s="367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68"/>
      <c r="N235" s="356" t="s">
        <v>66</v>
      </c>
      <c r="O235" s="357"/>
      <c r="P235" s="357"/>
      <c r="Q235" s="357"/>
      <c r="R235" s="357"/>
      <c r="S235" s="357"/>
      <c r="T235" s="358"/>
      <c r="U235" s="37" t="s">
        <v>67</v>
      </c>
      <c r="V235" s="337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0</v>
      </c>
      <c r="W235" s="337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0</v>
      </c>
      <c r="X235" s="33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338"/>
      <c r="Z235" s="338"/>
    </row>
    <row r="236" spans="1:53" hidden="1" x14ac:dyDescent="0.2">
      <c r="A236" s="34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68"/>
      <c r="N236" s="356" t="s">
        <v>66</v>
      </c>
      <c r="O236" s="357"/>
      <c r="P236" s="357"/>
      <c r="Q236" s="357"/>
      <c r="R236" s="357"/>
      <c r="S236" s="357"/>
      <c r="T236" s="358"/>
      <c r="U236" s="37" t="s">
        <v>65</v>
      </c>
      <c r="V236" s="337">
        <f>IFERROR(SUM(V220:V234),"0")</f>
        <v>0</v>
      </c>
      <c r="W236" s="337">
        <f>IFERROR(SUM(W220:W234),"0")</f>
        <v>0</v>
      </c>
      <c r="X236" s="37"/>
      <c r="Y236" s="338"/>
      <c r="Z236" s="338"/>
    </row>
    <row r="237" spans="1:53" ht="14.25" hidden="1" customHeight="1" x14ac:dyDescent="0.25">
      <c r="A237" s="341" t="s">
        <v>100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30"/>
      <c r="Z237" s="330"/>
    </row>
    <row r="238" spans="1:53" ht="27" hidden="1" customHeight="1" x14ac:dyDescent="0.25">
      <c r="A238" s="54" t="s">
        <v>393</v>
      </c>
      <c r="B238" s="54" t="s">
        <v>394</v>
      </c>
      <c r="C238" s="31">
        <v>4301020254</v>
      </c>
      <c r="D238" s="350">
        <v>4680115881914</v>
      </c>
      <c r="E238" s="345"/>
      <c r="F238" s="334">
        <v>0.4</v>
      </c>
      <c r="G238" s="32">
        <v>10</v>
      </c>
      <c r="H238" s="334">
        <v>4</v>
      </c>
      <c r="I238" s="334">
        <v>4.24</v>
      </c>
      <c r="J238" s="32">
        <v>120</v>
      </c>
      <c r="K238" s="32" t="s">
        <v>63</v>
      </c>
      <c r="L238" s="33" t="s">
        <v>104</v>
      </c>
      <c r="M238" s="32">
        <v>90</v>
      </c>
      <c r="N238" s="5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344"/>
      <c r="P238" s="344"/>
      <c r="Q238" s="344"/>
      <c r="R238" s="345"/>
      <c r="S238" s="34"/>
      <c r="T238" s="34"/>
      <c r="U238" s="35" t="s">
        <v>65</v>
      </c>
      <c r="V238" s="335">
        <v>0</v>
      </c>
      <c r="W238" s="336">
        <f>IFERROR(IF(V238="",0,CEILING((V238/$H238),1)*$H238),"")</f>
        <v>0</v>
      </c>
      <c r="X238" s="36" t="str">
        <f>IFERROR(IF(W238=0,"",ROUNDUP(W238/H238,0)*0.00937),"")</f>
        <v/>
      </c>
      <c r="Y238" s="56"/>
      <c r="Z238" s="57"/>
      <c r="AD238" s="58"/>
      <c r="BA238" s="194" t="s">
        <v>1</v>
      </c>
    </row>
    <row r="239" spans="1:53" hidden="1" x14ac:dyDescent="0.2">
      <c r="A239" s="367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68"/>
      <c r="N239" s="356" t="s">
        <v>66</v>
      </c>
      <c r="O239" s="357"/>
      <c r="P239" s="357"/>
      <c r="Q239" s="357"/>
      <c r="R239" s="357"/>
      <c r="S239" s="357"/>
      <c r="T239" s="358"/>
      <c r="U239" s="37" t="s">
        <v>67</v>
      </c>
      <c r="V239" s="337">
        <f>IFERROR(V238/H238,"0")</f>
        <v>0</v>
      </c>
      <c r="W239" s="337">
        <f>IFERROR(W238/H238,"0")</f>
        <v>0</v>
      </c>
      <c r="X239" s="337">
        <f>IFERROR(IF(X238="",0,X238),"0")</f>
        <v>0</v>
      </c>
      <c r="Y239" s="338"/>
      <c r="Z239" s="338"/>
    </row>
    <row r="240" spans="1:53" hidden="1" x14ac:dyDescent="0.2">
      <c r="A240" s="342"/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68"/>
      <c r="N240" s="356" t="s">
        <v>66</v>
      </c>
      <c r="O240" s="357"/>
      <c r="P240" s="357"/>
      <c r="Q240" s="357"/>
      <c r="R240" s="357"/>
      <c r="S240" s="357"/>
      <c r="T240" s="358"/>
      <c r="U240" s="37" t="s">
        <v>65</v>
      </c>
      <c r="V240" s="337">
        <f>IFERROR(SUM(V238:V238),"0")</f>
        <v>0</v>
      </c>
      <c r="W240" s="337">
        <f>IFERROR(SUM(W238:W238),"0")</f>
        <v>0</v>
      </c>
      <c r="X240" s="37"/>
      <c r="Y240" s="338"/>
      <c r="Z240" s="338"/>
    </row>
    <row r="241" spans="1:53" ht="14.25" hidden="1" customHeight="1" x14ac:dyDescent="0.25">
      <c r="A241" s="341" t="s">
        <v>60</v>
      </c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30"/>
      <c r="Z241" s="330"/>
    </row>
    <row r="242" spans="1:53" ht="27" hidden="1" customHeight="1" x14ac:dyDescent="0.25">
      <c r="A242" s="54" t="s">
        <v>395</v>
      </c>
      <c r="B242" s="54" t="s">
        <v>396</v>
      </c>
      <c r="C242" s="31">
        <v>4301030878</v>
      </c>
      <c r="D242" s="350">
        <v>4607091387193</v>
      </c>
      <c r="E242" s="345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35</v>
      </c>
      <c r="N242" s="5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344"/>
      <c r="P242" s="344"/>
      <c r="Q242" s="344"/>
      <c r="R242" s="345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4301031153</v>
      </c>
      <c r="D243" s="350">
        <v>4607091387230</v>
      </c>
      <c r="E243" s="345"/>
      <c r="F243" s="334">
        <v>0.7</v>
      </c>
      <c r="G243" s="32">
        <v>6</v>
      </c>
      <c r="H243" s="334">
        <v>4.2</v>
      </c>
      <c r="I243" s="334">
        <v>4.46</v>
      </c>
      <c r="J243" s="32">
        <v>156</v>
      </c>
      <c r="K243" s="32" t="s">
        <v>63</v>
      </c>
      <c r="L243" s="33" t="s">
        <v>64</v>
      </c>
      <c r="M243" s="32">
        <v>40</v>
      </c>
      <c r="N243" s="5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344"/>
      <c r="P243" s="344"/>
      <c r="Q243" s="344"/>
      <c r="R243" s="345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399</v>
      </c>
      <c r="B244" s="54" t="s">
        <v>400</v>
      </c>
      <c r="C244" s="31">
        <v>4301031152</v>
      </c>
      <c r="D244" s="350">
        <v>4607091387285</v>
      </c>
      <c r="E244" s="345"/>
      <c r="F244" s="334">
        <v>0.35</v>
      </c>
      <c r="G244" s="32">
        <v>6</v>
      </c>
      <c r="H244" s="334">
        <v>2.1</v>
      </c>
      <c r="I244" s="334">
        <v>2.23</v>
      </c>
      <c r="J244" s="32">
        <v>234</v>
      </c>
      <c r="K244" s="32" t="s">
        <v>178</v>
      </c>
      <c r="L244" s="33" t="s">
        <v>64</v>
      </c>
      <c r="M244" s="32">
        <v>40</v>
      </c>
      <c r="N244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344"/>
      <c r="P244" s="344"/>
      <c r="Q244" s="344"/>
      <c r="R244" s="345"/>
      <c r="S244" s="34"/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t="27" hidden="1" customHeight="1" x14ac:dyDescent="0.25">
      <c r="A245" s="54" t="s">
        <v>401</v>
      </c>
      <c r="B245" s="54" t="s">
        <v>402</v>
      </c>
      <c r="C245" s="31">
        <v>4301031164</v>
      </c>
      <c r="D245" s="350">
        <v>4680115880481</v>
      </c>
      <c r="E245" s="345"/>
      <c r="F245" s="334">
        <v>0.28000000000000003</v>
      </c>
      <c r="G245" s="32">
        <v>6</v>
      </c>
      <c r="H245" s="334">
        <v>1.68</v>
      </c>
      <c r="I245" s="334">
        <v>1.78</v>
      </c>
      <c r="J245" s="32">
        <v>234</v>
      </c>
      <c r="K245" s="32" t="s">
        <v>178</v>
      </c>
      <c r="L245" s="33" t="s">
        <v>64</v>
      </c>
      <c r="M245" s="32">
        <v>40</v>
      </c>
      <c r="N245" s="52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344"/>
      <c r="P245" s="344"/>
      <c r="Q245" s="344"/>
      <c r="R245" s="345"/>
      <c r="S245" s="34"/>
      <c r="T245" s="34"/>
      <c r="U245" s="35" t="s">
        <v>65</v>
      </c>
      <c r="V245" s="335">
        <v>0</v>
      </c>
      <c r="W245" s="336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8" t="s">
        <v>1</v>
      </c>
    </row>
    <row r="246" spans="1:53" hidden="1" x14ac:dyDescent="0.2">
      <c r="A246" s="367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68"/>
      <c r="N246" s="356" t="s">
        <v>66</v>
      </c>
      <c r="O246" s="357"/>
      <c r="P246" s="357"/>
      <c r="Q246" s="357"/>
      <c r="R246" s="357"/>
      <c r="S246" s="357"/>
      <c r="T246" s="358"/>
      <c r="U246" s="37" t="s">
        <v>67</v>
      </c>
      <c r="V246" s="337">
        <f>IFERROR(V242/H242,"0")+IFERROR(V243/H243,"0")+IFERROR(V244/H244,"0")+IFERROR(V245/H245,"0")</f>
        <v>0</v>
      </c>
      <c r="W246" s="337">
        <f>IFERROR(W242/H242,"0")+IFERROR(W243/H243,"0")+IFERROR(W244/H244,"0")+IFERROR(W245/H245,"0")</f>
        <v>0</v>
      </c>
      <c r="X246" s="337">
        <f>IFERROR(IF(X242="",0,X242),"0")+IFERROR(IF(X243="",0,X243),"0")+IFERROR(IF(X244="",0,X244),"0")+IFERROR(IF(X245="",0,X245),"0")</f>
        <v>0</v>
      </c>
      <c r="Y246" s="338"/>
      <c r="Z246" s="338"/>
    </row>
    <row r="247" spans="1:53" hidden="1" x14ac:dyDescent="0.2">
      <c r="A247" s="34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68"/>
      <c r="N247" s="356" t="s">
        <v>66</v>
      </c>
      <c r="O247" s="357"/>
      <c r="P247" s="357"/>
      <c r="Q247" s="357"/>
      <c r="R247" s="357"/>
      <c r="S247" s="357"/>
      <c r="T247" s="358"/>
      <c r="U247" s="37" t="s">
        <v>65</v>
      </c>
      <c r="V247" s="337">
        <f>IFERROR(SUM(V242:V245),"0")</f>
        <v>0</v>
      </c>
      <c r="W247" s="337">
        <f>IFERROR(SUM(W242:W245),"0")</f>
        <v>0</v>
      </c>
      <c r="X247" s="37"/>
      <c r="Y247" s="338"/>
      <c r="Z247" s="338"/>
    </row>
    <row r="248" spans="1:53" ht="14.25" hidden="1" customHeight="1" x14ac:dyDescent="0.25">
      <c r="A248" s="341" t="s">
        <v>68</v>
      </c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30"/>
      <c r="Z248" s="330"/>
    </row>
    <row r="249" spans="1:53" ht="16.5" hidden="1" customHeight="1" x14ac:dyDescent="0.25">
      <c r="A249" s="54" t="s">
        <v>403</v>
      </c>
      <c r="B249" s="54" t="s">
        <v>404</v>
      </c>
      <c r="C249" s="31">
        <v>4301051100</v>
      </c>
      <c r="D249" s="350">
        <v>4607091387766</v>
      </c>
      <c r="E249" s="345"/>
      <c r="F249" s="334">
        <v>1.3</v>
      </c>
      <c r="G249" s="32">
        <v>6</v>
      </c>
      <c r="H249" s="334">
        <v>7.8</v>
      </c>
      <c r="I249" s="334">
        <v>8.3580000000000005</v>
      </c>
      <c r="J249" s="32">
        <v>56</v>
      </c>
      <c r="K249" s="32" t="s">
        <v>103</v>
      </c>
      <c r="L249" s="33" t="s">
        <v>125</v>
      </c>
      <c r="M249" s="32">
        <v>40</v>
      </c>
      <c r="N249" s="3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344"/>
      <c r="P249" s="344"/>
      <c r="Q249" s="344"/>
      <c r="R249" s="345"/>
      <c r="S249" s="34"/>
      <c r="T249" s="34"/>
      <c r="U249" s="35" t="s">
        <v>65</v>
      </c>
      <c r="V249" s="335">
        <v>0</v>
      </c>
      <c r="W249" s="336">
        <f t="shared" ref="W249:W258" si="14"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4301051116</v>
      </c>
      <c r="D250" s="350">
        <v>4607091387957</v>
      </c>
      <c r="E250" s="345"/>
      <c r="F250" s="334">
        <v>1.3</v>
      </c>
      <c r="G250" s="32">
        <v>6</v>
      </c>
      <c r="H250" s="334">
        <v>7.8</v>
      </c>
      <c r="I250" s="334">
        <v>8.3640000000000008</v>
      </c>
      <c r="J250" s="32">
        <v>56</v>
      </c>
      <c r="K250" s="32" t="s">
        <v>103</v>
      </c>
      <c r="L250" s="33" t="s">
        <v>64</v>
      </c>
      <c r="M250" s="32">
        <v>40</v>
      </c>
      <c r="N250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344"/>
      <c r="P250" s="344"/>
      <c r="Q250" s="344"/>
      <c r="R250" s="345"/>
      <c r="S250" s="34"/>
      <c r="T250" s="34"/>
      <c r="U250" s="35" t="s">
        <v>65</v>
      </c>
      <c r="V250" s="335">
        <v>0</v>
      </c>
      <c r="W250" s="336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4301051115</v>
      </c>
      <c r="D251" s="350">
        <v>4607091387964</v>
      </c>
      <c r="E251" s="345"/>
      <c r="F251" s="334">
        <v>1.35</v>
      </c>
      <c r="G251" s="32">
        <v>6</v>
      </c>
      <c r="H251" s="334">
        <v>8.1</v>
      </c>
      <c r="I251" s="334">
        <v>8.6460000000000008</v>
      </c>
      <c r="J251" s="32">
        <v>56</v>
      </c>
      <c r="K251" s="32" t="s">
        <v>103</v>
      </c>
      <c r="L251" s="33" t="s">
        <v>64</v>
      </c>
      <c r="M251" s="32">
        <v>40</v>
      </c>
      <c r="N251" s="4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344"/>
      <c r="P251" s="344"/>
      <c r="Q251" s="344"/>
      <c r="R251" s="345"/>
      <c r="S251" s="34"/>
      <c r="T251" s="34"/>
      <c r="U251" s="35" t="s">
        <v>65</v>
      </c>
      <c r="V251" s="335">
        <v>0</v>
      </c>
      <c r="W251" s="336">
        <f t="shared" si="14"/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4301051461</v>
      </c>
      <c r="D252" s="350">
        <v>4680115883604</v>
      </c>
      <c r="E252" s="345"/>
      <c r="F252" s="334">
        <v>0.35</v>
      </c>
      <c r="G252" s="32">
        <v>6</v>
      </c>
      <c r="H252" s="334">
        <v>2.1</v>
      </c>
      <c r="I252" s="334">
        <v>2.3719999999999999</v>
      </c>
      <c r="J252" s="32">
        <v>156</v>
      </c>
      <c r="K252" s="32" t="s">
        <v>63</v>
      </c>
      <c r="L252" s="33" t="s">
        <v>125</v>
      </c>
      <c r="M252" s="32">
        <v>45</v>
      </c>
      <c r="N252" s="663" t="s">
        <v>411</v>
      </c>
      <c r="O252" s="344"/>
      <c r="P252" s="344"/>
      <c r="Q252" s="344"/>
      <c r="R252" s="345"/>
      <c r="S252" s="34"/>
      <c r="T252" s="34"/>
      <c r="U252" s="35" t="s">
        <v>65</v>
      </c>
      <c r="V252" s="335">
        <v>0</v>
      </c>
      <c r="W252" s="336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4301051485</v>
      </c>
      <c r="D253" s="350">
        <v>4680115883567</v>
      </c>
      <c r="E253" s="345"/>
      <c r="F253" s="334">
        <v>0.35</v>
      </c>
      <c r="G253" s="32">
        <v>6</v>
      </c>
      <c r="H253" s="334">
        <v>2.1</v>
      </c>
      <c r="I253" s="334">
        <v>2.36</v>
      </c>
      <c r="J253" s="32">
        <v>156</v>
      </c>
      <c r="K253" s="32" t="s">
        <v>63</v>
      </c>
      <c r="L253" s="33" t="s">
        <v>64</v>
      </c>
      <c r="M253" s="32">
        <v>40</v>
      </c>
      <c r="N253" s="413" t="s">
        <v>414</v>
      </c>
      <c r="O253" s="344"/>
      <c r="P253" s="344"/>
      <c r="Q253" s="344"/>
      <c r="R253" s="345"/>
      <c r="S253" s="34"/>
      <c r="T253" s="34"/>
      <c r="U253" s="35" t="s">
        <v>65</v>
      </c>
      <c r="V253" s="335">
        <v>0</v>
      </c>
      <c r="W253" s="336">
        <f t="shared" si="14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415</v>
      </c>
      <c r="B254" s="54" t="s">
        <v>416</v>
      </c>
      <c r="C254" s="31">
        <v>4301051134</v>
      </c>
      <c r="D254" s="350">
        <v>4607091381672</v>
      </c>
      <c r="E254" s="345"/>
      <c r="F254" s="334">
        <v>0.6</v>
      </c>
      <c r="G254" s="32">
        <v>6</v>
      </c>
      <c r="H254" s="334">
        <v>3.6</v>
      </c>
      <c r="I254" s="334">
        <v>3.8759999999999999</v>
      </c>
      <c r="J254" s="32">
        <v>120</v>
      </c>
      <c r="K254" s="32" t="s">
        <v>63</v>
      </c>
      <c r="L254" s="33" t="s">
        <v>64</v>
      </c>
      <c r="M254" s="32">
        <v>40</v>
      </c>
      <c r="N254" s="4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344"/>
      <c r="P254" s="344"/>
      <c r="Q254" s="344"/>
      <c r="R254" s="345"/>
      <c r="S254" s="34"/>
      <c r="T254" s="34"/>
      <c r="U254" s="35" t="s">
        <v>65</v>
      </c>
      <c r="V254" s="335">
        <v>0</v>
      </c>
      <c r="W254" s="336">
        <f t="shared" si="14"/>
        <v>0</v>
      </c>
      <c r="X254" s="36" t="str">
        <f>IFERROR(IF(W254=0,"",ROUNDUP(W254/H254,0)*0.00937),"")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417</v>
      </c>
      <c r="B255" s="54" t="s">
        <v>418</v>
      </c>
      <c r="C255" s="31">
        <v>4301051130</v>
      </c>
      <c r="D255" s="350">
        <v>4607091387537</v>
      </c>
      <c r="E255" s="345"/>
      <c r="F255" s="334">
        <v>0.45</v>
      </c>
      <c r="G255" s="32">
        <v>6</v>
      </c>
      <c r="H255" s="334">
        <v>2.7</v>
      </c>
      <c r="I255" s="334">
        <v>2.99</v>
      </c>
      <c r="J255" s="32">
        <v>156</v>
      </c>
      <c r="K255" s="32" t="s">
        <v>63</v>
      </c>
      <c r="L255" s="33" t="s">
        <v>64</v>
      </c>
      <c r="M255" s="32">
        <v>40</v>
      </c>
      <c r="N255" s="5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344"/>
      <c r="P255" s="344"/>
      <c r="Q255" s="344"/>
      <c r="R255" s="345"/>
      <c r="S255" s="34"/>
      <c r="T255" s="34"/>
      <c r="U255" s="35" t="s">
        <v>65</v>
      </c>
      <c r="V255" s="335">
        <v>0</v>
      </c>
      <c r="W255" s="336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419</v>
      </c>
      <c r="B256" s="54" t="s">
        <v>420</v>
      </c>
      <c r="C256" s="31">
        <v>4301051132</v>
      </c>
      <c r="D256" s="350">
        <v>4607091387513</v>
      </c>
      <c r="E256" s="345"/>
      <c r="F256" s="334">
        <v>0.45</v>
      </c>
      <c r="G256" s="32">
        <v>6</v>
      </c>
      <c r="H256" s="334">
        <v>2.7</v>
      </c>
      <c r="I256" s="334">
        <v>2.9780000000000002</v>
      </c>
      <c r="J256" s="32">
        <v>156</v>
      </c>
      <c r="K256" s="32" t="s">
        <v>63</v>
      </c>
      <c r="L256" s="33" t="s">
        <v>64</v>
      </c>
      <c r="M256" s="32">
        <v>40</v>
      </c>
      <c r="N256" s="4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344"/>
      <c r="P256" s="344"/>
      <c r="Q256" s="344"/>
      <c r="R256" s="345"/>
      <c r="S256" s="34"/>
      <c r="T256" s="34"/>
      <c r="U256" s="35" t="s">
        <v>65</v>
      </c>
      <c r="V256" s="335">
        <v>0</v>
      </c>
      <c r="W256" s="336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421</v>
      </c>
      <c r="B257" s="54" t="s">
        <v>422</v>
      </c>
      <c r="C257" s="31">
        <v>4301051277</v>
      </c>
      <c r="D257" s="350">
        <v>4680115880511</v>
      </c>
      <c r="E257" s="345"/>
      <c r="F257" s="334">
        <v>0.33</v>
      </c>
      <c r="G257" s="32">
        <v>6</v>
      </c>
      <c r="H257" s="334">
        <v>1.98</v>
      </c>
      <c r="I257" s="334">
        <v>2.1800000000000002</v>
      </c>
      <c r="J257" s="32">
        <v>156</v>
      </c>
      <c r="K257" s="32" t="s">
        <v>63</v>
      </c>
      <c r="L257" s="33" t="s">
        <v>125</v>
      </c>
      <c r="M257" s="32">
        <v>40</v>
      </c>
      <c r="N257" s="65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344"/>
      <c r="P257" s="344"/>
      <c r="Q257" s="344"/>
      <c r="R257" s="345"/>
      <c r="S257" s="34"/>
      <c r="T257" s="34"/>
      <c r="U257" s="35" t="s">
        <v>65</v>
      </c>
      <c r="V257" s="335">
        <v>0</v>
      </c>
      <c r="W257" s="336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423</v>
      </c>
      <c r="B258" s="54" t="s">
        <v>424</v>
      </c>
      <c r="C258" s="31">
        <v>4301051344</v>
      </c>
      <c r="D258" s="350">
        <v>4680115880412</v>
      </c>
      <c r="E258" s="345"/>
      <c r="F258" s="334">
        <v>0.33</v>
      </c>
      <c r="G258" s="32">
        <v>6</v>
      </c>
      <c r="H258" s="334">
        <v>1.98</v>
      </c>
      <c r="I258" s="334">
        <v>2.246</v>
      </c>
      <c r="J258" s="32">
        <v>156</v>
      </c>
      <c r="K258" s="32" t="s">
        <v>63</v>
      </c>
      <c r="L258" s="33" t="s">
        <v>125</v>
      </c>
      <c r="M258" s="32">
        <v>45</v>
      </c>
      <c r="N258" s="51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344"/>
      <c r="P258" s="344"/>
      <c r="Q258" s="344"/>
      <c r="R258" s="345"/>
      <c r="S258" s="34"/>
      <c r="T258" s="34"/>
      <c r="U258" s="35" t="s">
        <v>65</v>
      </c>
      <c r="V258" s="335">
        <v>0</v>
      </c>
      <c r="W258" s="336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idden="1" x14ac:dyDescent="0.2">
      <c r="A259" s="367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68"/>
      <c r="N259" s="356" t="s">
        <v>66</v>
      </c>
      <c r="O259" s="357"/>
      <c r="P259" s="357"/>
      <c r="Q259" s="357"/>
      <c r="R259" s="357"/>
      <c r="S259" s="357"/>
      <c r="T259" s="358"/>
      <c r="U259" s="37" t="s">
        <v>67</v>
      </c>
      <c r="V259" s="337">
        <f>IFERROR(V249/H249,"0")+IFERROR(V250/H250,"0")+IFERROR(V251/H251,"0")+IFERROR(V252/H252,"0")+IFERROR(V253/H253,"0")+IFERROR(V254/H254,"0")+IFERROR(V255/H255,"0")+IFERROR(V256/H256,"0")+IFERROR(V257/H257,"0")+IFERROR(V258/H258,"0")</f>
        <v>0</v>
      </c>
      <c r="W259" s="337">
        <f>IFERROR(W249/H249,"0")+IFERROR(W250/H250,"0")+IFERROR(W251/H251,"0")+IFERROR(W252/H252,"0")+IFERROR(W253/H253,"0")+IFERROR(W254/H254,"0")+IFERROR(W255/H255,"0")+IFERROR(W256/H256,"0")+IFERROR(W257/H257,"0")+IFERROR(W258/H258,"0")</f>
        <v>0</v>
      </c>
      <c r="X259" s="337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</v>
      </c>
      <c r="Y259" s="338"/>
      <c r="Z259" s="338"/>
    </row>
    <row r="260" spans="1:53" hidden="1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68"/>
      <c r="N260" s="356" t="s">
        <v>66</v>
      </c>
      <c r="O260" s="357"/>
      <c r="P260" s="357"/>
      <c r="Q260" s="357"/>
      <c r="R260" s="357"/>
      <c r="S260" s="357"/>
      <c r="T260" s="358"/>
      <c r="U260" s="37" t="s">
        <v>65</v>
      </c>
      <c r="V260" s="337">
        <f>IFERROR(SUM(V249:V258),"0")</f>
        <v>0</v>
      </c>
      <c r="W260" s="337">
        <f>IFERROR(SUM(W249:W258),"0")</f>
        <v>0</v>
      </c>
      <c r="X260" s="37"/>
      <c r="Y260" s="338"/>
      <c r="Z260" s="338"/>
    </row>
    <row r="261" spans="1:53" ht="14.25" hidden="1" customHeight="1" x14ac:dyDescent="0.25">
      <c r="A261" s="341" t="s">
        <v>222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30"/>
      <c r="Z261" s="330"/>
    </row>
    <row r="262" spans="1:53" ht="16.5" customHeight="1" x14ac:dyDescent="0.25">
      <c r="A262" s="54" t="s">
        <v>425</v>
      </c>
      <c r="B262" s="54" t="s">
        <v>426</v>
      </c>
      <c r="C262" s="31">
        <v>4301060326</v>
      </c>
      <c r="D262" s="350">
        <v>4607091380880</v>
      </c>
      <c r="E262" s="345"/>
      <c r="F262" s="334">
        <v>1.4</v>
      </c>
      <c r="G262" s="32">
        <v>6</v>
      </c>
      <c r="H262" s="334">
        <v>8.4</v>
      </c>
      <c r="I262" s="334">
        <v>8.9640000000000004</v>
      </c>
      <c r="J262" s="32">
        <v>56</v>
      </c>
      <c r="K262" s="32" t="s">
        <v>103</v>
      </c>
      <c r="L262" s="33" t="s">
        <v>64</v>
      </c>
      <c r="M262" s="32">
        <v>30</v>
      </c>
      <c r="N262" s="6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344"/>
      <c r="P262" s="344"/>
      <c r="Q262" s="344"/>
      <c r="R262" s="345"/>
      <c r="S262" s="34"/>
      <c r="T262" s="34"/>
      <c r="U262" s="35" t="s">
        <v>65</v>
      </c>
      <c r="V262" s="335">
        <v>100</v>
      </c>
      <c r="W262" s="336">
        <f>IFERROR(IF(V262="",0,CEILING((V262/$H262),1)*$H262),"")</f>
        <v>100.80000000000001</v>
      </c>
      <c r="X262" s="36">
        <f>IFERROR(IF(W262=0,"",ROUNDUP(W262/H262,0)*0.02175),"")</f>
        <v>0.26100000000000001</v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427</v>
      </c>
      <c r="B263" s="54" t="s">
        <v>428</v>
      </c>
      <c r="C263" s="31">
        <v>4301060308</v>
      </c>
      <c r="D263" s="350">
        <v>4607091384482</v>
      </c>
      <c r="E263" s="345"/>
      <c r="F263" s="334">
        <v>1.3</v>
      </c>
      <c r="G263" s="32">
        <v>6</v>
      </c>
      <c r="H263" s="334">
        <v>7.8</v>
      </c>
      <c r="I263" s="334">
        <v>8.3640000000000008</v>
      </c>
      <c r="J263" s="32">
        <v>56</v>
      </c>
      <c r="K263" s="32" t="s">
        <v>103</v>
      </c>
      <c r="L263" s="33" t="s">
        <v>64</v>
      </c>
      <c r="M263" s="32">
        <v>30</v>
      </c>
      <c r="N263" s="5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344"/>
      <c r="P263" s="344"/>
      <c r="Q263" s="344"/>
      <c r="R263" s="345"/>
      <c r="S263" s="34"/>
      <c r="T263" s="34"/>
      <c r="U263" s="35" t="s">
        <v>65</v>
      </c>
      <c r="V263" s="335">
        <v>0</v>
      </c>
      <c r="W263" s="336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16.5" hidden="1" customHeight="1" x14ac:dyDescent="0.25">
      <c r="A264" s="54" t="s">
        <v>429</v>
      </c>
      <c r="B264" s="54" t="s">
        <v>430</v>
      </c>
      <c r="C264" s="31">
        <v>4301060325</v>
      </c>
      <c r="D264" s="350">
        <v>4607091380897</v>
      </c>
      <c r="E264" s="345"/>
      <c r="F264" s="334">
        <v>1.4</v>
      </c>
      <c r="G264" s="32">
        <v>6</v>
      </c>
      <c r="H264" s="334">
        <v>8.4</v>
      </c>
      <c r="I264" s="334">
        <v>8.9640000000000004</v>
      </c>
      <c r="J264" s="32">
        <v>56</v>
      </c>
      <c r="K264" s="32" t="s">
        <v>103</v>
      </c>
      <c r="L264" s="33" t="s">
        <v>64</v>
      </c>
      <c r="M264" s="32">
        <v>30</v>
      </c>
      <c r="N264" s="6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344"/>
      <c r="P264" s="344"/>
      <c r="Q264" s="344"/>
      <c r="R264" s="345"/>
      <c r="S264" s="34"/>
      <c r="T264" s="34"/>
      <c r="U264" s="35" t="s">
        <v>65</v>
      </c>
      <c r="V264" s="335">
        <v>0</v>
      </c>
      <c r="W264" s="336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x14ac:dyDescent="0.2">
      <c r="A265" s="367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68"/>
      <c r="N265" s="356" t="s">
        <v>66</v>
      </c>
      <c r="O265" s="357"/>
      <c r="P265" s="357"/>
      <c r="Q265" s="357"/>
      <c r="R265" s="357"/>
      <c r="S265" s="357"/>
      <c r="T265" s="358"/>
      <c r="U265" s="37" t="s">
        <v>67</v>
      </c>
      <c r="V265" s="337">
        <f>IFERROR(V262/H262,"0")+IFERROR(V263/H263,"0")+IFERROR(V264/H264,"0")</f>
        <v>11.904761904761905</v>
      </c>
      <c r="W265" s="337">
        <f>IFERROR(W262/H262,"0")+IFERROR(W263/H263,"0")+IFERROR(W264/H264,"0")</f>
        <v>12</v>
      </c>
      <c r="X265" s="337">
        <f>IFERROR(IF(X262="",0,X262),"0")+IFERROR(IF(X263="",0,X263),"0")+IFERROR(IF(X264="",0,X264),"0")</f>
        <v>0.26100000000000001</v>
      </c>
      <c r="Y265" s="338"/>
      <c r="Z265" s="338"/>
    </row>
    <row r="266" spans="1:53" x14ac:dyDescent="0.2">
      <c r="A266" s="34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68"/>
      <c r="N266" s="356" t="s">
        <v>66</v>
      </c>
      <c r="O266" s="357"/>
      <c r="P266" s="357"/>
      <c r="Q266" s="357"/>
      <c r="R266" s="357"/>
      <c r="S266" s="357"/>
      <c r="T266" s="358"/>
      <c r="U266" s="37" t="s">
        <v>65</v>
      </c>
      <c r="V266" s="337">
        <f>IFERROR(SUM(V262:V264),"0")</f>
        <v>100</v>
      </c>
      <c r="W266" s="337">
        <f>IFERROR(SUM(W262:W264),"0")</f>
        <v>100.80000000000001</v>
      </c>
      <c r="X266" s="37"/>
      <c r="Y266" s="338"/>
      <c r="Z266" s="338"/>
    </row>
    <row r="267" spans="1:53" ht="14.25" hidden="1" customHeight="1" x14ac:dyDescent="0.25">
      <c r="A267" s="341" t="s">
        <v>86</v>
      </c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30"/>
      <c r="Z267" s="330"/>
    </row>
    <row r="268" spans="1:53" ht="16.5" hidden="1" customHeight="1" x14ac:dyDescent="0.25">
      <c r="A268" s="54" t="s">
        <v>431</v>
      </c>
      <c r="B268" s="54" t="s">
        <v>432</v>
      </c>
      <c r="C268" s="31">
        <v>4301030232</v>
      </c>
      <c r="D268" s="350">
        <v>4607091388374</v>
      </c>
      <c r="E268" s="345"/>
      <c r="F268" s="334">
        <v>0.38</v>
      </c>
      <c r="G268" s="32">
        <v>8</v>
      </c>
      <c r="H268" s="334">
        <v>3.04</v>
      </c>
      <c r="I268" s="334">
        <v>3.28</v>
      </c>
      <c r="J268" s="32">
        <v>156</v>
      </c>
      <c r="K268" s="32" t="s">
        <v>63</v>
      </c>
      <c r="L268" s="33" t="s">
        <v>89</v>
      </c>
      <c r="M268" s="32">
        <v>180</v>
      </c>
      <c r="N268" s="493" t="s">
        <v>433</v>
      </c>
      <c r="O268" s="344"/>
      <c r="P268" s="344"/>
      <c r="Q268" s="344"/>
      <c r="R268" s="345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434</v>
      </c>
      <c r="B269" s="54" t="s">
        <v>435</v>
      </c>
      <c r="C269" s="31">
        <v>4301030235</v>
      </c>
      <c r="D269" s="350">
        <v>4607091388381</v>
      </c>
      <c r="E269" s="345"/>
      <c r="F269" s="334">
        <v>0.38</v>
      </c>
      <c r="G269" s="32">
        <v>8</v>
      </c>
      <c r="H269" s="334">
        <v>3.04</v>
      </c>
      <c r="I269" s="334">
        <v>3.32</v>
      </c>
      <c r="J269" s="32">
        <v>156</v>
      </c>
      <c r="K269" s="32" t="s">
        <v>63</v>
      </c>
      <c r="L269" s="33" t="s">
        <v>89</v>
      </c>
      <c r="M269" s="32">
        <v>180</v>
      </c>
      <c r="N269" s="460" t="s">
        <v>436</v>
      </c>
      <c r="O269" s="344"/>
      <c r="P269" s="344"/>
      <c r="Q269" s="344"/>
      <c r="R269" s="345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437</v>
      </c>
      <c r="B270" s="54" t="s">
        <v>438</v>
      </c>
      <c r="C270" s="31">
        <v>4301030233</v>
      </c>
      <c r="D270" s="350">
        <v>4607091388404</v>
      </c>
      <c r="E270" s="345"/>
      <c r="F270" s="334">
        <v>0.17</v>
      </c>
      <c r="G270" s="32">
        <v>15</v>
      </c>
      <c r="H270" s="334">
        <v>2.5499999999999998</v>
      </c>
      <c r="I270" s="334">
        <v>2.9</v>
      </c>
      <c r="J270" s="32">
        <v>156</v>
      </c>
      <c r="K270" s="32" t="s">
        <v>63</v>
      </c>
      <c r="L270" s="33" t="s">
        <v>89</v>
      </c>
      <c r="M270" s="32">
        <v>180</v>
      </c>
      <c r="N270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344"/>
      <c r="P270" s="344"/>
      <c r="Q270" s="344"/>
      <c r="R270" s="345"/>
      <c r="S270" s="34"/>
      <c r="T270" s="34"/>
      <c r="U270" s="35" t="s">
        <v>65</v>
      </c>
      <c r="V270" s="335">
        <v>5.1000000000000014</v>
      </c>
      <c r="W270" s="336">
        <f>IFERROR(IF(V270="",0,CEILING((V270/$H270),1)*$H270),"")</f>
        <v>5.0999999999999996</v>
      </c>
      <c r="X270" s="36">
        <f>IFERROR(IF(W270=0,"",ROUNDUP(W270/H270,0)*0.00753),"")</f>
        <v>1.506E-2</v>
      </c>
      <c r="Y270" s="56"/>
      <c r="Z270" s="57"/>
      <c r="AD270" s="58"/>
      <c r="BA270" s="214" t="s">
        <v>1</v>
      </c>
    </row>
    <row r="271" spans="1:53" x14ac:dyDescent="0.2">
      <c r="A271" s="367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68"/>
      <c r="N271" s="356" t="s">
        <v>66</v>
      </c>
      <c r="O271" s="357"/>
      <c r="P271" s="357"/>
      <c r="Q271" s="357"/>
      <c r="R271" s="357"/>
      <c r="S271" s="357"/>
      <c r="T271" s="358"/>
      <c r="U271" s="37" t="s">
        <v>67</v>
      </c>
      <c r="V271" s="337">
        <f>IFERROR(V268/H268,"0")+IFERROR(V269/H269,"0")+IFERROR(V270/H270,"0")</f>
        <v>2.0000000000000009</v>
      </c>
      <c r="W271" s="337">
        <f>IFERROR(W268/H268,"0")+IFERROR(W269/H269,"0")+IFERROR(W270/H270,"0")</f>
        <v>2</v>
      </c>
      <c r="X271" s="337">
        <f>IFERROR(IF(X268="",0,X268),"0")+IFERROR(IF(X269="",0,X269),"0")+IFERROR(IF(X270="",0,X270),"0")</f>
        <v>1.506E-2</v>
      </c>
      <c r="Y271" s="338"/>
      <c r="Z271" s="338"/>
    </row>
    <row r="272" spans="1:53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68"/>
      <c r="N272" s="356" t="s">
        <v>66</v>
      </c>
      <c r="O272" s="357"/>
      <c r="P272" s="357"/>
      <c r="Q272" s="357"/>
      <c r="R272" s="357"/>
      <c r="S272" s="357"/>
      <c r="T272" s="358"/>
      <c r="U272" s="37" t="s">
        <v>65</v>
      </c>
      <c r="V272" s="337">
        <f>IFERROR(SUM(V268:V270),"0")</f>
        <v>5.1000000000000014</v>
      </c>
      <c r="W272" s="337">
        <f>IFERROR(SUM(W268:W270),"0")</f>
        <v>5.0999999999999996</v>
      </c>
      <c r="X272" s="37"/>
      <c r="Y272" s="338"/>
      <c r="Z272" s="338"/>
    </row>
    <row r="273" spans="1:53" ht="14.25" hidden="1" customHeight="1" x14ac:dyDescent="0.25">
      <c r="A273" s="341" t="s">
        <v>439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30"/>
      <c r="Z273" s="330"/>
    </row>
    <row r="274" spans="1:53" ht="16.5" hidden="1" customHeight="1" x14ac:dyDescent="0.25">
      <c r="A274" s="54" t="s">
        <v>440</v>
      </c>
      <c r="B274" s="54" t="s">
        <v>441</v>
      </c>
      <c r="C274" s="31">
        <v>4301180007</v>
      </c>
      <c r="D274" s="350">
        <v>4680115881808</v>
      </c>
      <c r="E274" s="345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442</v>
      </c>
      <c r="L274" s="33" t="s">
        <v>443</v>
      </c>
      <c r="M274" s="32">
        <v>730</v>
      </c>
      <c r="N274" s="3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344"/>
      <c r="P274" s="344"/>
      <c r="Q274" s="344"/>
      <c r="R274" s="345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444</v>
      </c>
      <c r="B275" s="54" t="s">
        <v>445</v>
      </c>
      <c r="C275" s="31">
        <v>4301180006</v>
      </c>
      <c r="D275" s="350">
        <v>4680115881822</v>
      </c>
      <c r="E275" s="345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442</v>
      </c>
      <c r="L275" s="33" t="s">
        <v>443</v>
      </c>
      <c r="M275" s="32">
        <v>730</v>
      </c>
      <c r="N275" s="6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344"/>
      <c r="P275" s="344"/>
      <c r="Q275" s="344"/>
      <c r="R275" s="345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446</v>
      </c>
      <c r="B276" s="54" t="s">
        <v>447</v>
      </c>
      <c r="C276" s="31">
        <v>4301180001</v>
      </c>
      <c r="D276" s="350">
        <v>4680115880016</v>
      </c>
      <c r="E276" s="345"/>
      <c r="F276" s="334">
        <v>0.1</v>
      </c>
      <c r="G276" s="32">
        <v>20</v>
      </c>
      <c r="H276" s="334">
        <v>2</v>
      </c>
      <c r="I276" s="334">
        <v>2.2400000000000002</v>
      </c>
      <c r="J276" s="32">
        <v>238</v>
      </c>
      <c r="K276" s="32" t="s">
        <v>442</v>
      </c>
      <c r="L276" s="33" t="s">
        <v>443</v>
      </c>
      <c r="M276" s="32">
        <v>730</v>
      </c>
      <c r="N276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344"/>
      <c r="P276" s="344"/>
      <c r="Q276" s="344"/>
      <c r="R276" s="345"/>
      <c r="S276" s="34"/>
      <c r="T276" s="34"/>
      <c r="U276" s="35" t="s">
        <v>65</v>
      </c>
      <c r="V276" s="335">
        <v>0</v>
      </c>
      <c r="W276" s="336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idden="1" x14ac:dyDescent="0.2">
      <c r="A277" s="367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68"/>
      <c r="N277" s="356" t="s">
        <v>66</v>
      </c>
      <c r="O277" s="357"/>
      <c r="P277" s="357"/>
      <c r="Q277" s="357"/>
      <c r="R277" s="357"/>
      <c r="S277" s="357"/>
      <c r="T277" s="358"/>
      <c r="U277" s="37" t="s">
        <v>67</v>
      </c>
      <c r="V277" s="337">
        <f>IFERROR(V274/H274,"0")+IFERROR(V275/H275,"0")+IFERROR(V276/H276,"0")</f>
        <v>0</v>
      </c>
      <c r="W277" s="337">
        <f>IFERROR(W274/H274,"0")+IFERROR(W275/H275,"0")+IFERROR(W276/H276,"0")</f>
        <v>0</v>
      </c>
      <c r="X277" s="337">
        <f>IFERROR(IF(X274="",0,X274),"0")+IFERROR(IF(X275="",0,X275),"0")+IFERROR(IF(X276="",0,X276),"0")</f>
        <v>0</v>
      </c>
      <c r="Y277" s="338"/>
      <c r="Z277" s="338"/>
    </row>
    <row r="278" spans="1:53" hidden="1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68"/>
      <c r="N278" s="356" t="s">
        <v>66</v>
      </c>
      <c r="O278" s="357"/>
      <c r="P278" s="357"/>
      <c r="Q278" s="357"/>
      <c r="R278" s="357"/>
      <c r="S278" s="357"/>
      <c r="T278" s="358"/>
      <c r="U278" s="37" t="s">
        <v>65</v>
      </c>
      <c r="V278" s="337">
        <f>IFERROR(SUM(V274:V276),"0")</f>
        <v>0</v>
      </c>
      <c r="W278" s="337">
        <f>IFERROR(SUM(W274:W276),"0")</f>
        <v>0</v>
      </c>
      <c r="X278" s="37"/>
      <c r="Y278" s="338"/>
      <c r="Z278" s="338"/>
    </row>
    <row r="279" spans="1:53" ht="16.5" hidden="1" customHeight="1" x14ac:dyDescent="0.25">
      <c r="A279" s="355" t="s">
        <v>448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14.25" hidden="1" customHeight="1" x14ac:dyDescent="0.25">
      <c r="A280" s="341" t="s">
        <v>108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30"/>
      <c r="Z280" s="330"/>
    </row>
    <row r="281" spans="1:53" ht="27" hidden="1" customHeight="1" x14ac:dyDescent="0.25">
      <c r="A281" s="54" t="s">
        <v>449</v>
      </c>
      <c r="B281" s="54" t="s">
        <v>450</v>
      </c>
      <c r="C281" s="31">
        <v>4301011315</v>
      </c>
      <c r="D281" s="350">
        <v>4607091387421</v>
      </c>
      <c r="E281" s="345"/>
      <c r="F281" s="334">
        <v>1.35</v>
      </c>
      <c r="G281" s="32">
        <v>8</v>
      </c>
      <c r="H281" s="334">
        <v>10.8</v>
      </c>
      <c r="I281" s="334">
        <v>11.28</v>
      </c>
      <c r="J281" s="32">
        <v>56</v>
      </c>
      <c r="K281" s="32" t="s">
        <v>103</v>
      </c>
      <c r="L281" s="33" t="s">
        <v>104</v>
      </c>
      <c r="M281" s="32">
        <v>55</v>
      </c>
      <c r="N281" s="4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4"/>
      <c r="P281" s="344"/>
      <c r="Q281" s="344"/>
      <c r="R281" s="345"/>
      <c r="S281" s="34"/>
      <c r="T281" s="34"/>
      <c r="U281" s="35" t="s">
        <v>65</v>
      </c>
      <c r="V281" s="335">
        <v>0</v>
      </c>
      <c r="W281" s="336">
        <f t="shared" ref="W281:W288" si="15"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451</v>
      </c>
      <c r="C282" s="31">
        <v>4301011121</v>
      </c>
      <c r="D282" s="350">
        <v>4607091387421</v>
      </c>
      <c r="E282" s="345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103</v>
      </c>
      <c r="L282" s="33" t="s">
        <v>112</v>
      </c>
      <c r="M282" s="32">
        <v>55</v>
      </c>
      <c r="N282" s="5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344"/>
      <c r="P282" s="344"/>
      <c r="Q282" s="344"/>
      <c r="R282" s="345"/>
      <c r="S282" s="34"/>
      <c r="T282" s="34"/>
      <c r="U282" s="35" t="s">
        <v>65</v>
      </c>
      <c r="V282" s="335">
        <v>0</v>
      </c>
      <c r="W282" s="336">
        <f t="shared" si="15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452</v>
      </c>
      <c r="B283" s="54" t="s">
        <v>453</v>
      </c>
      <c r="C283" s="31">
        <v>4301011396</v>
      </c>
      <c r="D283" s="350">
        <v>4607091387452</v>
      </c>
      <c r="E283" s="345"/>
      <c r="F283" s="334">
        <v>1.35</v>
      </c>
      <c r="G283" s="32">
        <v>8</v>
      </c>
      <c r="H283" s="334">
        <v>10.8</v>
      </c>
      <c r="I283" s="334">
        <v>11.28</v>
      </c>
      <c r="J283" s="32">
        <v>48</v>
      </c>
      <c r="K283" s="32" t="s">
        <v>103</v>
      </c>
      <c r="L283" s="33" t="s">
        <v>112</v>
      </c>
      <c r="M283" s="32">
        <v>55</v>
      </c>
      <c r="N283" s="44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4"/>
      <c r="P283" s="344"/>
      <c r="Q283" s="344"/>
      <c r="R283" s="345"/>
      <c r="S283" s="34"/>
      <c r="T283" s="34"/>
      <c r="U283" s="35" t="s">
        <v>65</v>
      </c>
      <c r="V283" s="335">
        <v>0</v>
      </c>
      <c r="W283" s="336">
        <f t="shared" si="15"/>
        <v>0</v>
      </c>
      <c r="X283" s="36" t="str">
        <f>IFERROR(IF(W283=0,"",ROUNDUP(W283/H283,0)*0.02039),"")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452</v>
      </c>
      <c r="B284" s="54" t="s">
        <v>454</v>
      </c>
      <c r="C284" s="31">
        <v>4301011322</v>
      </c>
      <c r="D284" s="350">
        <v>4607091387452</v>
      </c>
      <c r="E284" s="345"/>
      <c r="F284" s="334">
        <v>1.35</v>
      </c>
      <c r="G284" s="32">
        <v>8</v>
      </c>
      <c r="H284" s="334">
        <v>10.8</v>
      </c>
      <c r="I284" s="334">
        <v>11.28</v>
      </c>
      <c r="J284" s="32">
        <v>56</v>
      </c>
      <c r="K284" s="32" t="s">
        <v>103</v>
      </c>
      <c r="L284" s="33" t="s">
        <v>125</v>
      </c>
      <c r="M284" s="32">
        <v>55</v>
      </c>
      <c r="N284" s="62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4"/>
      <c r="P284" s="344"/>
      <c r="Q284" s="344"/>
      <c r="R284" s="345"/>
      <c r="S284" s="34"/>
      <c r="T284" s="34"/>
      <c r="U284" s="35" t="s">
        <v>65</v>
      </c>
      <c r="V284" s="335">
        <v>0</v>
      </c>
      <c r="W284" s="336">
        <f t="shared" si="15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452</v>
      </c>
      <c r="B285" s="54" t="s">
        <v>455</v>
      </c>
      <c r="C285" s="31">
        <v>4301011619</v>
      </c>
      <c r="D285" s="350">
        <v>4607091387452</v>
      </c>
      <c r="E285" s="345"/>
      <c r="F285" s="334">
        <v>1.45</v>
      </c>
      <c r="G285" s="32">
        <v>8</v>
      </c>
      <c r="H285" s="334">
        <v>11.6</v>
      </c>
      <c r="I285" s="334">
        <v>12.08</v>
      </c>
      <c r="J285" s="32">
        <v>56</v>
      </c>
      <c r="K285" s="32" t="s">
        <v>103</v>
      </c>
      <c r="L285" s="33" t="s">
        <v>104</v>
      </c>
      <c r="M285" s="32">
        <v>55</v>
      </c>
      <c r="N285" s="560" t="s">
        <v>456</v>
      </c>
      <c r="O285" s="344"/>
      <c r="P285" s="344"/>
      <c r="Q285" s="344"/>
      <c r="R285" s="345"/>
      <c r="S285" s="34"/>
      <c r="T285" s="34"/>
      <c r="U285" s="35" t="s">
        <v>65</v>
      </c>
      <c r="V285" s="335">
        <v>0</v>
      </c>
      <c r="W285" s="336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457</v>
      </c>
      <c r="B286" s="54" t="s">
        <v>458</v>
      </c>
      <c r="C286" s="31">
        <v>4301011313</v>
      </c>
      <c r="D286" s="350">
        <v>4607091385984</v>
      </c>
      <c r="E286" s="345"/>
      <c r="F286" s="334">
        <v>1.35</v>
      </c>
      <c r="G286" s="32">
        <v>8</v>
      </c>
      <c r="H286" s="334">
        <v>10.8</v>
      </c>
      <c r="I286" s="334">
        <v>11.28</v>
      </c>
      <c r="J286" s="32">
        <v>56</v>
      </c>
      <c r="K286" s="32" t="s">
        <v>103</v>
      </c>
      <c r="L286" s="33" t="s">
        <v>104</v>
      </c>
      <c r="M286" s="32">
        <v>55</v>
      </c>
      <c r="N286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344"/>
      <c r="P286" s="344"/>
      <c r="Q286" s="344"/>
      <c r="R286" s="345"/>
      <c r="S286" s="34"/>
      <c r="T286" s="34"/>
      <c r="U286" s="35" t="s">
        <v>65</v>
      </c>
      <c r="V286" s="335">
        <v>0</v>
      </c>
      <c r="W286" s="336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460</v>
      </c>
      <c r="C287" s="31">
        <v>4301011316</v>
      </c>
      <c r="D287" s="350">
        <v>4607091387438</v>
      </c>
      <c r="E287" s="345"/>
      <c r="F287" s="334">
        <v>0.5</v>
      </c>
      <c r="G287" s="32">
        <v>10</v>
      </c>
      <c r="H287" s="334">
        <v>5</v>
      </c>
      <c r="I287" s="334">
        <v>5.24</v>
      </c>
      <c r="J287" s="32">
        <v>120</v>
      </c>
      <c r="K287" s="32" t="s">
        <v>63</v>
      </c>
      <c r="L287" s="33" t="s">
        <v>104</v>
      </c>
      <c r="M287" s="32">
        <v>55</v>
      </c>
      <c r="N287" s="4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344"/>
      <c r="P287" s="344"/>
      <c r="Q287" s="344"/>
      <c r="R287" s="345"/>
      <c r="S287" s="34"/>
      <c r="T287" s="34"/>
      <c r="U287" s="35" t="s">
        <v>65</v>
      </c>
      <c r="V287" s="335">
        <v>0</v>
      </c>
      <c r="W287" s="336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461</v>
      </c>
      <c r="B288" s="54" t="s">
        <v>462</v>
      </c>
      <c r="C288" s="31">
        <v>4301011318</v>
      </c>
      <c r="D288" s="350">
        <v>4607091387469</v>
      </c>
      <c r="E288" s="345"/>
      <c r="F288" s="334">
        <v>0.5</v>
      </c>
      <c r="G288" s="32">
        <v>10</v>
      </c>
      <c r="H288" s="334">
        <v>5</v>
      </c>
      <c r="I288" s="334">
        <v>5.21</v>
      </c>
      <c r="J288" s="32">
        <v>120</v>
      </c>
      <c r="K288" s="32" t="s">
        <v>63</v>
      </c>
      <c r="L288" s="33" t="s">
        <v>64</v>
      </c>
      <c r="M288" s="32">
        <v>55</v>
      </c>
      <c r="N288" s="4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344"/>
      <c r="P288" s="344"/>
      <c r="Q288" s="344"/>
      <c r="R288" s="345"/>
      <c r="S288" s="34"/>
      <c r="T288" s="34"/>
      <c r="U288" s="35" t="s">
        <v>65</v>
      </c>
      <c r="V288" s="335">
        <v>0</v>
      </c>
      <c r="W288" s="336">
        <f t="shared" si="15"/>
        <v>0</v>
      </c>
      <c r="X288" s="36" t="str">
        <f>IFERROR(IF(W288=0,"",ROUNDUP(W288/H288,0)*0.00937),"")</f>
        <v/>
      </c>
      <c r="Y288" s="56"/>
      <c r="Z288" s="57"/>
      <c r="AD288" s="58"/>
      <c r="BA288" s="225" t="s">
        <v>1</v>
      </c>
    </row>
    <row r="289" spans="1:53" hidden="1" x14ac:dyDescent="0.2">
      <c r="A289" s="367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68"/>
      <c r="N289" s="356" t="s">
        <v>66</v>
      </c>
      <c r="O289" s="357"/>
      <c r="P289" s="357"/>
      <c r="Q289" s="357"/>
      <c r="R289" s="357"/>
      <c r="S289" s="357"/>
      <c r="T289" s="358"/>
      <c r="U289" s="37" t="s">
        <v>67</v>
      </c>
      <c r="V289" s="337">
        <f>IFERROR(V281/H281,"0")+IFERROR(V282/H282,"0")+IFERROR(V283/H283,"0")+IFERROR(V284/H284,"0")+IFERROR(V285/H285,"0")+IFERROR(V286/H286,"0")+IFERROR(V287/H287,"0")+IFERROR(V288/H288,"0")</f>
        <v>0</v>
      </c>
      <c r="W289" s="337">
        <f>IFERROR(W281/H281,"0")+IFERROR(W282/H282,"0")+IFERROR(W283/H283,"0")+IFERROR(W284/H284,"0")+IFERROR(W285/H285,"0")+IFERROR(W286/H286,"0")+IFERROR(W287/H287,"0")+IFERROR(W288/H288,"0")</f>
        <v>0</v>
      </c>
      <c r="X289" s="337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0</v>
      </c>
      <c r="Y289" s="338"/>
      <c r="Z289" s="338"/>
    </row>
    <row r="290" spans="1:53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68"/>
      <c r="N290" s="356" t="s">
        <v>66</v>
      </c>
      <c r="O290" s="357"/>
      <c r="P290" s="357"/>
      <c r="Q290" s="357"/>
      <c r="R290" s="357"/>
      <c r="S290" s="357"/>
      <c r="T290" s="358"/>
      <c r="U290" s="37" t="s">
        <v>65</v>
      </c>
      <c r="V290" s="337">
        <f>IFERROR(SUM(V281:V288),"0")</f>
        <v>0</v>
      </c>
      <c r="W290" s="337">
        <f>IFERROR(SUM(W281:W288),"0")</f>
        <v>0</v>
      </c>
      <c r="X290" s="37"/>
      <c r="Y290" s="338"/>
      <c r="Z290" s="338"/>
    </row>
    <row r="291" spans="1:53" ht="14.25" hidden="1" customHeight="1" x14ac:dyDescent="0.25">
      <c r="A291" s="341" t="s">
        <v>60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30"/>
      <c r="Z291" s="330"/>
    </row>
    <row r="292" spans="1:53" ht="27" hidden="1" customHeight="1" x14ac:dyDescent="0.25">
      <c r="A292" s="54" t="s">
        <v>463</v>
      </c>
      <c r="B292" s="54" t="s">
        <v>464</v>
      </c>
      <c r="C292" s="31">
        <v>4301031154</v>
      </c>
      <c r="D292" s="350">
        <v>4607091387292</v>
      </c>
      <c r="E292" s="345"/>
      <c r="F292" s="334">
        <v>0.73</v>
      </c>
      <c r="G292" s="32">
        <v>6</v>
      </c>
      <c r="H292" s="334">
        <v>4.38</v>
      </c>
      <c r="I292" s="334">
        <v>4.6399999999999997</v>
      </c>
      <c r="J292" s="32">
        <v>156</v>
      </c>
      <c r="K292" s="32" t="s">
        <v>63</v>
      </c>
      <c r="L292" s="33" t="s">
        <v>64</v>
      </c>
      <c r="M292" s="32">
        <v>45</v>
      </c>
      <c r="N292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344"/>
      <c r="P292" s="344"/>
      <c r="Q292" s="344"/>
      <c r="R292" s="345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465</v>
      </c>
      <c r="B293" s="54" t="s">
        <v>466</v>
      </c>
      <c r="C293" s="31">
        <v>4301031155</v>
      </c>
      <c r="D293" s="350">
        <v>4607091387315</v>
      </c>
      <c r="E293" s="345"/>
      <c r="F293" s="334">
        <v>0.7</v>
      </c>
      <c r="G293" s="32">
        <v>4</v>
      </c>
      <c r="H293" s="334">
        <v>2.8</v>
      </c>
      <c r="I293" s="334">
        <v>3.048</v>
      </c>
      <c r="J293" s="32">
        <v>156</v>
      </c>
      <c r="K293" s="32" t="s">
        <v>63</v>
      </c>
      <c r="L293" s="33" t="s">
        <v>64</v>
      </c>
      <c r="M293" s="32">
        <v>45</v>
      </c>
      <c r="N293" s="4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344"/>
      <c r="P293" s="344"/>
      <c r="Q293" s="344"/>
      <c r="R293" s="345"/>
      <c r="S293" s="34"/>
      <c r="T293" s="34"/>
      <c r="U293" s="35" t="s">
        <v>65</v>
      </c>
      <c r="V293" s="335">
        <v>0</v>
      </c>
      <c r="W293" s="336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68"/>
      <c r="N294" s="356" t="s">
        <v>66</v>
      </c>
      <c r="O294" s="357"/>
      <c r="P294" s="357"/>
      <c r="Q294" s="357"/>
      <c r="R294" s="357"/>
      <c r="S294" s="357"/>
      <c r="T294" s="358"/>
      <c r="U294" s="37" t="s">
        <v>67</v>
      </c>
      <c r="V294" s="337">
        <f>IFERROR(V292/H292,"0")+IFERROR(V293/H293,"0")</f>
        <v>0</v>
      </c>
      <c r="W294" s="337">
        <f>IFERROR(W292/H292,"0")+IFERROR(W293/H293,"0")</f>
        <v>0</v>
      </c>
      <c r="X294" s="337">
        <f>IFERROR(IF(X292="",0,X292),"0")+IFERROR(IF(X293="",0,X293),"0")</f>
        <v>0</v>
      </c>
      <c r="Y294" s="338"/>
      <c r="Z294" s="338"/>
    </row>
    <row r="295" spans="1:53" hidden="1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68"/>
      <c r="N295" s="356" t="s">
        <v>66</v>
      </c>
      <c r="O295" s="357"/>
      <c r="P295" s="357"/>
      <c r="Q295" s="357"/>
      <c r="R295" s="357"/>
      <c r="S295" s="357"/>
      <c r="T295" s="358"/>
      <c r="U295" s="37" t="s">
        <v>65</v>
      </c>
      <c r="V295" s="337">
        <f>IFERROR(SUM(V292:V293),"0")</f>
        <v>0</v>
      </c>
      <c r="W295" s="337">
        <f>IFERROR(SUM(W292:W293),"0")</f>
        <v>0</v>
      </c>
      <c r="X295" s="37"/>
      <c r="Y295" s="338"/>
      <c r="Z295" s="338"/>
    </row>
    <row r="296" spans="1:53" ht="16.5" hidden="1" customHeight="1" x14ac:dyDescent="0.25">
      <c r="A296" s="355" t="s">
        <v>467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14.25" hidden="1" customHeight="1" x14ac:dyDescent="0.25">
      <c r="A297" s="341" t="s">
        <v>60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30"/>
      <c r="Z297" s="330"/>
    </row>
    <row r="298" spans="1:53" ht="27" hidden="1" customHeight="1" x14ac:dyDescent="0.25">
      <c r="A298" s="54" t="s">
        <v>468</v>
      </c>
      <c r="B298" s="54" t="s">
        <v>469</v>
      </c>
      <c r="C298" s="31">
        <v>4301031066</v>
      </c>
      <c r="D298" s="350">
        <v>4607091383836</v>
      </c>
      <c r="E298" s="345"/>
      <c r="F298" s="334">
        <v>0.3</v>
      </c>
      <c r="G298" s="32">
        <v>6</v>
      </c>
      <c r="H298" s="334">
        <v>1.8</v>
      </c>
      <c r="I298" s="334">
        <v>2.048</v>
      </c>
      <c r="J298" s="32">
        <v>156</v>
      </c>
      <c r="K298" s="32" t="s">
        <v>63</v>
      </c>
      <c r="L298" s="33" t="s">
        <v>64</v>
      </c>
      <c r="M298" s="32">
        <v>40</v>
      </c>
      <c r="N298" s="6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344"/>
      <c r="P298" s="344"/>
      <c r="Q298" s="344"/>
      <c r="R298" s="345"/>
      <c r="S298" s="34"/>
      <c r="T298" s="34"/>
      <c r="U298" s="35" t="s">
        <v>65</v>
      </c>
      <c r="V298" s="335">
        <v>0</v>
      </c>
      <c r="W298" s="33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8" t="s">
        <v>1</v>
      </c>
    </row>
    <row r="299" spans="1:53" hidden="1" x14ac:dyDescent="0.2">
      <c r="A299" s="367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68"/>
      <c r="N299" s="356" t="s">
        <v>66</v>
      </c>
      <c r="O299" s="357"/>
      <c r="P299" s="357"/>
      <c r="Q299" s="357"/>
      <c r="R299" s="357"/>
      <c r="S299" s="357"/>
      <c r="T299" s="358"/>
      <c r="U299" s="37" t="s">
        <v>67</v>
      </c>
      <c r="V299" s="337">
        <f>IFERROR(V298/H298,"0")</f>
        <v>0</v>
      </c>
      <c r="W299" s="337">
        <f>IFERROR(W298/H298,"0")</f>
        <v>0</v>
      </c>
      <c r="X299" s="337">
        <f>IFERROR(IF(X298="",0,X298),"0")</f>
        <v>0</v>
      </c>
      <c r="Y299" s="338"/>
      <c r="Z299" s="338"/>
    </row>
    <row r="300" spans="1:53" hidden="1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68"/>
      <c r="N300" s="356" t="s">
        <v>66</v>
      </c>
      <c r="O300" s="357"/>
      <c r="P300" s="357"/>
      <c r="Q300" s="357"/>
      <c r="R300" s="357"/>
      <c r="S300" s="357"/>
      <c r="T300" s="358"/>
      <c r="U300" s="37" t="s">
        <v>65</v>
      </c>
      <c r="V300" s="337">
        <f>IFERROR(SUM(V298:V298),"0")</f>
        <v>0</v>
      </c>
      <c r="W300" s="337">
        <f>IFERROR(SUM(W298:W298),"0")</f>
        <v>0</v>
      </c>
      <c r="X300" s="37"/>
      <c r="Y300" s="338"/>
      <c r="Z300" s="338"/>
    </row>
    <row r="301" spans="1:53" ht="14.25" hidden="1" customHeight="1" x14ac:dyDescent="0.25">
      <c r="A301" s="341" t="s">
        <v>68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30"/>
      <c r="Z301" s="330"/>
    </row>
    <row r="302" spans="1:53" ht="27" hidden="1" customHeight="1" x14ac:dyDescent="0.25">
      <c r="A302" s="54" t="s">
        <v>470</v>
      </c>
      <c r="B302" s="54" t="s">
        <v>471</v>
      </c>
      <c r="C302" s="31">
        <v>4301051142</v>
      </c>
      <c r="D302" s="350">
        <v>4607091387919</v>
      </c>
      <c r="E302" s="345"/>
      <c r="F302" s="334">
        <v>1.35</v>
      </c>
      <c r="G302" s="32">
        <v>6</v>
      </c>
      <c r="H302" s="334">
        <v>8.1</v>
      </c>
      <c r="I302" s="334">
        <v>8.6639999999999997</v>
      </c>
      <c r="J302" s="32">
        <v>56</v>
      </c>
      <c r="K302" s="32" t="s">
        <v>103</v>
      </c>
      <c r="L302" s="33" t="s">
        <v>64</v>
      </c>
      <c r="M302" s="32">
        <v>45</v>
      </c>
      <c r="N302" s="6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344"/>
      <c r="P302" s="344"/>
      <c r="Q302" s="344"/>
      <c r="R302" s="345"/>
      <c r="S302" s="34"/>
      <c r="T302" s="34"/>
      <c r="U302" s="35" t="s">
        <v>65</v>
      </c>
      <c r="V302" s="335">
        <v>0</v>
      </c>
      <c r="W302" s="33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9" t="s">
        <v>1</v>
      </c>
    </row>
    <row r="303" spans="1:53" hidden="1" x14ac:dyDescent="0.2">
      <c r="A303" s="367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68"/>
      <c r="N303" s="356" t="s">
        <v>66</v>
      </c>
      <c r="O303" s="357"/>
      <c r="P303" s="357"/>
      <c r="Q303" s="357"/>
      <c r="R303" s="357"/>
      <c r="S303" s="357"/>
      <c r="T303" s="358"/>
      <c r="U303" s="37" t="s">
        <v>67</v>
      </c>
      <c r="V303" s="337">
        <f>IFERROR(V302/H302,"0")</f>
        <v>0</v>
      </c>
      <c r="W303" s="337">
        <f>IFERROR(W302/H302,"0")</f>
        <v>0</v>
      </c>
      <c r="X303" s="337">
        <f>IFERROR(IF(X302="",0,X302),"0")</f>
        <v>0</v>
      </c>
      <c r="Y303" s="338"/>
      <c r="Z303" s="338"/>
    </row>
    <row r="304" spans="1:53" hidden="1" x14ac:dyDescent="0.2">
      <c r="A304" s="342"/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68"/>
      <c r="N304" s="356" t="s">
        <v>66</v>
      </c>
      <c r="O304" s="357"/>
      <c r="P304" s="357"/>
      <c r="Q304" s="357"/>
      <c r="R304" s="357"/>
      <c r="S304" s="357"/>
      <c r="T304" s="358"/>
      <c r="U304" s="37" t="s">
        <v>65</v>
      </c>
      <c r="V304" s="337">
        <f>IFERROR(SUM(V302:V302),"0")</f>
        <v>0</v>
      </c>
      <c r="W304" s="337">
        <f>IFERROR(SUM(W302:W302),"0")</f>
        <v>0</v>
      </c>
      <c r="X304" s="37"/>
      <c r="Y304" s="338"/>
      <c r="Z304" s="338"/>
    </row>
    <row r="305" spans="1:53" ht="14.25" hidden="1" customHeight="1" x14ac:dyDescent="0.25">
      <c r="A305" s="341" t="s">
        <v>222</v>
      </c>
      <c r="B305" s="342"/>
      <c r="C305" s="342"/>
      <c r="D305" s="342"/>
      <c r="E305" s="342"/>
      <c r="F305" s="342"/>
      <c r="G305" s="342"/>
      <c r="H305" s="342"/>
      <c r="I305" s="342"/>
      <c r="J305" s="342"/>
      <c r="K305" s="342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30"/>
      <c r="Z305" s="330"/>
    </row>
    <row r="306" spans="1:53" ht="27" hidden="1" customHeight="1" x14ac:dyDescent="0.25">
      <c r="A306" s="54" t="s">
        <v>472</v>
      </c>
      <c r="B306" s="54" t="s">
        <v>473</v>
      </c>
      <c r="C306" s="31">
        <v>4301060324</v>
      </c>
      <c r="D306" s="350">
        <v>4607091388831</v>
      </c>
      <c r="E306" s="345"/>
      <c r="F306" s="334">
        <v>0.38</v>
      </c>
      <c r="G306" s="32">
        <v>6</v>
      </c>
      <c r="H306" s="334">
        <v>2.2799999999999998</v>
      </c>
      <c r="I306" s="334">
        <v>2.552</v>
      </c>
      <c r="J306" s="32">
        <v>156</v>
      </c>
      <c r="K306" s="32" t="s">
        <v>63</v>
      </c>
      <c r="L306" s="33" t="s">
        <v>64</v>
      </c>
      <c r="M306" s="32">
        <v>40</v>
      </c>
      <c r="N306" s="4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344"/>
      <c r="P306" s="344"/>
      <c r="Q306" s="344"/>
      <c r="R306" s="345"/>
      <c r="S306" s="34"/>
      <c r="T306" s="34"/>
      <c r="U306" s="35" t="s">
        <v>65</v>
      </c>
      <c r="V306" s="335">
        <v>0</v>
      </c>
      <c r="W306" s="336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0" t="s">
        <v>1</v>
      </c>
    </row>
    <row r="307" spans="1:53" hidden="1" x14ac:dyDescent="0.2">
      <c r="A307" s="367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68"/>
      <c r="N307" s="356" t="s">
        <v>66</v>
      </c>
      <c r="O307" s="357"/>
      <c r="P307" s="357"/>
      <c r="Q307" s="357"/>
      <c r="R307" s="357"/>
      <c r="S307" s="357"/>
      <c r="T307" s="358"/>
      <c r="U307" s="37" t="s">
        <v>67</v>
      </c>
      <c r="V307" s="337">
        <f>IFERROR(V306/H306,"0")</f>
        <v>0</v>
      </c>
      <c r="W307" s="337">
        <f>IFERROR(W306/H306,"0")</f>
        <v>0</v>
      </c>
      <c r="X307" s="337">
        <f>IFERROR(IF(X306="",0,X306),"0")</f>
        <v>0</v>
      </c>
      <c r="Y307" s="338"/>
      <c r="Z307" s="338"/>
    </row>
    <row r="308" spans="1:53" hidden="1" x14ac:dyDescent="0.2">
      <c r="A308" s="342"/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68"/>
      <c r="N308" s="356" t="s">
        <v>66</v>
      </c>
      <c r="O308" s="357"/>
      <c r="P308" s="357"/>
      <c r="Q308" s="357"/>
      <c r="R308" s="357"/>
      <c r="S308" s="357"/>
      <c r="T308" s="358"/>
      <c r="U308" s="37" t="s">
        <v>65</v>
      </c>
      <c r="V308" s="337">
        <f>IFERROR(SUM(V306:V306),"0")</f>
        <v>0</v>
      </c>
      <c r="W308" s="337">
        <f>IFERROR(SUM(W306:W306),"0")</f>
        <v>0</v>
      </c>
      <c r="X308" s="37"/>
      <c r="Y308" s="338"/>
      <c r="Z308" s="338"/>
    </row>
    <row r="309" spans="1:53" ht="14.25" hidden="1" customHeight="1" x14ac:dyDescent="0.25">
      <c r="A309" s="341" t="s">
        <v>86</v>
      </c>
      <c r="B309" s="342"/>
      <c r="C309" s="342"/>
      <c r="D309" s="342"/>
      <c r="E309" s="342"/>
      <c r="F309" s="342"/>
      <c r="G309" s="342"/>
      <c r="H309" s="342"/>
      <c r="I309" s="342"/>
      <c r="J309" s="342"/>
      <c r="K309" s="342"/>
      <c r="L309" s="342"/>
      <c r="M309" s="342"/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30"/>
      <c r="Z309" s="330"/>
    </row>
    <row r="310" spans="1:53" ht="27" hidden="1" customHeight="1" x14ac:dyDescent="0.25">
      <c r="A310" s="54" t="s">
        <v>474</v>
      </c>
      <c r="B310" s="54" t="s">
        <v>475</v>
      </c>
      <c r="C310" s="31">
        <v>4301032015</v>
      </c>
      <c r="D310" s="350">
        <v>4607091383102</v>
      </c>
      <c r="E310" s="345"/>
      <c r="F310" s="334">
        <v>0.17</v>
      </c>
      <c r="G310" s="32">
        <v>15</v>
      </c>
      <c r="H310" s="334">
        <v>2.5499999999999998</v>
      </c>
      <c r="I310" s="334">
        <v>2.9750000000000001</v>
      </c>
      <c r="J310" s="32">
        <v>156</v>
      </c>
      <c r="K310" s="32" t="s">
        <v>63</v>
      </c>
      <c r="L310" s="33" t="s">
        <v>89</v>
      </c>
      <c r="M310" s="32">
        <v>180</v>
      </c>
      <c r="N310" s="6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344"/>
      <c r="P310" s="344"/>
      <c r="Q310" s="344"/>
      <c r="R310" s="345"/>
      <c r="S310" s="34"/>
      <c r="T310" s="34"/>
      <c r="U310" s="35" t="s">
        <v>65</v>
      </c>
      <c r="V310" s="335">
        <v>0</v>
      </c>
      <c r="W310" s="33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1" t="s">
        <v>1</v>
      </c>
    </row>
    <row r="311" spans="1:53" hidden="1" x14ac:dyDescent="0.2">
      <c r="A311" s="367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68"/>
      <c r="N311" s="356" t="s">
        <v>66</v>
      </c>
      <c r="O311" s="357"/>
      <c r="P311" s="357"/>
      <c r="Q311" s="357"/>
      <c r="R311" s="357"/>
      <c r="S311" s="357"/>
      <c r="T311" s="358"/>
      <c r="U311" s="37" t="s">
        <v>67</v>
      </c>
      <c r="V311" s="337">
        <f>IFERROR(V310/H310,"0")</f>
        <v>0</v>
      </c>
      <c r="W311" s="337">
        <f>IFERROR(W310/H310,"0")</f>
        <v>0</v>
      </c>
      <c r="X311" s="337">
        <f>IFERROR(IF(X310="",0,X310),"0")</f>
        <v>0</v>
      </c>
      <c r="Y311" s="338"/>
      <c r="Z311" s="338"/>
    </row>
    <row r="312" spans="1:53" hidden="1" x14ac:dyDescent="0.2">
      <c r="A312" s="342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68"/>
      <c r="N312" s="356" t="s">
        <v>66</v>
      </c>
      <c r="O312" s="357"/>
      <c r="P312" s="357"/>
      <c r="Q312" s="357"/>
      <c r="R312" s="357"/>
      <c r="S312" s="357"/>
      <c r="T312" s="358"/>
      <c r="U312" s="37" t="s">
        <v>65</v>
      </c>
      <c r="V312" s="337">
        <f>IFERROR(SUM(V310:V310),"0")</f>
        <v>0</v>
      </c>
      <c r="W312" s="337">
        <f>IFERROR(SUM(W310:W310),"0")</f>
        <v>0</v>
      </c>
      <c r="X312" s="37"/>
      <c r="Y312" s="338"/>
      <c r="Z312" s="338"/>
    </row>
    <row r="313" spans="1:53" ht="27.75" hidden="1" customHeight="1" x14ac:dyDescent="0.2">
      <c r="A313" s="385" t="s">
        <v>476</v>
      </c>
      <c r="B313" s="386"/>
      <c r="C313" s="386"/>
      <c r="D313" s="386"/>
      <c r="E313" s="386"/>
      <c r="F313" s="386"/>
      <c r="G313" s="386"/>
      <c r="H313" s="386"/>
      <c r="I313" s="386"/>
      <c r="J313" s="386"/>
      <c r="K313" s="386"/>
      <c r="L313" s="386"/>
      <c r="M313" s="386"/>
      <c r="N313" s="386"/>
      <c r="O313" s="386"/>
      <c r="P313" s="386"/>
      <c r="Q313" s="386"/>
      <c r="R313" s="386"/>
      <c r="S313" s="386"/>
      <c r="T313" s="386"/>
      <c r="U313" s="386"/>
      <c r="V313" s="386"/>
      <c r="W313" s="386"/>
      <c r="X313" s="386"/>
      <c r="Y313" s="48"/>
      <c r="Z313" s="48"/>
    </row>
    <row r="314" spans="1:53" ht="16.5" hidden="1" customHeight="1" x14ac:dyDescent="0.25">
      <c r="A314" s="355" t="s">
        <v>477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14.25" hidden="1" customHeight="1" x14ac:dyDescent="0.25">
      <c r="A315" s="341" t="s">
        <v>108</v>
      </c>
      <c r="B315" s="342"/>
      <c r="C315" s="342"/>
      <c r="D315" s="342"/>
      <c r="E315" s="342"/>
      <c r="F315" s="342"/>
      <c r="G315" s="342"/>
      <c r="H315" s="342"/>
      <c r="I315" s="342"/>
      <c r="J315" s="342"/>
      <c r="K315" s="342"/>
      <c r="L315" s="342"/>
      <c r="M315" s="342"/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30"/>
      <c r="Z315" s="330"/>
    </row>
    <row r="316" spans="1:53" ht="27" customHeight="1" x14ac:dyDescent="0.25">
      <c r="A316" s="54" t="s">
        <v>478</v>
      </c>
      <c r="B316" s="54" t="s">
        <v>479</v>
      </c>
      <c r="C316" s="31">
        <v>4301011339</v>
      </c>
      <c r="D316" s="350">
        <v>4607091383997</v>
      </c>
      <c r="E316" s="345"/>
      <c r="F316" s="334">
        <v>2.5</v>
      </c>
      <c r="G316" s="32">
        <v>6</v>
      </c>
      <c r="H316" s="334">
        <v>15</v>
      </c>
      <c r="I316" s="334">
        <v>15.48</v>
      </c>
      <c r="J316" s="32">
        <v>48</v>
      </c>
      <c r="K316" s="32" t="s">
        <v>103</v>
      </c>
      <c r="L316" s="33" t="s">
        <v>64</v>
      </c>
      <c r="M316" s="32">
        <v>60</v>
      </c>
      <c r="N316" s="6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4"/>
      <c r="P316" s="344"/>
      <c r="Q316" s="344"/>
      <c r="R316" s="345"/>
      <c r="S316" s="34"/>
      <c r="T316" s="34"/>
      <c r="U316" s="35" t="s">
        <v>65</v>
      </c>
      <c r="V316" s="335">
        <v>2000</v>
      </c>
      <c r="W316" s="336">
        <f t="shared" ref="W316:W323" si="16">IFERROR(IF(V316="",0,CEILING((V316/$H316),1)*$H316),"")</f>
        <v>2010</v>
      </c>
      <c r="X316" s="36">
        <f>IFERROR(IF(W316=0,"",ROUNDUP(W316/H316,0)*0.02175),"")</f>
        <v>2.9144999999999999</v>
      </c>
      <c r="Y316" s="56"/>
      <c r="Z316" s="57"/>
      <c r="AD316" s="58"/>
      <c r="BA316" s="232" t="s">
        <v>1</v>
      </c>
    </row>
    <row r="317" spans="1:53" ht="27" hidden="1" customHeight="1" x14ac:dyDescent="0.25">
      <c r="A317" s="54" t="s">
        <v>478</v>
      </c>
      <c r="B317" s="54" t="s">
        <v>480</v>
      </c>
      <c r="C317" s="31">
        <v>4301011239</v>
      </c>
      <c r="D317" s="350">
        <v>4607091383997</v>
      </c>
      <c r="E317" s="345"/>
      <c r="F317" s="334">
        <v>2.5</v>
      </c>
      <c r="G317" s="32">
        <v>6</v>
      </c>
      <c r="H317" s="334">
        <v>15</v>
      </c>
      <c r="I317" s="334">
        <v>15.48</v>
      </c>
      <c r="J317" s="32">
        <v>48</v>
      </c>
      <c r="K317" s="32" t="s">
        <v>103</v>
      </c>
      <c r="L317" s="33" t="s">
        <v>112</v>
      </c>
      <c r="M317" s="32">
        <v>60</v>
      </c>
      <c r="N317" s="4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344"/>
      <c r="P317" s="344"/>
      <c r="Q317" s="344"/>
      <c r="R317" s="345"/>
      <c r="S317" s="34"/>
      <c r="T317" s="34"/>
      <c r="U317" s="35" t="s">
        <v>65</v>
      </c>
      <c r="V317" s="335">
        <v>0</v>
      </c>
      <c r="W317" s="336">
        <f t="shared" si="16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481</v>
      </c>
      <c r="B318" s="54" t="s">
        <v>482</v>
      </c>
      <c r="C318" s="31">
        <v>4301011240</v>
      </c>
      <c r="D318" s="350">
        <v>4607091384130</v>
      </c>
      <c r="E318" s="345"/>
      <c r="F318" s="334">
        <v>2.5</v>
      </c>
      <c r="G318" s="32">
        <v>6</v>
      </c>
      <c r="H318" s="334">
        <v>15</v>
      </c>
      <c r="I318" s="334">
        <v>15.48</v>
      </c>
      <c r="J318" s="32">
        <v>48</v>
      </c>
      <c r="K318" s="32" t="s">
        <v>103</v>
      </c>
      <c r="L318" s="33" t="s">
        <v>112</v>
      </c>
      <c r="M318" s="32">
        <v>60</v>
      </c>
      <c r="N318" s="5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4"/>
      <c r="P318" s="344"/>
      <c r="Q318" s="344"/>
      <c r="R318" s="345"/>
      <c r="S318" s="34"/>
      <c r="T318" s="34"/>
      <c r="U318" s="35" t="s">
        <v>65</v>
      </c>
      <c r="V318" s="335">
        <v>0</v>
      </c>
      <c r="W318" s="336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27" customHeight="1" x14ac:dyDescent="0.25">
      <c r="A319" s="54" t="s">
        <v>481</v>
      </c>
      <c r="B319" s="54" t="s">
        <v>483</v>
      </c>
      <c r="C319" s="31">
        <v>4301011326</v>
      </c>
      <c r="D319" s="350">
        <v>4607091384130</v>
      </c>
      <c r="E319" s="345"/>
      <c r="F319" s="334">
        <v>2.5</v>
      </c>
      <c r="G319" s="32">
        <v>6</v>
      </c>
      <c r="H319" s="334">
        <v>15</v>
      </c>
      <c r="I319" s="334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3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344"/>
      <c r="P319" s="344"/>
      <c r="Q319" s="344"/>
      <c r="R319" s="345"/>
      <c r="S319" s="34"/>
      <c r="T319" s="34"/>
      <c r="U319" s="35" t="s">
        <v>65</v>
      </c>
      <c r="V319" s="335">
        <v>2000</v>
      </c>
      <c r="W319" s="336">
        <f t="shared" si="16"/>
        <v>2010</v>
      </c>
      <c r="X319" s="36">
        <f>IFERROR(IF(W319=0,"",ROUNDUP(W319/H319,0)*0.02175),"")</f>
        <v>2.9144999999999999</v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484</v>
      </c>
      <c r="B320" s="54" t="s">
        <v>485</v>
      </c>
      <c r="C320" s="31">
        <v>4301011238</v>
      </c>
      <c r="D320" s="350">
        <v>4607091384147</v>
      </c>
      <c r="E320" s="345"/>
      <c r="F320" s="334">
        <v>2.5</v>
      </c>
      <c r="G320" s="32">
        <v>6</v>
      </c>
      <c r="H320" s="334">
        <v>15</v>
      </c>
      <c r="I320" s="334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392" t="s">
        <v>486</v>
      </c>
      <c r="O320" s="344"/>
      <c r="P320" s="344"/>
      <c r="Q320" s="344"/>
      <c r="R320" s="345"/>
      <c r="S320" s="34"/>
      <c r="T320" s="34"/>
      <c r="U320" s="35" t="s">
        <v>65</v>
      </c>
      <c r="V320" s="335">
        <v>0</v>
      </c>
      <c r="W320" s="336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16.5" customHeight="1" x14ac:dyDescent="0.25">
      <c r="A321" s="54" t="s">
        <v>484</v>
      </c>
      <c r="B321" s="54" t="s">
        <v>487</v>
      </c>
      <c r="C321" s="31">
        <v>4301011330</v>
      </c>
      <c r="D321" s="350">
        <v>4607091384147</v>
      </c>
      <c r="E321" s="345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103</v>
      </c>
      <c r="L321" s="33" t="s">
        <v>64</v>
      </c>
      <c r="M321" s="32">
        <v>60</v>
      </c>
      <c r="N321" s="65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344"/>
      <c r="P321" s="344"/>
      <c r="Q321" s="344"/>
      <c r="R321" s="345"/>
      <c r="S321" s="34"/>
      <c r="T321" s="34"/>
      <c r="U321" s="35" t="s">
        <v>65</v>
      </c>
      <c r="V321" s="335">
        <v>2000</v>
      </c>
      <c r="W321" s="336">
        <f t="shared" si="16"/>
        <v>2010</v>
      </c>
      <c r="X321" s="36">
        <f>IFERROR(IF(W321=0,"",ROUNDUP(W321/H321,0)*0.02175),"")</f>
        <v>2.9144999999999999</v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488</v>
      </c>
      <c r="B322" s="54" t="s">
        <v>489</v>
      </c>
      <c r="C322" s="31">
        <v>4301011327</v>
      </c>
      <c r="D322" s="350">
        <v>4607091384154</v>
      </c>
      <c r="E322" s="345"/>
      <c r="F322" s="334">
        <v>0.5</v>
      </c>
      <c r="G322" s="32">
        <v>10</v>
      </c>
      <c r="H322" s="334">
        <v>5</v>
      </c>
      <c r="I322" s="334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344"/>
      <c r="P322" s="344"/>
      <c r="Q322" s="344"/>
      <c r="R322" s="345"/>
      <c r="S322" s="34"/>
      <c r="T322" s="34"/>
      <c r="U322" s="35" t="s">
        <v>65</v>
      </c>
      <c r="V322" s="335">
        <v>0</v>
      </c>
      <c r="W322" s="336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ht="27" hidden="1" customHeight="1" x14ac:dyDescent="0.25">
      <c r="A323" s="54" t="s">
        <v>490</v>
      </c>
      <c r="B323" s="54" t="s">
        <v>491</v>
      </c>
      <c r="C323" s="31">
        <v>4301011332</v>
      </c>
      <c r="D323" s="350">
        <v>4607091384161</v>
      </c>
      <c r="E323" s="345"/>
      <c r="F323" s="334">
        <v>0.5</v>
      </c>
      <c r="G323" s="32">
        <v>10</v>
      </c>
      <c r="H323" s="334">
        <v>5</v>
      </c>
      <c r="I323" s="334">
        <v>5.21</v>
      </c>
      <c r="J323" s="32">
        <v>120</v>
      </c>
      <c r="K323" s="32" t="s">
        <v>63</v>
      </c>
      <c r="L323" s="33" t="s">
        <v>64</v>
      </c>
      <c r="M323" s="32">
        <v>60</v>
      </c>
      <c r="N323" s="66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344"/>
      <c r="P323" s="344"/>
      <c r="Q323" s="344"/>
      <c r="R323" s="345"/>
      <c r="S323" s="34"/>
      <c r="T323" s="34"/>
      <c r="U323" s="35" t="s">
        <v>65</v>
      </c>
      <c r="V323" s="335">
        <v>0</v>
      </c>
      <c r="W323" s="336">
        <f t="shared" si="16"/>
        <v>0</v>
      </c>
      <c r="X323" s="36" t="str">
        <f>IFERROR(IF(W323=0,"",ROUNDUP(W323/H323,0)*0.00937),"")</f>
        <v/>
      </c>
      <c r="Y323" s="56"/>
      <c r="Z323" s="57"/>
      <c r="AD323" s="58"/>
      <c r="BA323" s="239" t="s">
        <v>1</v>
      </c>
    </row>
    <row r="324" spans="1:53" x14ac:dyDescent="0.2">
      <c r="A324" s="367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68"/>
      <c r="N324" s="356" t="s">
        <v>66</v>
      </c>
      <c r="O324" s="357"/>
      <c r="P324" s="357"/>
      <c r="Q324" s="357"/>
      <c r="R324" s="357"/>
      <c r="S324" s="357"/>
      <c r="T324" s="358"/>
      <c r="U324" s="37" t="s">
        <v>67</v>
      </c>
      <c r="V324" s="337">
        <f>IFERROR(V316/H316,"0")+IFERROR(V317/H317,"0")+IFERROR(V318/H318,"0")+IFERROR(V319/H319,"0")+IFERROR(V320/H320,"0")+IFERROR(V321/H321,"0")+IFERROR(V322/H322,"0")+IFERROR(V323/H323,"0")</f>
        <v>400</v>
      </c>
      <c r="W324" s="337">
        <f>IFERROR(W316/H316,"0")+IFERROR(W317/H317,"0")+IFERROR(W318/H318,"0")+IFERROR(W319/H319,"0")+IFERROR(W320/H320,"0")+IFERROR(W321/H321,"0")+IFERROR(W322/H322,"0")+IFERROR(W323/H323,"0")</f>
        <v>402</v>
      </c>
      <c r="X324" s="337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8.7434999999999992</v>
      </c>
      <c r="Y324" s="338"/>
      <c r="Z324" s="338"/>
    </row>
    <row r="325" spans="1:53" x14ac:dyDescent="0.2">
      <c r="A325" s="34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68"/>
      <c r="N325" s="356" t="s">
        <v>66</v>
      </c>
      <c r="O325" s="357"/>
      <c r="P325" s="357"/>
      <c r="Q325" s="357"/>
      <c r="R325" s="357"/>
      <c r="S325" s="357"/>
      <c r="T325" s="358"/>
      <c r="U325" s="37" t="s">
        <v>65</v>
      </c>
      <c r="V325" s="337">
        <f>IFERROR(SUM(V316:V323),"0")</f>
        <v>6000</v>
      </c>
      <c r="W325" s="337">
        <f>IFERROR(SUM(W316:W323),"0")</f>
        <v>6030</v>
      </c>
      <c r="X325" s="37"/>
      <c r="Y325" s="338"/>
      <c r="Z325" s="338"/>
    </row>
    <row r="326" spans="1:53" ht="14.25" hidden="1" customHeight="1" x14ac:dyDescent="0.25">
      <c r="A326" s="341" t="s">
        <v>100</v>
      </c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30"/>
      <c r="Z326" s="330"/>
    </row>
    <row r="327" spans="1:53" ht="27" customHeight="1" x14ac:dyDescent="0.25">
      <c r="A327" s="54" t="s">
        <v>492</v>
      </c>
      <c r="B327" s="54" t="s">
        <v>493</v>
      </c>
      <c r="C327" s="31">
        <v>4301020178</v>
      </c>
      <c r="D327" s="350">
        <v>4607091383980</v>
      </c>
      <c r="E327" s="345"/>
      <c r="F327" s="334">
        <v>2.5</v>
      </c>
      <c r="G327" s="32">
        <v>6</v>
      </c>
      <c r="H327" s="334">
        <v>15</v>
      </c>
      <c r="I327" s="334">
        <v>15.48</v>
      </c>
      <c r="J327" s="32">
        <v>48</v>
      </c>
      <c r="K327" s="32" t="s">
        <v>103</v>
      </c>
      <c r="L327" s="33" t="s">
        <v>104</v>
      </c>
      <c r="M327" s="32">
        <v>50</v>
      </c>
      <c r="N327" s="3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344"/>
      <c r="P327" s="344"/>
      <c r="Q327" s="344"/>
      <c r="R327" s="345"/>
      <c r="S327" s="34"/>
      <c r="T327" s="34"/>
      <c r="U327" s="35" t="s">
        <v>65</v>
      </c>
      <c r="V327" s="335">
        <v>4000</v>
      </c>
      <c r="W327" s="336">
        <f>IFERROR(IF(V327="",0,CEILING((V327/$H327),1)*$H327),"")</f>
        <v>4005</v>
      </c>
      <c r="X327" s="36">
        <f>IFERROR(IF(W327=0,"",ROUNDUP(W327/H327,0)*0.02175),"")</f>
        <v>5.8072499999999998</v>
      </c>
      <c r="Y327" s="56"/>
      <c r="Z327" s="57"/>
      <c r="AD327" s="58"/>
      <c r="BA327" s="240" t="s">
        <v>1</v>
      </c>
    </row>
    <row r="328" spans="1:53" ht="16.5" hidden="1" customHeight="1" x14ac:dyDescent="0.25">
      <c r="A328" s="54" t="s">
        <v>494</v>
      </c>
      <c r="B328" s="54" t="s">
        <v>495</v>
      </c>
      <c r="C328" s="31">
        <v>4301020270</v>
      </c>
      <c r="D328" s="350">
        <v>4680115883314</v>
      </c>
      <c r="E328" s="345"/>
      <c r="F328" s="334">
        <v>1.35</v>
      </c>
      <c r="G328" s="32">
        <v>8</v>
      </c>
      <c r="H328" s="334">
        <v>10.8</v>
      </c>
      <c r="I328" s="334">
        <v>11.28</v>
      </c>
      <c r="J328" s="32">
        <v>56</v>
      </c>
      <c r="K328" s="32" t="s">
        <v>103</v>
      </c>
      <c r="L328" s="33" t="s">
        <v>125</v>
      </c>
      <c r="M328" s="32">
        <v>50</v>
      </c>
      <c r="N328" s="681" t="s">
        <v>496</v>
      </c>
      <c r="O328" s="344"/>
      <c r="P328" s="344"/>
      <c r="Q328" s="344"/>
      <c r="R328" s="345"/>
      <c r="S328" s="34"/>
      <c r="T328" s="34"/>
      <c r="U328" s="35" t="s">
        <v>65</v>
      </c>
      <c r="V328" s="335">
        <v>0</v>
      </c>
      <c r="W328" s="33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497</v>
      </c>
      <c r="B329" s="54" t="s">
        <v>498</v>
      </c>
      <c r="C329" s="31">
        <v>4301020179</v>
      </c>
      <c r="D329" s="350">
        <v>4607091384178</v>
      </c>
      <c r="E329" s="345"/>
      <c r="F329" s="334">
        <v>0.4</v>
      </c>
      <c r="G329" s="32">
        <v>10</v>
      </c>
      <c r="H329" s="334">
        <v>4</v>
      </c>
      <c r="I329" s="334">
        <v>4.24</v>
      </c>
      <c r="J329" s="32">
        <v>120</v>
      </c>
      <c r="K329" s="32" t="s">
        <v>63</v>
      </c>
      <c r="L329" s="33" t="s">
        <v>104</v>
      </c>
      <c r="M329" s="32">
        <v>50</v>
      </c>
      <c r="N329" s="5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344"/>
      <c r="P329" s="344"/>
      <c r="Q329" s="344"/>
      <c r="R329" s="345"/>
      <c r="S329" s="34"/>
      <c r="T329" s="34"/>
      <c r="U329" s="35" t="s">
        <v>65</v>
      </c>
      <c r="V329" s="335">
        <v>0</v>
      </c>
      <c r="W329" s="336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x14ac:dyDescent="0.2">
      <c r="A330" s="367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68"/>
      <c r="N330" s="356" t="s">
        <v>66</v>
      </c>
      <c r="O330" s="357"/>
      <c r="P330" s="357"/>
      <c r="Q330" s="357"/>
      <c r="R330" s="357"/>
      <c r="S330" s="357"/>
      <c r="T330" s="358"/>
      <c r="U330" s="37" t="s">
        <v>67</v>
      </c>
      <c r="V330" s="337">
        <f>IFERROR(V327/H327,"0")+IFERROR(V328/H328,"0")+IFERROR(V329/H329,"0")</f>
        <v>266.66666666666669</v>
      </c>
      <c r="W330" s="337">
        <f>IFERROR(W327/H327,"0")+IFERROR(W328/H328,"0")+IFERROR(W329/H329,"0")</f>
        <v>267</v>
      </c>
      <c r="X330" s="337">
        <f>IFERROR(IF(X327="",0,X327),"0")+IFERROR(IF(X328="",0,X328),"0")+IFERROR(IF(X329="",0,X329),"0")</f>
        <v>5.8072499999999998</v>
      </c>
      <c r="Y330" s="338"/>
      <c r="Z330" s="338"/>
    </row>
    <row r="331" spans="1:53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68"/>
      <c r="N331" s="356" t="s">
        <v>66</v>
      </c>
      <c r="O331" s="357"/>
      <c r="P331" s="357"/>
      <c r="Q331" s="357"/>
      <c r="R331" s="357"/>
      <c r="S331" s="357"/>
      <c r="T331" s="358"/>
      <c r="U331" s="37" t="s">
        <v>65</v>
      </c>
      <c r="V331" s="337">
        <f>IFERROR(SUM(V327:V329),"0")</f>
        <v>4000</v>
      </c>
      <c r="W331" s="337">
        <f>IFERROR(SUM(W327:W329),"0")</f>
        <v>4005</v>
      </c>
      <c r="X331" s="37"/>
      <c r="Y331" s="338"/>
      <c r="Z331" s="338"/>
    </row>
    <row r="332" spans="1:53" ht="14.25" hidden="1" customHeight="1" x14ac:dyDescent="0.25">
      <c r="A332" s="341" t="s">
        <v>68</v>
      </c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30"/>
      <c r="Z332" s="330"/>
    </row>
    <row r="333" spans="1:53" ht="27" hidden="1" customHeight="1" x14ac:dyDescent="0.25">
      <c r="A333" s="54" t="s">
        <v>499</v>
      </c>
      <c r="B333" s="54" t="s">
        <v>500</v>
      </c>
      <c r="C333" s="31">
        <v>4301051560</v>
      </c>
      <c r="D333" s="350">
        <v>4607091383928</v>
      </c>
      <c r="E333" s="345"/>
      <c r="F333" s="334">
        <v>1.3</v>
      </c>
      <c r="G333" s="32">
        <v>6</v>
      </c>
      <c r="H333" s="334">
        <v>7.8</v>
      </c>
      <c r="I333" s="334">
        <v>8.3699999999999992</v>
      </c>
      <c r="J333" s="32">
        <v>56</v>
      </c>
      <c r="K333" s="32" t="s">
        <v>103</v>
      </c>
      <c r="L333" s="33" t="s">
        <v>125</v>
      </c>
      <c r="M333" s="32">
        <v>40</v>
      </c>
      <c r="N333" s="683" t="s">
        <v>501</v>
      </c>
      <c r="O333" s="344"/>
      <c r="P333" s="344"/>
      <c r="Q333" s="344"/>
      <c r="R333" s="345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t="27" customHeight="1" x14ac:dyDescent="0.25">
      <c r="A334" s="54" t="s">
        <v>502</v>
      </c>
      <c r="B334" s="54" t="s">
        <v>503</v>
      </c>
      <c r="C334" s="31">
        <v>4301051298</v>
      </c>
      <c r="D334" s="350">
        <v>4607091384260</v>
      </c>
      <c r="E334" s="345"/>
      <c r="F334" s="334">
        <v>1.3</v>
      </c>
      <c r="G334" s="32">
        <v>6</v>
      </c>
      <c r="H334" s="334">
        <v>7.8</v>
      </c>
      <c r="I334" s="334">
        <v>8.3640000000000008</v>
      </c>
      <c r="J334" s="32">
        <v>56</v>
      </c>
      <c r="K334" s="32" t="s">
        <v>103</v>
      </c>
      <c r="L334" s="33" t="s">
        <v>64</v>
      </c>
      <c r="M334" s="32">
        <v>35</v>
      </c>
      <c r="N334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344"/>
      <c r="P334" s="344"/>
      <c r="Q334" s="344"/>
      <c r="R334" s="345"/>
      <c r="S334" s="34"/>
      <c r="T334" s="34"/>
      <c r="U334" s="35" t="s">
        <v>65</v>
      </c>
      <c r="V334" s="335">
        <v>600</v>
      </c>
      <c r="W334" s="336">
        <f>IFERROR(IF(V334="",0,CEILING((V334/$H334),1)*$H334),"")</f>
        <v>600.6</v>
      </c>
      <c r="X334" s="36">
        <f>IFERROR(IF(W334=0,"",ROUNDUP(W334/H334,0)*0.02175),"")</f>
        <v>1.67475</v>
      </c>
      <c r="Y334" s="56"/>
      <c r="Z334" s="57"/>
      <c r="AD334" s="58"/>
      <c r="BA334" s="244" t="s">
        <v>1</v>
      </c>
    </row>
    <row r="335" spans="1:53" x14ac:dyDescent="0.2">
      <c r="A335" s="367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68"/>
      <c r="N335" s="356" t="s">
        <v>66</v>
      </c>
      <c r="O335" s="357"/>
      <c r="P335" s="357"/>
      <c r="Q335" s="357"/>
      <c r="R335" s="357"/>
      <c r="S335" s="357"/>
      <c r="T335" s="358"/>
      <c r="U335" s="37" t="s">
        <v>67</v>
      </c>
      <c r="V335" s="337">
        <f>IFERROR(V333/H333,"0")+IFERROR(V334/H334,"0")</f>
        <v>76.92307692307692</v>
      </c>
      <c r="W335" s="337">
        <f>IFERROR(W333/H333,"0")+IFERROR(W334/H334,"0")</f>
        <v>77</v>
      </c>
      <c r="X335" s="337">
        <f>IFERROR(IF(X333="",0,X333),"0")+IFERROR(IF(X334="",0,X334),"0")</f>
        <v>1.67475</v>
      </c>
      <c r="Y335" s="338"/>
      <c r="Z335" s="338"/>
    </row>
    <row r="336" spans="1:53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68"/>
      <c r="N336" s="356" t="s">
        <v>66</v>
      </c>
      <c r="O336" s="357"/>
      <c r="P336" s="357"/>
      <c r="Q336" s="357"/>
      <c r="R336" s="357"/>
      <c r="S336" s="357"/>
      <c r="T336" s="358"/>
      <c r="U336" s="37" t="s">
        <v>65</v>
      </c>
      <c r="V336" s="337">
        <f>IFERROR(SUM(V333:V334),"0")</f>
        <v>600</v>
      </c>
      <c r="W336" s="337">
        <f>IFERROR(SUM(W333:W334),"0")</f>
        <v>600.6</v>
      </c>
      <c r="X336" s="37"/>
      <c r="Y336" s="338"/>
      <c r="Z336" s="338"/>
    </row>
    <row r="337" spans="1:53" ht="14.25" hidden="1" customHeight="1" x14ac:dyDescent="0.25">
      <c r="A337" s="341" t="s">
        <v>222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16.5" hidden="1" customHeight="1" x14ac:dyDescent="0.25">
      <c r="A338" s="54" t="s">
        <v>504</v>
      </c>
      <c r="B338" s="54" t="s">
        <v>505</v>
      </c>
      <c r="C338" s="31">
        <v>4301060314</v>
      </c>
      <c r="D338" s="350">
        <v>4607091384673</v>
      </c>
      <c r="E338" s="345"/>
      <c r="F338" s="334">
        <v>1.3</v>
      </c>
      <c r="G338" s="32">
        <v>6</v>
      </c>
      <c r="H338" s="334">
        <v>7.8</v>
      </c>
      <c r="I338" s="334">
        <v>8.3640000000000008</v>
      </c>
      <c r="J338" s="32">
        <v>56</v>
      </c>
      <c r="K338" s="32" t="s">
        <v>103</v>
      </c>
      <c r="L338" s="33" t="s">
        <v>64</v>
      </c>
      <c r="M338" s="32">
        <v>30</v>
      </c>
      <c r="N338" s="3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344"/>
      <c r="P338" s="344"/>
      <c r="Q338" s="344"/>
      <c r="R338" s="345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5" t="s">
        <v>1</v>
      </c>
    </row>
    <row r="339" spans="1:53" hidden="1" x14ac:dyDescent="0.2">
      <c r="A339" s="367"/>
      <c r="B339" s="342"/>
      <c r="C339" s="342"/>
      <c r="D339" s="342"/>
      <c r="E339" s="342"/>
      <c r="F339" s="342"/>
      <c r="G339" s="342"/>
      <c r="H339" s="342"/>
      <c r="I339" s="342"/>
      <c r="J339" s="342"/>
      <c r="K339" s="342"/>
      <c r="L339" s="342"/>
      <c r="M339" s="368"/>
      <c r="N339" s="356" t="s">
        <v>66</v>
      </c>
      <c r="O339" s="357"/>
      <c r="P339" s="357"/>
      <c r="Q339" s="357"/>
      <c r="R339" s="357"/>
      <c r="S339" s="357"/>
      <c r="T339" s="358"/>
      <c r="U339" s="37" t="s">
        <v>67</v>
      </c>
      <c r="V339" s="337">
        <f>IFERROR(V338/H338,"0")</f>
        <v>0</v>
      </c>
      <c r="W339" s="337">
        <f>IFERROR(W338/H338,"0")</f>
        <v>0</v>
      </c>
      <c r="X339" s="337">
        <f>IFERROR(IF(X338="",0,X338),"0")</f>
        <v>0</v>
      </c>
      <c r="Y339" s="338"/>
      <c r="Z339" s="338"/>
    </row>
    <row r="340" spans="1:53" hidden="1" x14ac:dyDescent="0.2">
      <c r="A340" s="342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68"/>
      <c r="N340" s="356" t="s">
        <v>66</v>
      </c>
      <c r="O340" s="357"/>
      <c r="P340" s="357"/>
      <c r="Q340" s="357"/>
      <c r="R340" s="357"/>
      <c r="S340" s="357"/>
      <c r="T340" s="358"/>
      <c r="U340" s="37" t="s">
        <v>65</v>
      </c>
      <c r="V340" s="337">
        <f>IFERROR(SUM(V338:V338),"0")</f>
        <v>0</v>
      </c>
      <c r="W340" s="337">
        <f>IFERROR(SUM(W338:W338),"0")</f>
        <v>0</v>
      </c>
      <c r="X340" s="37"/>
      <c r="Y340" s="338"/>
      <c r="Z340" s="338"/>
    </row>
    <row r="341" spans="1:53" ht="16.5" hidden="1" customHeight="1" x14ac:dyDescent="0.25">
      <c r="A341" s="355" t="s">
        <v>506</v>
      </c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2"/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31"/>
      <c r="Z341" s="331"/>
    </row>
    <row r="342" spans="1:53" ht="14.25" hidden="1" customHeight="1" x14ac:dyDescent="0.25">
      <c r="A342" s="341" t="s">
        <v>108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27" hidden="1" customHeight="1" x14ac:dyDescent="0.25">
      <c r="A343" s="54" t="s">
        <v>507</v>
      </c>
      <c r="B343" s="54" t="s">
        <v>508</v>
      </c>
      <c r="C343" s="31">
        <v>4301011324</v>
      </c>
      <c r="D343" s="350">
        <v>4607091384185</v>
      </c>
      <c r="E343" s="345"/>
      <c r="F343" s="334">
        <v>0.8</v>
      </c>
      <c r="G343" s="32">
        <v>15</v>
      </c>
      <c r="H343" s="334">
        <v>12</v>
      </c>
      <c r="I343" s="334">
        <v>12.48</v>
      </c>
      <c r="J343" s="32">
        <v>56</v>
      </c>
      <c r="K343" s="32" t="s">
        <v>103</v>
      </c>
      <c r="L343" s="33" t="s">
        <v>64</v>
      </c>
      <c r="M343" s="32">
        <v>60</v>
      </c>
      <c r="N343" s="4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344"/>
      <c r="P343" s="344"/>
      <c r="Q343" s="344"/>
      <c r="R343" s="345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509</v>
      </c>
      <c r="B344" s="54" t="s">
        <v>510</v>
      </c>
      <c r="C344" s="31">
        <v>4301011312</v>
      </c>
      <c r="D344" s="350">
        <v>4607091384192</v>
      </c>
      <c r="E344" s="345"/>
      <c r="F344" s="334">
        <v>1.8</v>
      </c>
      <c r="G344" s="32">
        <v>6</v>
      </c>
      <c r="H344" s="334">
        <v>10.8</v>
      </c>
      <c r="I344" s="334">
        <v>11.28</v>
      </c>
      <c r="J344" s="32">
        <v>56</v>
      </c>
      <c r="K344" s="32" t="s">
        <v>103</v>
      </c>
      <c r="L344" s="33" t="s">
        <v>104</v>
      </c>
      <c r="M344" s="32">
        <v>60</v>
      </c>
      <c r="N344" s="3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344"/>
      <c r="P344" s="344"/>
      <c r="Q344" s="344"/>
      <c r="R344" s="345"/>
      <c r="S344" s="34"/>
      <c r="T344" s="34"/>
      <c r="U344" s="35" t="s">
        <v>65</v>
      </c>
      <c r="V344" s="335">
        <v>0</v>
      </c>
      <c r="W344" s="33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511</v>
      </c>
      <c r="B345" s="54" t="s">
        <v>512</v>
      </c>
      <c r="C345" s="31">
        <v>4301011483</v>
      </c>
      <c r="D345" s="350">
        <v>4680115881907</v>
      </c>
      <c r="E345" s="345"/>
      <c r="F345" s="334">
        <v>1.8</v>
      </c>
      <c r="G345" s="32">
        <v>6</v>
      </c>
      <c r="H345" s="334">
        <v>10.8</v>
      </c>
      <c r="I345" s="334">
        <v>11.28</v>
      </c>
      <c r="J345" s="32">
        <v>56</v>
      </c>
      <c r="K345" s="32" t="s">
        <v>103</v>
      </c>
      <c r="L345" s="33" t="s">
        <v>64</v>
      </c>
      <c r="M345" s="32">
        <v>60</v>
      </c>
      <c r="N345" s="4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344"/>
      <c r="P345" s="344"/>
      <c r="Q345" s="344"/>
      <c r="R345" s="345"/>
      <c r="S345" s="34"/>
      <c r="T345" s="34"/>
      <c r="U345" s="35" t="s">
        <v>65</v>
      </c>
      <c r="V345" s="335">
        <v>0</v>
      </c>
      <c r="W345" s="33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513</v>
      </c>
      <c r="B346" s="54" t="s">
        <v>514</v>
      </c>
      <c r="C346" s="31">
        <v>4301011655</v>
      </c>
      <c r="D346" s="350">
        <v>4680115883925</v>
      </c>
      <c r="E346" s="345"/>
      <c r="F346" s="334">
        <v>2.5</v>
      </c>
      <c r="G346" s="32">
        <v>6</v>
      </c>
      <c r="H346" s="334">
        <v>15</v>
      </c>
      <c r="I346" s="334">
        <v>15.48</v>
      </c>
      <c r="J346" s="32">
        <v>48</v>
      </c>
      <c r="K346" s="32" t="s">
        <v>103</v>
      </c>
      <c r="L346" s="33" t="s">
        <v>64</v>
      </c>
      <c r="M346" s="32">
        <v>60</v>
      </c>
      <c r="N346" s="658" t="s">
        <v>515</v>
      </c>
      <c r="O346" s="344"/>
      <c r="P346" s="344"/>
      <c r="Q346" s="344"/>
      <c r="R346" s="345"/>
      <c r="S346" s="34"/>
      <c r="T346" s="34"/>
      <c r="U346" s="35" t="s">
        <v>65</v>
      </c>
      <c r="V346" s="335">
        <v>0</v>
      </c>
      <c r="W346" s="33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hidden="1" customHeight="1" x14ac:dyDescent="0.25">
      <c r="A347" s="54" t="s">
        <v>516</v>
      </c>
      <c r="B347" s="54" t="s">
        <v>517</v>
      </c>
      <c r="C347" s="31">
        <v>4301011303</v>
      </c>
      <c r="D347" s="350">
        <v>4607091384680</v>
      </c>
      <c r="E347" s="345"/>
      <c r="F347" s="334">
        <v>0.4</v>
      </c>
      <c r="G347" s="32">
        <v>10</v>
      </c>
      <c r="H347" s="334">
        <v>4</v>
      </c>
      <c r="I347" s="334">
        <v>4.21</v>
      </c>
      <c r="J347" s="32">
        <v>120</v>
      </c>
      <c r="K347" s="32" t="s">
        <v>63</v>
      </c>
      <c r="L347" s="33" t="s">
        <v>64</v>
      </c>
      <c r="M347" s="32">
        <v>60</v>
      </c>
      <c r="N347" s="6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344"/>
      <c r="P347" s="344"/>
      <c r="Q347" s="344"/>
      <c r="R347" s="345"/>
      <c r="S347" s="34"/>
      <c r="T347" s="34"/>
      <c r="U347" s="35" t="s">
        <v>65</v>
      </c>
      <c r="V347" s="335">
        <v>0</v>
      </c>
      <c r="W347" s="336">
        <f>IFERROR(IF(V347="",0,CEILING((V347/$H347),1)*$H347),"")</f>
        <v>0</v>
      </c>
      <c r="X347" s="36" t="str">
        <f>IFERROR(IF(W347=0,"",ROUNDUP(W347/H347,0)*0.00937),"")</f>
        <v/>
      </c>
      <c r="Y347" s="56"/>
      <c r="Z347" s="57"/>
      <c r="AD347" s="58"/>
      <c r="BA347" s="250" t="s">
        <v>1</v>
      </c>
    </row>
    <row r="348" spans="1:53" hidden="1" x14ac:dyDescent="0.2">
      <c r="A348" s="367"/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68"/>
      <c r="N348" s="356" t="s">
        <v>66</v>
      </c>
      <c r="O348" s="357"/>
      <c r="P348" s="357"/>
      <c r="Q348" s="357"/>
      <c r="R348" s="357"/>
      <c r="S348" s="357"/>
      <c r="T348" s="358"/>
      <c r="U348" s="37" t="s">
        <v>67</v>
      </c>
      <c r="V348" s="337">
        <f>IFERROR(V343/H343,"0")+IFERROR(V344/H344,"0")+IFERROR(V345/H345,"0")+IFERROR(V346/H346,"0")+IFERROR(V347/H347,"0")</f>
        <v>0</v>
      </c>
      <c r="W348" s="337">
        <f>IFERROR(W343/H343,"0")+IFERROR(W344/H344,"0")+IFERROR(W345/H345,"0")+IFERROR(W346/H346,"0")+IFERROR(W347/H347,"0")</f>
        <v>0</v>
      </c>
      <c r="X348" s="337">
        <f>IFERROR(IF(X343="",0,X343),"0")+IFERROR(IF(X344="",0,X344),"0")+IFERROR(IF(X345="",0,X345),"0")+IFERROR(IF(X346="",0,X346),"0")+IFERROR(IF(X347="",0,X347),"0")</f>
        <v>0</v>
      </c>
      <c r="Y348" s="338"/>
      <c r="Z348" s="338"/>
    </row>
    <row r="349" spans="1:53" hidden="1" x14ac:dyDescent="0.2">
      <c r="A349" s="342"/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68"/>
      <c r="N349" s="356" t="s">
        <v>66</v>
      </c>
      <c r="O349" s="357"/>
      <c r="P349" s="357"/>
      <c r="Q349" s="357"/>
      <c r="R349" s="357"/>
      <c r="S349" s="357"/>
      <c r="T349" s="358"/>
      <c r="U349" s="37" t="s">
        <v>65</v>
      </c>
      <c r="V349" s="337">
        <f>IFERROR(SUM(V343:V347),"0")</f>
        <v>0</v>
      </c>
      <c r="W349" s="337">
        <f>IFERROR(SUM(W343:W347),"0")</f>
        <v>0</v>
      </c>
      <c r="X349" s="37"/>
      <c r="Y349" s="338"/>
      <c r="Z349" s="338"/>
    </row>
    <row r="350" spans="1:53" ht="14.25" hidden="1" customHeight="1" x14ac:dyDescent="0.25">
      <c r="A350" s="341" t="s">
        <v>60</v>
      </c>
      <c r="B350" s="342"/>
      <c r="C350" s="342"/>
      <c r="D350" s="342"/>
      <c r="E350" s="342"/>
      <c r="F350" s="342"/>
      <c r="G350" s="342"/>
      <c r="H350" s="342"/>
      <c r="I350" s="342"/>
      <c r="J350" s="342"/>
      <c r="K350" s="342"/>
      <c r="L350" s="342"/>
      <c r="M350" s="342"/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30"/>
      <c r="Z350" s="330"/>
    </row>
    <row r="351" spans="1:53" ht="27" customHeight="1" x14ac:dyDescent="0.25">
      <c r="A351" s="54" t="s">
        <v>518</v>
      </c>
      <c r="B351" s="54" t="s">
        <v>519</v>
      </c>
      <c r="C351" s="31">
        <v>4301031139</v>
      </c>
      <c r="D351" s="350">
        <v>4607091384802</v>
      </c>
      <c r="E351" s="345"/>
      <c r="F351" s="334">
        <v>0.73</v>
      </c>
      <c r="G351" s="32">
        <v>6</v>
      </c>
      <c r="H351" s="334">
        <v>4.38</v>
      </c>
      <c r="I351" s="334">
        <v>4.58</v>
      </c>
      <c r="J351" s="32">
        <v>156</v>
      </c>
      <c r="K351" s="32" t="s">
        <v>63</v>
      </c>
      <c r="L351" s="33" t="s">
        <v>64</v>
      </c>
      <c r="M351" s="32">
        <v>35</v>
      </c>
      <c r="N351" s="4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344"/>
      <c r="P351" s="344"/>
      <c r="Q351" s="344"/>
      <c r="R351" s="345"/>
      <c r="S351" s="34"/>
      <c r="T351" s="34"/>
      <c r="U351" s="35" t="s">
        <v>65</v>
      </c>
      <c r="V351" s="335">
        <v>100</v>
      </c>
      <c r="W351" s="336">
        <f>IFERROR(IF(V351="",0,CEILING((V351/$H351),1)*$H351),"")</f>
        <v>100.74</v>
      </c>
      <c r="X351" s="36">
        <f>IFERROR(IF(W351=0,"",ROUNDUP(W351/H351,0)*0.00753),"")</f>
        <v>0.17319000000000001</v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520</v>
      </c>
      <c r="B352" s="54" t="s">
        <v>521</v>
      </c>
      <c r="C352" s="31">
        <v>4301031140</v>
      </c>
      <c r="D352" s="350">
        <v>4607091384826</v>
      </c>
      <c r="E352" s="345"/>
      <c r="F352" s="334">
        <v>0.35</v>
      </c>
      <c r="G352" s="32">
        <v>8</v>
      </c>
      <c r="H352" s="334">
        <v>2.8</v>
      </c>
      <c r="I352" s="334">
        <v>2.9</v>
      </c>
      <c r="J352" s="32">
        <v>234</v>
      </c>
      <c r="K352" s="32" t="s">
        <v>178</v>
      </c>
      <c r="L352" s="33" t="s">
        <v>64</v>
      </c>
      <c r="M352" s="32">
        <v>35</v>
      </c>
      <c r="N352" s="6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344"/>
      <c r="P352" s="344"/>
      <c r="Q352" s="344"/>
      <c r="R352" s="345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IFERROR(IF(W352=0,"",ROUNDUP(W352/H352,0)*0.00502),"")</f>
        <v/>
      </c>
      <c r="Y352" s="56"/>
      <c r="Z352" s="57"/>
      <c r="AD352" s="58"/>
      <c r="BA352" s="252" t="s">
        <v>1</v>
      </c>
    </row>
    <row r="353" spans="1:53" x14ac:dyDescent="0.2">
      <c r="A353" s="367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68"/>
      <c r="N353" s="356" t="s">
        <v>66</v>
      </c>
      <c r="O353" s="357"/>
      <c r="P353" s="357"/>
      <c r="Q353" s="357"/>
      <c r="R353" s="357"/>
      <c r="S353" s="357"/>
      <c r="T353" s="358"/>
      <c r="U353" s="37" t="s">
        <v>67</v>
      </c>
      <c r="V353" s="337">
        <f>IFERROR(V351/H351,"0")+IFERROR(V352/H352,"0")</f>
        <v>22.831050228310502</v>
      </c>
      <c r="W353" s="337">
        <f>IFERROR(W351/H351,"0")+IFERROR(W352/H352,"0")</f>
        <v>23</v>
      </c>
      <c r="X353" s="337">
        <f>IFERROR(IF(X351="",0,X351),"0")+IFERROR(IF(X352="",0,X352),"0")</f>
        <v>0.17319000000000001</v>
      </c>
      <c r="Y353" s="338"/>
      <c r="Z353" s="338"/>
    </row>
    <row r="354" spans="1:53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68"/>
      <c r="N354" s="356" t="s">
        <v>66</v>
      </c>
      <c r="O354" s="357"/>
      <c r="P354" s="357"/>
      <c r="Q354" s="357"/>
      <c r="R354" s="357"/>
      <c r="S354" s="357"/>
      <c r="T354" s="358"/>
      <c r="U354" s="37" t="s">
        <v>65</v>
      </c>
      <c r="V354" s="337">
        <f>IFERROR(SUM(V351:V352),"0")</f>
        <v>100</v>
      </c>
      <c r="W354" s="337">
        <f>IFERROR(SUM(W351:W352),"0")</f>
        <v>100.74</v>
      </c>
      <c r="X354" s="37"/>
      <c r="Y354" s="338"/>
      <c r="Z354" s="338"/>
    </row>
    <row r="355" spans="1:53" ht="14.25" hidden="1" customHeight="1" x14ac:dyDescent="0.25">
      <c r="A355" s="341" t="s">
        <v>68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customHeight="1" x14ac:dyDescent="0.25">
      <c r="A356" s="54" t="s">
        <v>522</v>
      </c>
      <c r="B356" s="54" t="s">
        <v>523</v>
      </c>
      <c r="C356" s="31">
        <v>4301051303</v>
      </c>
      <c r="D356" s="350">
        <v>4607091384246</v>
      </c>
      <c r="E356" s="345"/>
      <c r="F356" s="334">
        <v>1.3</v>
      </c>
      <c r="G356" s="32">
        <v>6</v>
      </c>
      <c r="H356" s="334">
        <v>7.8</v>
      </c>
      <c r="I356" s="334">
        <v>8.3640000000000008</v>
      </c>
      <c r="J356" s="32">
        <v>56</v>
      </c>
      <c r="K356" s="32" t="s">
        <v>103</v>
      </c>
      <c r="L356" s="33" t="s">
        <v>64</v>
      </c>
      <c r="M356" s="32">
        <v>40</v>
      </c>
      <c r="N356" s="4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344"/>
      <c r="P356" s="344"/>
      <c r="Q356" s="344"/>
      <c r="R356" s="345"/>
      <c r="S356" s="34"/>
      <c r="T356" s="34"/>
      <c r="U356" s="35" t="s">
        <v>65</v>
      </c>
      <c r="V356" s="335">
        <v>400</v>
      </c>
      <c r="W356" s="336">
        <f>IFERROR(IF(V356="",0,CEILING((V356/$H356),1)*$H356),"")</f>
        <v>405.59999999999997</v>
      </c>
      <c r="X356" s="36">
        <f>IFERROR(IF(W356=0,"",ROUNDUP(W356/H356,0)*0.02175),"")</f>
        <v>1.131</v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524</v>
      </c>
      <c r="B357" s="54" t="s">
        <v>525</v>
      </c>
      <c r="C357" s="31">
        <v>4301051445</v>
      </c>
      <c r="D357" s="350">
        <v>4680115881976</v>
      </c>
      <c r="E357" s="345"/>
      <c r="F357" s="334">
        <v>1.3</v>
      </c>
      <c r="G357" s="32">
        <v>6</v>
      </c>
      <c r="H357" s="334">
        <v>7.8</v>
      </c>
      <c r="I357" s="334">
        <v>8.2799999999999994</v>
      </c>
      <c r="J357" s="32">
        <v>56</v>
      </c>
      <c r="K357" s="32" t="s">
        <v>103</v>
      </c>
      <c r="L357" s="33" t="s">
        <v>64</v>
      </c>
      <c r="M357" s="32">
        <v>40</v>
      </c>
      <c r="N357" s="5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344"/>
      <c r="P357" s="344"/>
      <c r="Q357" s="344"/>
      <c r="R357" s="345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526</v>
      </c>
      <c r="B358" s="54" t="s">
        <v>527</v>
      </c>
      <c r="C358" s="31">
        <v>4301051297</v>
      </c>
      <c r="D358" s="350">
        <v>4607091384253</v>
      </c>
      <c r="E358" s="345"/>
      <c r="F358" s="334">
        <v>0.4</v>
      </c>
      <c r="G358" s="32">
        <v>6</v>
      </c>
      <c r="H358" s="334">
        <v>2.4</v>
      </c>
      <c r="I358" s="334">
        <v>2.6840000000000002</v>
      </c>
      <c r="J358" s="32">
        <v>156</v>
      </c>
      <c r="K358" s="32" t="s">
        <v>63</v>
      </c>
      <c r="L358" s="33" t="s">
        <v>64</v>
      </c>
      <c r="M358" s="32">
        <v>40</v>
      </c>
      <c r="N358" s="5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344"/>
      <c r="P358" s="344"/>
      <c r="Q358" s="344"/>
      <c r="R358" s="345"/>
      <c r="S358" s="34"/>
      <c r="T358" s="34"/>
      <c r="U358" s="35" t="s">
        <v>65</v>
      </c>
      <c r="V358" s="335">
        <v>0</v>
      </c>
      <c r="W358" s="33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528</v>
      </c>
      <c r="B359" s="54" t="s">
        <v>529</v>
      </c>
      <c r="C359" s="31">
        <v>4301051444</v>
      </c>
      <c r="D359" s="350">
        <v>4680115881969</v>
      </c>
      <c r="E359" s="345"/>
      <c r="F359" s="334">
        <v>0.4</v>
      </c>
      <c r="G359" s="32">
        <v>6</v>
      </c>
      <c r="H359" s="334">
        <v>2.4</v>
      </c>
      <c r="I359" s="334">
        <v>2.6</v>
      </c>
      <c r="J359" s="32">
        <v>156</v>
      </c>
      <c r="K359" s="32" t="s">
        <v>63</v>
      </c>
      <c r="L359" s="33" t="s">
        <v>64</v>
      </c>
      <c r="M359" s="32">
        <v>40</v>
      </c>
      <c r="N359" s="6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344"/>
      <c r="P359" s="344"/>
      <c r="Q359" s="344"/>
      <c r="R359" s="345"/>
      <c r="S359" s="34"/>
      <c r="T359" s="34"/>
      <c r="U359" s="35" t="s">
        <v>65</v>
      </c>
      <c r="V359" s="335">
        <v>0</v>
      </c>
      <c r="W359" s="33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6" t="s">
        <v>1</v>
      </c>
    </row>
    <row r="360" spans="1:53" x14ac:dyDescent="0.2">
      <c r="A360" s="367"/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68"/>
      <c r="N360" s="356" t="s">
        <v>66</v>
      </c>
      <c r="O360" s="357"/>
      <c r="P360" s="357"/>
      <c r="Q360" s="357"/>
      <c r="R360" s="357"/>
      <c r="S360" s="357"/>
      <c r="T360" s="358"/>
      <c r="U360" s="37" t="s">
        <v>67</v>
      </c>
      <c r="V360" s="337">
        <f>IFERROR(V356/H356,"0")+IFERROR(V357/H357,"0")+IFERROR(V358/H358,"0")+IFERROR(V359/H359,"0")</f>
        <v>51.282051282051285</v>
      </c>
      <c r="W360" s="337">
        <f>IFERROR(W356/H356,"0")+IFERROR(W357/H357,"0")+IFERROR(W358/H358,"0")+IFERROR(W359/H359,"0")</f>
        <v>52</v>
      </c>
      <c r="X360" s="337">
        <f>IFERROR(IF(X356="",0,X356),"0")+IFERROR(IF(X357="",0,X357),"0")+IFERROR(IF(X358="",0,X358),"0")+IFERROR(IF(X359="",0,X359),"0")</f>
        <v>1.131</v>
      </c>
      <c r="Y360" s="338"/>
      <c r="Z360" s="338"/>
    </row>
    <row r="361" spans="1:53" x14ac:dyDescent="0.2">
      <c r="A361" s="342"/>
      <c r="B361" s="342"/>
      <c r="C361" s="342"/>
      <c r="D361" s="342"/>
      <c r="E361" s="342"/>
      <c r="F361" s="342"/>
      <c r="G361" s="342"/>
      <c r="H361" s="342"/>
      <c r="I361" s="342"/>
      <c r="J361" s="342"/>
      <c r="K361" s="342"/>
      <c r="L361" s="342"/>
      <c r="M361" s="368"/>
      <c r="N361" s="356" t="s">
        <v>66</v>
      </c>
      <c r="O361" s="357"/>
      <c r="P361" s="357"/>
      <c r="Q361" s="357"/>
      <c r="R361" s="357"/>
      <c r="S361" s="357"/>
      <c r="T361" s="358"/>
      <c r="U361" s="37" t="s">
        <v>65</v>
      </c>
      <c r="V361" s="337">
        <f>IFERROR(SUM(V356:V359),"0")</f>
        <v>400</v>
      </c>
      <c r="W361" s="337">
        <f>IFERROR(SUM(W356:W359),"0")</f>
        <v>405.59999999999997</v>
      </c>
      <c r="X361" s="37"/>
      <c r="Y361" s="338"/>
      <c r="Z361" s="338"/>
    </row>
    <row r="362" spans="1:53" ht="14.25" hidden="1" customHeight="1" x14ac:dyDescent="0.25">
      <c r="A362" s="341" t="s">
        <v>222</v>
      </c>
      <c r="B362" s="342"/>
      <c r="C362" s="342"/>
      <c r="D362" s="342"/>
      <c r="E362" s="342"/>
      <c r="F362" s="342"/>
      <c r="G362" s="342"/>
      <c r="H362" s="342"/>
      <c r="I362" s="342"/>
      <c r="J362" s="342"/>
      <c r="K362" s="342"/>
      <c r="L362" s="342"/>
      <c r="M362" s="342"/>
      <c r="N362" s="342"/>
      <c r="O362" s="342"/>
      <c r="P362" s="342"/>
      <c r="Q362" s="342"/>
      <c r="R362" s="342"/>
      <c r="S362" s="342"/>
      <c r="T362" s="342"/>
      <c r="U362" s="342"/>
      <c r="V362" s="342"/>
      <c r="W362" s="342"/>
      <c r="X362" s="342"/>
      <c r="Y362" s="330"/>
      <c r="Z362" s="330"/>
    </row>
    <row r="363" spans="1:53" ht="27" hidden="1" customHeight="1" x14ac:dyDescent="0.25">
      <c r="A363" s="54" t="s">
        <v>530</v>
      </c>
      <c r="B363" s="54" t="s">
        <v>531</v>
      </c>
      <c r="C363" s="31">
        <v>4301060322</v>
      </c>
      <c r="D363" s="350">
        <v>4607091389357</v>
      </c>
      <c r="E363" s="345"/>
      <c r="F363" s="334">
        <v>1.3</v>
      </c>
      <c r="G363" s="32">
        <v>6</v>
      </c>
      <c r="H363" s="334">
        <v>7.8</v>
      </c>
      <c r="I363" s="334">
        <v>8.2799999999999994</v>
      </c>
      <c r="J363" s="32">
        <v>56</v>
      </c>
      <c r="K363" s="32" t="s">
        <v>103</v>
      </c>
      <c r="L363" s="33" t="s">
        <v>64</v>
      </c>
      <c r="M363" s="32">
        <v>40</v>
      </c>
      <c r="N363" s="6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344"/>
      <c r="P363" s="344"/>
      <c r="Q363" s="344"/>
      <c r="R363" s="345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idden="1" x14ac:dyDescent="0.2">
      <c r="A364" s="367"/>
      <c r="B364" s="342"/>
      <c r="C364" s="342"/>
      <c r="D364" s="342"/>
      <c r="E364" s="342"/>
      <c r="F364" s="342"/>
      <c r="G364" s="342"/>
      <c r="H364" s="342"/>
      <c r="I364" s="342"/>
      <c r="J364" s="342"/>
      <c r="K364" s="342"/>
      <c r="L364" s="342"/>
      <c r="M364" s="368"/>
      <c r="N364" s="356" t="s">
        <v>66</v>
      </c>
      <c r="O364" s="357"/>
      <c r="P364" s="357"/>
      <c r="Q364" s="357"/>
      <c r="R364" s="357"/>
      <c r="S364" s="357"/>
      <c r="T364" s="358"/>
      <c r="U364" s="37" t="s">
        <v>67</v>
      </c>
      <c r="V364" s="337">
        <f>IFERROR(V363/H363,"0")</f>
        <v>0</v>
      </c>
      <c r="W364" s="337">
        <f>IFERROR(W363/H363,"0")</f>
        <v>0</v>
      </c>
      <c r="X364" s="337">
        <f>IFERROR(IF(X363="",0,X363),"0")</f>
        <v>0</v>
      </c>
      <c r="Y364" s="338"/>
      <c r="Z364" s="338"/>
    </row>
    <row r="365" spans="1:53" hidden="1" x14ac:dyDescent="0.2">
      <c r="A365" s="342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68"/>
      <c r="N365" s="356" t="s">
        <v>66</v>
      </c>
      <c r="O365" s="357"/>
      <c r="P365" s="357"/>
      <c r="Q365" s="357"/>
      <c r="R365" s="357"/>
      <c r="S365" s="357"/>
      <c r="T365" s="358"/>
      <c r="U365" s="37" t="s">
        <v>65</v>
      </c>
      <c r="V365" s="337">
        <f>IFERROR(SUM(V363:V363),"0")</f>
        <v>0</v>
      </c>
      <c r="W365" s="337">
        <f>IFERROR(SUM(W363:W363),"0")</f>
        <v>0</v>
      </c>
      <c r="X365" s="37"/>
      <c r="Y365" s="338"/>
      <c r="Z365" s="338"/>
    </row>
    <row r="366" spans="1:53" ht="27.75" hidden="1" customHeight="1" x14ac:dyDescent="0.2">
      <c r="A366" s="385" t="s">
        <v>532</v>
      </c>
      <c r="B366" s="386"/>
      <c r="C366" s="386"/>
      <c r="D366" s="386"/>
      <c r="E366" s="386"/>
      <c r="F366" s="386"/>
      <c r="G366" s="386"/>
      <c r="H366" s="386"/>
      <c r="I366" s="386"/>
      <c r="J366" s="386"/>
      <c r="K366" s="386"/>
      <c r="L366" s="386"/>
      <c r="M366" s="386"/>
      <c r="N366" s="386"/>
      <c r="O366" s="386"/>
      <c r="P366" s="386"/>
      <c r="Q366" s="386"/>
      <c r="R366" s="386"/>
      <c r="S366" s="386"/>
      <c r="T366" s="386"/>
      <c r="U366" s="386"/>
      <c r="V366" s="386"/>
      <c r="W366" s="386"/>
      <c r="X366" s="386"/>
      <c r="Y366" s="48"/>
      <c r="Z366" s="48"/>
    </row>
    <row r="367" spans="1:53" ht="16.5" hidden="1" customHeight="1" x14ac:dyDescent="0.25">
      <c r="A367" s="355" t="s">
        <v>533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14.25" hidden="1" customHeight="1" x14ac:dyDescent="0.25">
      <c r="A368" s="341" t="s">
        <v>108</v>
      </c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30"/>
      <c r="Z368" s="330"/>
    </row>
    <row r="369" spans="1:53" ht="27" hidden="1" customHeight="1" x14ac:dyDescent="0.25">
      <c r="A369" s="54" t="s">
        <v>534</v>
      </c>
      <c r="B369" s="54" t="s">
        <v>535</v>
      </c>
      <c r="C369" s="31">
        <v>4301011428</v>
      </c>
      <c r="D369" s="350">
        <v>4607091389708</v>
      </c>
      <c r="E369" s="345"/>
      <c r="F369" s="334">
        <v>0.45</v>
      </c>
      <c r="G369" s="32">
        <v>6</v>
      </c>
      <c r="H369" s="334">
        <v>2.7</v>
      </c>
      <c r="I369" s="334">
        <v>2.9</v>
      </c>
      <c r="J369" s="32">
        <v>156</v>
      </c>
      <c r="K369" s="32" t="s">
        <v>63</v>
      </c>
      <c r="L369" s="33" t="s">
        <v>104</v>
      </c>
      <c r="M369" s="32">
        <v>50</v>
      </c>
      <c r="N369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344"/>
      <c r="P369" s="344"/>
      <c r="Q369" s="344"/>
      <c r="R369" s="345"/>
      <c r="S369" s="34"/>
      <c r="T369" s="34"/>
      <c r="U369" s="35" t="s">
        <v>65</v>
      </c>
      <c r="V369" s="335">
        <v>0</v>
      </c>
      <c r="W369" s="336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536</v>
      </c>
      <c r="B370" s="54" t="s">
        <v>537</v>
      </c>
      <c r="C370" s="31">
        <v>4301011427</v>
      </c>
      <c r="D370" s="350">
        <v>4607091389692</v>
      </c>
      <c r="E370" s="345"/>
      <c r="F370" s="334">
        <v>0.45</v>
      </c>
      <c r="G370" s="32">
        <v>6</v>
      </c>
      <c r="H370" s="334">
        <v>2.7</v>
      </c>
      <c r="I370" s="334">
        <v>2.9</v>
      </c>
      <c r="J370" s="32">
        <v>156</v>
      </c>
      <c r="K370" s="32" t="s">
        <v>63</v>
      </c>
      <c r="L370" s="33" t="s">
        <v>104</v>
      </c>
      <c r="M370" s="32">
        <v>50</v>
      </c>
      <c r="N370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344"/>
      <c r="P370" s="344"/>
      <c r="Q370" s="344"/>
      <c r="R370" s="345"/>
      <c r="S370" s="34"/>
      <c r="T370" s="34"/>
      <c r="U370" s="35" t="s">
        <v>65</v>
      </c>
      <c r="V370" s="335">
        <v>0</v>
      </c>
      <c r="W370" s="336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9" t="s">
        <v>1</v>
      </c>
    </row>
    <row r="371" spans="1:53" hidden="1" x14ac:dyDescent="0.2">
      <c r="A371" s="367"/>
      <c r="B371" s="342"/>
      <c r="C371" s="342"/>
      <c r="D371" s="342"/>
      <c r="E371" s="342"/>
      <c r="F371" s="342"/>
      <c r="G371" s="342"/>
      <c r="H371" s="342"/>
      <c r="I371" s="342"/>
      <c r="J371" s="342"/>
      <c r="K371" s="342"/>
      <c r="L371" s="342"/>
      <c r="M371" s="368"/>
      <c r="N371" s="356" t="s">
        <v>66</v>
      </c>
      <c r="O371" s="357"/>
      <c r="P371" s="357"/>
      <c r="Q371" s="357"/>
      <c r="R371" s="357"/>
      <c r="S371" s="357"/>
      <c r="T371" s="358"/>
      <c r="U371" s="37" t="s">
        <v>67</v>
      </c>
      <c r="V371" s="337">
        <f>IFERROR(V369/H369,"0")+IFERROR(V370/H370,"0")</f>
        <v>0</v>
      </c>
      <c r="W371" s="337">
        <f>IFERROR(W369/H369,"0")+IFERROR(W370/H370,"0")</f>
        <v>0</v>
      </c>
      <c r="X371" s="337">
        <f>IFERROR(IF(X369="",0,X369),"0")+IFERROR(IF(X370="",0,X370),"0")</f>
        <v>0</v>
      </c>
      <c r="Y371" s="338"/>
      <c r="Z371" s="338"/>
    </row>
    <row r="372" spans="1:53" hidden="1" x14ac:dyDescent="0.2">
      <c r="A372" s="342"/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68"/>
      <c r="N372" s="356" t="s">
        <v>66</v>
      </c>
      <c r="O372" s="357"/>
      <c r="P372" s="357"/>
      <c r="Q372" s="357"/>
      <c r="R372" s="357"/>
      <c r="S372" s="357"/>
      <c r="T372" s="358"/>
      <c r="U372" s="37" t="s">
        <v>65</v>
      </c>
      <c r="V372" s="337">
        <f>IFERROR(SUM(V369:V370),"0")</f>
        <v>0</v>
      </c>
      <c r="W372" s="337">
        <f>IFERROR(SUM(W369:W370),"0")</f>
        <v>0</v>
      </c>
      <c r="X372" s="37"/>
      <c r="Y372" s="338"/>
      <c r="Z372" s="338"/>
    </row>
    <row r="373" spans="1:53" ht="14.25" hidden="1" customHeight="1" x14ac:dyDescent="0.25">
      <c r="A373" s="341" t="s">
        <v>60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hidden="1" customHeight="1" x14ac:dyDescent="0.25">
      <c r="A374" s="54" t="s">
        <v>538</v>
      </c>
      <c r="B374" s="54" t="s">
        <v>539</v>
      </c>
      <c r="C374" s="31">
        <v>4301031177</v>
      </c>
      <c r="D374" s="350">
        <v>4607091389753</v>
      </c>
      <c r="E374" s="345"/>
      <c r="F374" s="334">
        <v>0.7</v>
      </c>
      <c r="G374" s="32">
        <v>6</v>
      </c>
      <c r="H374" s="334">
        <v>4.2</v>
      </c>
      <c r="I374" s="334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344"/>
      <c r="P374" s="344"/>
      <c r="Q374" s="344"/>
      <c r="R374" s="345"/>
      <c r="S374" s="34"/>
      <c r="T374" s="34"/>
      <c r="U374" s="35" t="s">
        <v>65</v>
      </c>
      <c r="V374" s="335">
        <v>0</v>
      </c>
      <c r="W374" s="336">
        <f t="shared" ref="W374:W386" si="17"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540</v>
      </c>
      <c r="B375" s="54" t="s">
        <v>541</v>
      </c>
      <c r="C375" s="31">
        <v>4301031174</v>
      </c>
      <c r="D375" s="350">
        <v>4607091389760</v>
      </c>
      <c r="E375" s="345"/>
      <c r="F375" s="334">
        <v>0.7</v>
      </c>
      <c r="G375" s="32">
        <v>6</v>
      </c>
      <c r="H375" s="334">
        <v>4.2</v>
      </c>
      <c r="I375" s="334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4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344"/>
      <c r="P375" s="344"/>
      <c r="Q375" s="344"/>
      <c r="R375" s="345"/>
      <c r="S375" s="34"/>
      <c r="T375" s="34"/>
      <c r="U375" s="35" t="s">
        <v>65</v>
      </c>
      <c r="V375" s="335">
        <v>0</v>
      </c>
      <c r="W375" s="336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27" hidden="1" customHeight="1" x14ac:dyDescent="0.25">
      <c r="A376" s="54" t="s">
        <v>542</v>
      </c>
      <c r="B376" s="54" t="s">
        <v>543</v>
      </c>
      <c r="C376" s="31">
        <v>4301031175</v>
      </c>
      <c r="D376" s="350">
        <v>4607091389746</v>
      </c>
      <c r="E376" s="345"/>
      <c r="F376" s="334">
        <v>0.7</v>
      </c>
      <c r="G376" s="32">
        <v>6</v>
      </c>
      <c r="H376" s="334">
        <v>4.2</v>
      </c>
      <c r="I376" s="334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344"/>
      <c r="P376" s="344"/>
      <c r="Q376" s="344"/>
      <c r="R376" s="345"/>
      <c r="S376" s="34"/>
      <c r="T376" s="34"/>
      <c r="U376" s="35" t="s">
        <v>65</v>
      </c>
      <c r="V376" s="335">
        <v>0</v>
      </c>
      <c r="W376" s="336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544</v>
      </c>
      <c r="B377" s="54" t="s">
        <v>545</v>
      </c>
      <c r="C377" s="31">
        <v>4301031236</v>
      </c>
      <c r="D377" s="350">
        <v>4680115882928</v>
      </c>
      <c r="E377" s="345"/>
      <c r="F377" s="334">
        <v>0.28000000000000003</v>
      </c>
      <c r="G377" s="32">
        <v>6</v>
      </c>
      <c r="H377" s="334">
        <v>1.68</v>
      </c>
      <c r="I377" s="334">
        <v>2.6</v>
      </c>
      <c r="J377" s="32">
        <v>156</v>
      </c>
      <c r="K377" s="32" t="s">
        <v>63</v>
      </c>
      <c r="L377" s="33" t="s">
        <v>64</v>
      </c>
      <c r="M377" s="32">
        <v>35</v>
      </c>
      <c r="N377" s="4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344"/>
      <c r="P377" s="344"/>
      <c r="Q377" s="344"/>
      <c r="R377" s="345"/>
      <c r="S377" s="34"/>
      <c r="T377" s="34"/>
      <c r="U377" s="35" t="s">
        <v>65</v>
      </c>
      <c r="V377" s="335">
        <v>0</v>
      </c>
      <c r="W377" s="336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546</v>
      </c>
      <c r="B378" s="54" t="s">
        <v>547</v>
      </c>
      <c r="C378" s="31">
        <v>4301031257</v>
      </c>
      <c r="D378" s="350">
        <v>4680115883147</v>
      </c>
      <c r="E378" s="345"/>
      <c r="F378" s="334">
        <v>0.28000000000000003</v>
      </c>
      <c r="G378" s="32">
        <v>6</v>
      </c>
      <c r="H378" s="334">
        <v>1.68</v>
      </c>
      <c r="I378" s="334">
        <v>1.81</v>
      </c>
      <c r="J378" s="32">
        <v>234</v>
      </c>
      <c r="K378" s="32" t="s">
        <v>178</v>
      </c>
      <c r="L378" s="33" t="s">
        <v>64</v>
      </c>
      <c r="M378" s="32">
        <v>45</v>
      </c>
      <c r="N378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344"/>
      <c r="P378" s="344"/>
      <c r="Q378" s="344"/>
      <c r="R378" s="345"/>
      <c r="S378" s="34"/>
      <c r="T378" s="34"/>
      <c r="U378" s="35" t="s">
        <v>65</v>
      </c>
      <c r="V378" s="335">
        <v>0</v>
      </c>
      <c r="W378" s="336">
        <f t="shared" si="17"/>
        <v>0</v>
      </c>
      <c r="X378" s="36" t="str">
        <f t="shared" ref="X378:X386" si="18">IFERROR(IF(W378=0,"",ROUNDUP(W378/H378,0)*0.00502),"")</f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548</v>
      </c>
      <c r="B379" s="54" t="s">
        <v>549</v>
      </c>
      <c r="C379" s="31">
        <v>4301031178</v>
      </c>
      <c r="D379" s="350">
        <v>4607091384338</v>
      </c>
      <c r="E379" s="345"/>
      <c r="F379" s="334">
        <v>0.35</v>
      </c>
      <c r="G379" s="32">
        <v>6</v>
      </c>
      <c r="H379" s="334">
        <v>2.1</v>
      </c>
      <c r="I379" s="334">
        <v>2.23</v>
      </c>
      <c r="J379" s="32">
        <v>234</v>
      </c>
      <c r="K379" s="32" t="s">
        <v>178</v>
      </c>
      <c r="L379" s="33" t="s">
        <v>64</v>
      </c>
      <c r="M379" s="32">
        <v>45</v>
      </c>
      <c r="N379" s="4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344"/>
      <c r="P379" s="344"/>
      <c r="Q379" s="344"/>
      <c r="R379" s="345"/>
      <c r="S379" s="34"/>
      <c r="T379" s="34"/>
      <c r="U379" s="35" t="s">
        <v>65</v>
      </c>
      <c r="V379" s="335">
        <v>0</v>
      </c>
      <c r="W379" s="336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550</v>
      </c>
      <c r="B380" s="54" t="s">
        <v>551</v>
      </c>
      <c r="C380" s="31">
        <v>4301031254</v>
      </c>
      <c r="D380" s="350">
        <v>4680115883154</v>
      </c>
      <c r="E380" s="345"/>
      <c r="F380" s="334">
        <v>0.28000000000000003</v>
      </c>
      <c r="G380" s="32">
        <v>6</v>
      </c>
      <c r="H380" s="334">
        <v>1.68</v>
      </c>
      <c r="I380" s="334">
        <v>1.81</v>
      </c>
      <c r="J380" s="32">
        <v>234</v>
      </c>
      <c r="K380" s="32" t="s">
        <v>178</v>
      </c>
      <c r="L380" s="33" t="s">
        <v>64</v>
      </c>
      <c r="M380" s="32">
        <v>45</v>
      </c>
      <c r="N380" s="51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344"/>
      <c r="P380" s="344"/>
      <c r="Q380" s="344"/>
      <c r="R380" s="345"/>
      <c r="S380" s="34"/>
      <c r="T380" s="34"/>
      <c r="U380" s="35" t="s">
        <v>65</v>
      </c>
      <c r="V380" s="335">
        <v>0</v>
      </c>
      <c r="W380" s="336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37.5" hidden="1" customHeight="1" x14ac:dyDescent="0.25">
      <c r="A381" s="54" t="s">
        <v>552</v>
      </c>
      <c r="B381" s="54" t="s">
        <v>553</v>
      </c>
      <c r="C381" s="31">
        <v>4301031171</v>
      </c>
      <c r="D381" s="350">
        <v>4607091389524</v>
      </c>
      <c r="E381" s="345"/>
      <c r="F381" s="334">
        <v>0.35</v>
      </c>
      <c r="G381" s="32">
        <v>6</v>
      </c>
      <c r="H381" s="334">
        <v>2.1</v>
      </c>
      <c r="I381" s="334">
        <v>2.23</v>
      </c>
      <c r="J381" s="32">
        <v>234</v>
      </c>
      <c r="K381" s="32" t="s">
        <v>178</v>
      </c>
      <c r="L381" s="33" t="s">
        <v>64</v>
      </c>
      <c r="M381" s="32">
        <v>45</v>
      </c>
      <c r="N381" s="6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344"/>
      <c r="P381" s="344"/>
      <c r="Q381" s="344"/>
      <c r="R381" s="345"/>
      <c r="S381" s="34"/>
      <c r="T381" s="34"/>
      <c r="U381" s="35" t="s">
        <v>65</v>
      </c>
      <c r="V381" s="335">
        <v>0</v>
      </c>
      <c r="W381" s="336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554</v>
      </c>
      <c r="B382" s="54" t="s">
        <v>555</v>
      </c>
      <c r="C382" s="31">
        <v>4301031258</v>
      </c>
      <c r="D382" s="350">
        <v>4680115883161</v>
      </c>
      <c r="E382" s="345"/>
      <c r="F382" s="334">
        <v>0.28000000000000003</v>
      </c>
      <c r="G382" s="32">
        <v>6</v>
      </c>
      <c r="H382" s="334">
        <v>1.68</v>
      </c>
      <c r="I382" s="334">
        <v>1.81</v>
      </c>
      <c r="J382" s="32">
        <v>234</v>
      </c>
      <c r="K382" s="32" t="s">
        <v>178</v>
      </c>
      <c r="L382" s="33" t="s">
        <v>64</v>
      </c>
      <c r="M382" s="32">
        <v>45</v>
      </c>
      <c r="N382" s="4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344"/>
      <c r="P382" s="344"/>
      <c r="Q382" s="344"/>
      <c r="R382" s="345"/>
      <c r="S382" s="34"/>
      <c r="T382" s="34"/>
      <c r="U382" s="35" t="s">
        <v>65</v>
      </c>
      <c r="V382" s="335">
        <v>0</v>
      </c>
      <c r="W382" s="336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556</v>
      </c>
      <c r="B383" s="54" t="s">
        <v>557</v>
      </c>
      <c r="C383" s="31">
        <v>4301031170</v>
      </c>
      <c r="D383" s="350">
        <v>4607091384345</v>
      </c>
      <c r="E383" s="345"/>
      <c r="F383" s="334">
        <v>0.35</v>
      </c>
      <c r="G383" s="32">
        <v>6</v>
      </c>
      <c r="H383" s="334">
        <v>2.1</v>
      </c>
      <c r="I383" s="334">
        <v>2.23</v>
      </c>
      <c r="J383" s="32">
        <v>234</v>
      </c>
      <c r="K383" s="32" t="s">
        <v>178</v>
      </c>
      <c r="L383" s="33" t="s">
        <v>64</v>
      </c>
      <c r="M383" s="32">
        <v>45</v>
      </c>
      <c r="N383" s="5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344"/>
      <c r="P383" s="344"/>
      <c r="Q383" s="344"/>
      <c r="R383" s="345"/>
      <c r="S383" s="34"/>
      <c r="T383" s="34"/>
      <c r="U383" s="35" t="s">
        <v>65</v>
      </c>
      <c r="V383" s="335">
        <v>0</v>
      </c>
      <c r="W383" s="336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558</v>
      </c>
      <c r="B384" s="54" t="s">
        <v>559</v>
      </c>
      <c r="C384" s="31">
        <v>4301031256</v>
      </c>
      <c r="D384" s="350">
        <v>4680115883178</v>
      </c>
      <c r="E384" s="345"/>
      <c r="F384" s="334">
        <v>0.28000000000000003</v>
      </c>
      <c r="G384" s="32">
        <v>6</v>
      </c>
      <c r="H384" s="334">
        <v>1.68</v>
      </c>
      <c r="I384" s="334">
        <v>1.81</v>
      </c>
      <c r="J384" s="32">
        <v>234</v>
      </c>
      <c r="K384" s="32" t="s">
        <v>178</v>
      </c>
      <c r="L384" s="33" t="s">
        <v>64</v>
      </c>
      <c r="M384" s="32">
        <v>45</v>
      </c>
      <c r="N384" s="55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344"/>
      <c r="P384" s="344"/>
      <c r="Q384" s="344"/>
      <c r="R384" s="345"/>
      <c r="S384" s="34"/>
      <c r="T384" s="34"/>
      <c r="U384" s="35" t="s">
        <v>65</v>
      </c>
      <c r="V384" s="335">
        <v>0</v>
      </c>
      <c r="W384" s="336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560</v>
      </c>
      <c r="B385" s="54" t="s">
        <v>561</v>
      </c>
      <c r="C385" s="31">
        <v>4301031172</v>
      </c>
      <c r="D385" s="350">
        <v>4607091389531</v>
      </c>
      <c r="E385" s="345"/>
      <c r="F385" s="334">
        <v>0.35</v>
      </c>
      <c r="G385" s="32">
        <v>6</v>
      </c>
      <c r="H385" s="334">
        <v>2.1</v>
      </c>
      <c r="I385" s="334">
        <v>2.23</v>
      </c>
      <c r="J385" s="32">
        <v>234</v>
      </c>
      <c r="K385" s="32" t="s">
        <v>178</v>
      </c>
      <c r="L385" s="33" t="s">
        <v>64</v>
      </c>
      <c r="M385" s="32">
        <v>45</v>
      </c>
      <c r="N385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344"/>
      <c r="P385" s="344"/>
      <c r="Q385" s="344"/>
      <c r="R385" s="345"/>
      <c r="S385" s="34"/>
      <c r="T385" s="34"/>
      <c r="U385" s="35" t="s">
        <v>65</v>
      </c>
      <c r="V385" s="335">
        <v>0</v>
      </c>
      <c r="W385" s="336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562</v>
      </c>
      <c r="B386" s="54" t="s">
        <v>563</v>
      </c>
      <c r="C386" s="31">
        <v>4301031255</v>
      </c>
      <c r="D386" s="350">
        <v>4680115883185</v>
      </c>
      <c r="E386" s="345"/>
      <c r="F386" s="334">
        <v>0.28000000000000003</v>
      </c>
      <c r="G386" s="32">
        <v>6</v>
      </c>
      <c r="H386" s="334">
        <v>1.68</v>
      </c>
      <c r="I386" s="334">
        <v>1.81</v>
      </c>
      <c r="J386" s="32">
        <v>234</v>
      </c>
      <c r="K386" s="32" t="s">
        <v>178</v>
      </c>
      <c r="L386" s="33" t="s">
        <v>64</v>
      </c>
      <c r="M386" s="32">
        <v>45</v>
      </c>
      <c r="N386" s="555" t="s">
        <v>564</v>
      </c>
      <c r="O386" s="344"/>
      <c r="P386" s="344"/>
      <c r="Q386" s="344"/>
      <c r="R386" s="345"/>
      <c r="S386" s="34"/>
      <c r="T386" s="34"/>
      <c r="U386" s="35" t="s">
        <v>65</v>
      </c>
      <c r="V386" s="335">
        <v>0</v>
      </c>
      <c r="W386" s="336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idden="1" x14ac:dyDescent="0.2">
      <c r="A387" s="367"/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68"/>
      <c r="N387" s="356" t="s">
        <v>66</v>
      </c>
      <c r="O387" s="357"/>
      <c r="P387" s="357"/>
      <c r="Q387" s="357"/>
      <c r="R387" s="357"/>
      <c r="S387" s="357"/>
      <c r="T387" s="358"/>
      <c r="U387" s="37" t="s">
        <v>67</v>
      </c>
      <c r="V387" s="337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0</v>
      </c>
      <c r="W387" s="337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0</v>
      </c>
      <c r="X387" s="337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0</v>
      </c>
      <c r="Y387" s="338"/>
      <c r="Z387" s="338"/>
    </row>
    <row r="388" spans="1:53" hidden="1" x14ac:dyDescent="0.2">
      <c r="A388" s="342"/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68"/>
      <c r="N388" s="356" t="s">
        <v>66</v>
      </c>
      <c r="O388" s="357"/>
      <c r="P388" s="357"/>
      <c r="Q388" s="357"/>
      <c r="R388" s="357"/>
      <c r="S388" s="357"/>
      <c r="T388" s="358"/>
      <c r="U388" s="37" t="s">
        <v>65</v>
      </c>
      <c r="V388" s="337">
        <f>IFERROR(SUM(V374:V386),"0")</f>
        <v>0</v>
      </c>
      <c r="W388" s="337">
        <f>IFERROR(SUM(W374:W386),"0")</f>
        <v>0</v>
      </c>
      <c r="X388" s="37"/>
      <c r="Y388" s="338"/>
      <c r="Z388" s="338"/>
    </row>
    <row r="389" spans="1:53" ht="14.25" hidden="1" customHeight="1" x14ac:dyDescent="0.25">
      <c r="A389" s="341" t="s">
        <v>68</v>
      </c>
      <c r="B389" s="342"/>
      <c r="C389" s="342"/>
      <c r="D389" s="342"/>
      <c r="E389" s="342"/>
      <c r="F389" s="342"/>
      <c r="G389" s="342"/>
      <c r="H389" s="342"/>
      <c r="I389" s="342"/>
      <c r="J389" s="342"/>
      <c r="K389" s="342"/>
      <c r="L389" s="342"/>
      <c r="M389" s="342"/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30"/>
      <c r="Z389" s="330"/>
    </row>
    <row r="390" spans="1:53" ht="27" hidden="1" customHeight="1" x14ac:dyDescent="0.25">
      <c r="A390" s="54" t="s">
        <v>565</v>
      </c>
      <c r="B390" s="54" t="s">
        <v>566</v>
      </c>
      <c r="C390" s="31">
        <v>4301051258</v>
      </c>
      <c r="D390" s="350">
        <v>4607091389685</v>
      </c>
      <c r="E390" s="345"/>
      <c r="F390" s="334">
        <v>1.3</v>
      </c>
      <c r="G390" s="32">
        <v>6</v>
      </c>
      <c r="H390" s="334">
        <v>7.8</v>
      </c>
      <c r="I390" s="334">
        <v>8.3460000000000001</v>
      </c>
      <c r="J390" s="32">
        <v>56</v>
      </c>
      <c r="K390" s="32" t="s">
        <v>103</v>
      </c>
      <c r="L390" s="33" t="s">
        <v>125</v>
      </c>
      <c r="M390" s="32">
        <v>45</v>
      </c>
      <c r="N390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344"/>
      <c r="P390" s="344"/>
      <c r="Q390" s="344"/>
      <c r="R390" s="345"/>
      <c r="S390" s="34"/>
      <c r="T390" s="34"/>
      <c r="U390" s="35" t="s">
        <v>65</v>
      </c>
      <c r="V390" s="335">
        <v>0</v>
      </c>
      <c r="W390" s="336">
        <f>IFERROR(IF(V390="",0,CEILING((V390/$H390),1)*$H390),"")</f>
        <v>0</v>
      </c>
      <c r="X390" s="36" t="str">
        <f>IFERROR(IF(W390=0,"",ROUNDUP(W390/H390,0)*0.02175),"")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567</v>
      </c>
      <c r="B391" s="54" t="s">
        <v>568</v>
      </c>
      <c r="C391" s="31">
        <v>4301051431</v>
      </c>
      <c r="D391" s="350">
        <v>4607091389654</v>
      </c>
      <c r="E391" s="345"/>
      <c r="F391" s="334">
        <v>0.33</v>
      </c>
      <c r="G391" s="32">
        <v>6</v>
      </c>
      <c r="H391" s="334">
        <v>1.98</v>
      </c>
      <c r="I391" s="334">
        <v>2.258</v>
      </c>
      <c r="J391" s="32">
        <v>156</v>
      </c>
      <c r="K391" s="32" t="s">
        <v>63</v>
      </c>
      <c r="L391" s="33" t="s">
        <v>125</v>
      </c>
      <c r="M391" s="32">
        <v>45</v>
      </c>
      <c r="N391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344"/>
      <c r="P391" s="344"/>
      <c r="Q391" s="344"/>
      <c r="R391" s="345"/>
      <c r="S391" s="34"/>
      <c r="T391" s="34"/>
      <c r="U391" s="35" t="s">
        <v>65</v>
      </c>
      <c r="V391" s="335">
        <v>0</v>
      </c>
      <c r="W391" s="336">
        <f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569</v>
      </c>
      <c r="B392" s="54" t="s">
        <v>570</v>
      </c>
      <c r="C392" s="31">
        <v>4301051284</v>
      </c>
      <c r="D392" s="350">
        <v>4607091384352</v>
      </c>
      <c r="E392" s="345"/>
      <c r="F392" s="334">
        <v>0.6</v>
      </c>
      <c r="G392" s="32">
        <v>4</v>
      </c>
      <c r="H392" s="334">
        <v>2.4</v>
      </c>
      <c r="I392" s="334">
        <v>2.6459999999999999</v>
      </c>
      <c r="J392" s="32">
        <v>120</v>
      </c>
      <c r="K392" s="32" t="s">
        <v>63</v>
      </c>
      <c r="L392" s="33" t="s">
        <v>125</v>
      </c>
      <c r="M392" s="32">
        <v>45</v>
      </c>
      <c r="N392" s="6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344"/>
      <c r="P392" s="344"/>
      <c r="Q392" s="344"/>
      <c r="R392" s="345"/>
      <c r="S392" s="34"/>
      <c r="T392" s="34"/>
      <c r="U392" s="35" t="s">
        <v>65</v>
      </c>
      <c r="V392" s="335">
        <v>0</v>
      </c>
      <c r="W392" s="336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571</v>
      </c>
      <c r="B393" s="54" t="s">
        <v>572</v>
      </c>
      <c r="C393" s="31">
        <v>4301051257</v>
      </c>
      <c r="D393" s="350">
        <v>4607091389661</v>
      </c>
      <c r="E393" s="345"/>
      <c r="F393" s="334">
        <v>0.55000000000000004</v>
      </c>
      <c r="G393" s="32">
        <v>4</v>
      </c>
      <c r="H393" s="334">
        <v>2.2000000000000002</v>
      </c>
      <c r="I393" s="334">
        <v>2.492</v>
      </c>
      <c r="J393" s="32">
        <v>120</v>
      </c>
      <c r="K393" s="32" t="s">
        <v>63</v>
      </c>
      <c r="L393" s="33" t="s">
        <v>125</v>
      </c>
      <c r="M393" s="32">
        <v>45</v>
      </c>
      <c r="N393" s="49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344"/>
      <c r="P393" s="344"/>
      <c r="Q393" s="344"/>
      <c r="R393" s="345"/>
      <c r="S393" s="34"/>
      <c r="T393" s="34"/>
      <c r="U393" s="35" t="s">
        <v>65</v>
      </c>
      <c r="V393" s="335">
        <v>0</v>
      </c>
      <c r="W393" s="336">
        <f>IFERROR(IF(V393="",0,CEILING((V393/$H393),1)*$H393),"")</f>
        <v>0</v>
      </c>
      <c r="X393" s="36" t="str">
        <f>IFERROR(IF(W393=0,"",ROUNDUP(W393/H393,0)*0.00937),"")</f>
        <v/>
      </c>
      <c r="Y393" s="56"/>
      <c r="Z393" s="57"/>
      <c r="AD393" s="58"/>
      <c r="BA393" s="276" t="s">
        <v>1</v>
      </c>
    </row>
    <row r="394" spans="1:53" hidden="1" x14ac:dyDescent="0.2">
      <c r="A394" s="367"/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68"/>
      <c r="N394" s="356" t="s">
        <v>66</v>
      </c>
      <c r="O394" s="357"/>
      <c r="P394" s="357"/>
      <c r="Q394" s="357"/>
      <c r="R394" s="357"/>
      <c r="S394" s="357"/>
      <c r="T394" s="358"/>
      <c r="U394" s="37" t="s">
        <v>67</v>
      </c>
      <c r="V394" s="337">
        <f>IFERROR(V390/H390,"0")+IFERROR(V391/H391,"0")+IFERROR(V392/H392,"0")+IFERROR(V393/H393,"0")</f>
        <v>0</v>
      </c>
      <c r="W394" s="337">
        <f>IFERROR(W390/H390,"0")+IFERROR(W391/H391,"0")+IFERROR(W392/H392,"0")+IFERROR(W393/H393,"0")</f>
        <v>0</v>
      </c>
      <c r="X394" s="337">
        <f>IFERROR(IF(X390="",0,X390),"0")+IFERROR(IF(X391="",0,X391),"0")+IFERROR(IF(X392="",0,X392),"0")+IFERROR(IF(X393="",0,X393),"0")</f>
        <v>0</v>
      </c>
      <c r="Y394" s="338"/>
      <c r="Z394" s="338"/>
    </row>
    <row r="395" spans="1:53" hidden="1" x14ac:dyDescent="0.2">
      <c r="A395" s="342"/>
      <c r="B395" s="342"/>
      <c r="C395" s="342"/>
      <c r="D395" s="342"/>
      <c r="E395" s="342"/>
      <c r="F395" s="342"/>
      <c r="G395" s="342"/>
      <c r="H395" s="342"/>
      <c r="I395" s="342"/>
      <c r="J395" s="342"/>
      <c r="K395" s="342"/>
      <c r="L395" s="342"/>
      <c r="M395" s="368"/>
      <c r="N395" s="356" t="s">
        <v>66</v>
      </c>
      <c r="O395" s="357"/>
      <c r="P395" s="357"/>
      <c r="Q395" s="357"/>
      <c r="R395" s="357"/>
      <c r="S395" s="357"/>
      <c r="T395" s="358"/>
      <c r="U395" s="37" t="s">
        <v>65</v>
      </c>
      <c r="V395" s="337">
        <f>IFERROR(SUM(V390:V393),"0")</f>
        <v>0</v>
      </c>
      <c r="W395" s="337">
        <f>IFERROR(SUM(W390:W393),"0")</f>
        <v>0</v>
      </c>
      <c r="X395" s="37"/>
      <c r="Y395" s="338"/>
      <c r="Z395" s="338"/>
    </row>
    <row r="396" spans="1:53" ht="14.25" hidden="1" customHeight="1" x14ac:dyDescent="0.25">
      <c r="A396" s="341" t="s">
        <v>222</v>
      </c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30"/>
      <c r="Z396" s="330"/>
    </row>
    <row r="397" spans="1:53" ht="27" hidden="1" customHeight="1" x14ac:dyDescent="0.25">
      <c r="A397" s="54" t="s">
        <v>573</v>
      </c>
      <c r="B397" s="54" t="s">
        <v>574</v>
      </c>
      <c r="C397" s="31">
        <v>4301060352</v>
      </c>
      <c r="D397" s="350">
        <v>4680115881648</v>
      </c>
      <c r="E397" s="345"/>
      <c r="F397" s="334">
        <v>1</v>
      </c>
      <c r="G397" s="32">
        <v>4</v>
      </c>
      <c r="H397" s="334">
        <v>4</v>
      </c>
      <c r="I397" s="334">
        <v>4.4039999999999999</v>
      </c>
      <c r="J397" s="32">
        <v>104</v>
      </c>
      <c r="K397" s="32" t="s">
        <v>103</v>
      </c>
      <c r="L397" s="33" t="s">
        <v>64</v>
      </c>
      <c r="M397" s="32">
        <v>35</v>
      </c>
      <c r="N397" s="56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344"/>
      <c r="P397" s="344"/>
      <c r="Q397" s="344"/>
      <c r="R397" s="345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7" t="s">
        <v>1</v>
      </c>
    </row>
    <row r="398" spans="1:53" hidden="1" x14ac:dyDescent="0.2">
      <c r="A398" s="367"/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68"/>
      <c r="N398" s="356" t="s">
        <v>66</v>
      </c>
      <c r="O398" s="357"/>
      <c r="P398" s="357"/>
      <c r="Q398" s="357"/>
      <c r="R398" s="357"/>
      <c r="S398" s="357"/>
      <c r="T398" s="358"/>
      <c r="U398" s="37" t="s">
        <v>67</v>
      </c>
      <c r="V398" s="337">
        <f>IFERROR(V397/H397,"0")</f>
        <v>0</v>
      </c>
      <c r="W398" s="337">
        <f>IFERROR(W397/H397,"0")</f>
        <v>0</v>
      </c>
      <c r="X398" s="337">
        <f>IFERROR(IF(X397="",0,X397),"0")</f>
        <v>0</v>
      </c>
      <c r="Y398" s="338"/>
      <c r="Z398" s="338"/>
    </row>
    <row r="399" spans="1:53" hidden="1" x14ac:dyDescent="0.2">
      <c r="A399" s="342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68"/>
      <c r="N399" s="356" t="s">
        <v>66</v>
      </c>
      <c r="O399" s="357"/>
      <c r="P399" s="357"/>
      <c r="Q399" s="357"/>
      <c r="R399" s="357"/>
      <c r="S399" s="357"/>
      <c r="T399" s="358"/>
      <c r="U399" s="37" t="s">
        <v>65</v>
      </c>
      <c r="V399" s="337">
        <f>IFERROR(SUM(V397:V397),"0")</f>
        <v>0</v>
      </c>
      <c r="W399" s="337">
        <f>IFERROR(SUM(W397:W397),"0")</f>
        <v>0</v>
      </c>
      <c r="X399" s="37"/>
      <c r="Y399" s="338"/>
      <c r="Z399" s="338"/>
    </row>
    <row r="400" spans="1:53" ht="14.25" hidden="1" customHeight="1" x14ac:dyDescent="0.25">
      <c r="A400" s="341" t="s">
        <v>86</v>
      </c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2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30"/>
      <c r="Z400" s="330"/>
    </row>
    <row r="401" spans="1:53" ht="27" hidden="1" customHeight="1" x14ac:dyDescent="0.25">
      <c r="A401" s="54" t="s">
        <v>575</v>
      </c>
      <c r="B401" s="54" t="s">
        <v>576</v>
      </c>
      <c r="C401" s="31">
        <v>4301032046</v>
      </c>
      <c r="D401" s="350">
        <v>4680115884359</v>
      </c>
      <c r="E401" s="345"/>
      <c r="F401" s="334">
        <v>0.06</v>
      </c>
      <c r="G401" s="32">
        <v>20</v>
      </c>
      <c r="H401" s="334">
        <v>1.2</v>
      </c>
      <c r="I401" s="334">
        <v>1.8</v>
      </c>
      <c r="J401" s="32">
        <v>200</v>
      </c>
      <c r="K401" s="32" t="s">
        <v>577</v>
      </c>
      <c r="L401" s="33" t="s">
        <v>578</v>
      </c>
      <c r="M401" s="32">
        <v>60</v>
      </c>
      <c r="N401" s="472" t="s">
        <v>579</v>
      </c>
      <c r="O401" s="344"/>
      <c r="P401" s="344"/>
      <c r="Q401" s="344"/>
      <c r="R401" s="345"/>
      <c r="S401" s="34"/>
      <c r="T401" s="34"/>
      <c r="U401" s="35" t="s">
        <v>65</v>
      </c>
      <c r="V401" s="335">
        <v>0</v>
      </c>
      <c r="W401" s="336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580</v>
      </c>
      <c r="B402" s="54" t="s">
        <v>581</v>
      </c>
      <c r="C402" s="31">
        <v>4301032045</v>
      </c>
      <c r="D402" s="350">
        <v>4680115884335</v>
      </c>
      <c r="E402" s="345"/>
      <c r="F402" s="334">
        <v>0.06</v>
      </c>
      <c r="G402" s="32">
        <v>20</v>
      </c>
      <c r="H402" s="334">
        <v>1.2</v>
      </c>
      <c r="I402" s="334">
        <v>1.8</v>
      </c>
      <c r="J402" s="32">
        <v>200</v>
      </c>
      <c r="K402" s="32" t="s">
        <v>577</v>
      </c>
      <c r="L402" s="33" t="s">
        <v>578</v>
      </c>
      <c r="M402" s="32">
        <v>60</v>
      </c>
      <c r="N402" s="610" t="s">
        <v>582</v>
      </c>
      <c r="O402" s="344"/>
      <c r="P402" s="344"/>
      <c r="Q402" s="344"/>
      <c r="R402" s="345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583</v>
      </c>
      <c r="B403" s="54" t="s">
        <v>584</v>
      </c>
      <c r="C403" s="31">
        <v>4301032047</v>
      </c>
      <c r="D403" s="350">
        <v>4680115884342</v>
      </c>
      <c r="E403" s="345"/>
      <c r="F403" s="334">
        <v>0.06</v>
      </c>
      <c r="G403" s="32">
        <v>20</v>
      </c>
      <c r="H403" s="334">
        <v>1.2</v>
      </c>
      <c r="I403" s="334">
        <v>1.8</v>
      </c>
      <c r="J403" s="32">
        <v>200</v>
      </c>
      <c r="K403" s="32" t="s">
        <v>577</v>
      </c>
      <c r="L403" s="33" t="s">
        <v>578</v>
      </c>
      <c r="M403" s="32">
        <v>60</v>
      </c>
      <c r="N403" s="586" t="s">
        <v>585</v>
      </c>
      <c r="O403" s="344"/>
      <c r="P403" s="344"/>
      <c r="Q403" s="344"/>
      <c r="R403" s="345"/>
      <c r="S403" s="34"/>
      <c r="T403" s="34"/>
      <c r="U403" s="35" t="s">
        <v>65</v>
      </c>
      <c r="V403" s="335">
        <v>0</v>
      </c>
      <c r="W403" s="336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t="27" hidden="1" customHeight="1" x14ac:dyDescent="0.25">
      <c r="A404" s="54" t="s">
        <v>586</v>
      </c>
      <c r="B404" s="54" t="s">
        <v>587</v>
      </c>
      <c r="C404" s="31">
        <v>4301170011</v>
      </c>
      <c r="D404" s="350">
        <v>4680115884113</v>
      </c>
      <c r="E404" s="345"/>
      <c r="F404" s="334">
        <v>0.11</v>
      </c>
      <c r="G404" s="32">
        <v>12</v>
      </c>
      <c r="H404" s="334">
        <v>1.32</v>
      </c>
      <c r="I404" s="334">
        <v>1.88</v>
      </c>
      <c r="J404" s="32">
        <v>200</v>
      </c>
      <c r="K404" s="32" t="s">
        <v>577</v>
      </c>
      <c r="L404" s="33" t="s">
        <v>578</v>
      </c>
      <c r="M404" s="32">
        <v>150</v>
      </c>
      <c r="N404" s="661" t="s">
        <v>588</v>
      </c>
      <c r="O404" s="344"/>
      <c r="P404" s="344"/>
      <c r="Q404" s="344"/>
      <c r="R404" s="345"/>
      <c r="S404" s="34"/>
      <c r="T404" s="34"/>
      <c r="U404" s="35" t="s">
        <v>65</v>
      </c>
      <c r="V404" s="335">
        <v>0</v>
      </c>
      <c r="W404" s="336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hidden="1" x14ac:dyDescent="0.2">
      <c r="A405" s="367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68"/>
      <c r="N405" s="356" t="s">
        <v>66</v>
      </c>
      <c r="O405" s="357"/>
      <c r="P405" s="357"/>
      <c r="Q405" s="357"/>
      <c r="R405" s="357"/>
      <c r="S405" s="357"/>
      <c r="T405" s="358"/>
      <c r="U405" s="37" t="s">
        <v>67</v>
      </c>
      <c r="V405" s="337">
        <f>IFERROR(V401/H401,"0")+IFERROR(V402/H402,"0")+IFERROR(V403/H403,"0")+IFERROR(V404/H404,"0")</f>
        <v>0</v>
      </c>
      <c r="W405" s="337">
        <f>IFERROR(W401/H401,"0")+IFERROR(W402/H402,"0")+IFERROR(W403/H403,"0")+IFERROR(W404/H404,"0")</f>
        <v>0</v>
      </c>
      <c r="X405" s="337">
        <f>IFERROR(IF(X401="",0,X401),"0")+IFERROR(IF(X402="",0,X402),"0")+IFERROR(IF(X403="",0,X403),"0")+IFERROR(IF(X404="",0,X404),"0")</f>
        <v>0</v>
      </c>
      <c r="Y405" s="338"/>
      <c r="Z405" s="338"/>
    </row>
    <row r="406" spans="1:53" hidden="1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68"/>
      <c r="N406" s="356" t="s">
        <v>66</v>
      </c>
      <c r="O406" s="357"/>
      <c r="P406" s="357"/>
      <c r="Q406" s="357"/>
      <c r="R406" s="357"/>
      <c r="S406" s="357"/>
      <c r="T406" s="358"/>
      <c r="U406" s="37" t="s">
        <v>65</v>
      </c>
      <c r="V406" s="337">
        <f>IFERROR(SUM(V401:V404),"0")</f>
        <v>0</v>
      </c>
      <c r="W406" s="337">
        <f>IFERROR(SUM(W401:W404),"0")</f>
        <v>0</v>
      </c>
      <c r="X406" s="37"/>
      <c r="Y406" s="338"/>
      <c r="Z406" s="338"/>
    </row>
    <row r="407" spans="1:53" ht="16.5" hidden="1" customHeight="1" x14ac:dyDescent="0.25">
      <c r="A407" s="355" t="s">
        <v>589</v>
      </c>
      <c r="B407" s="342"/>
      <c r="C407" s="342"/>
      <c r="D407" s="342"/>
      <c r="E407" s="342"/>
      <c r="F407" s="342"/>
      <c r="G407" s="342"/>
      <c r="H407" s="342"/>
      <c r="I407" s="342"/>
      <c r="J407" s="342"/>
      <c r="K407" s="342"/>
      <c r="L407" s="342"/>
      <c r="M407" s="342"/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31"/>
      <c r="Z407" s="331"/>
    </row>
    <row r="408" spans="1:53" ht="14.25" hidden="1" customHeight="1" x14ac:dyDescent="0.25">
      <c r="A408" s="341" t="s">
        <v>100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30"/>
      <c r="Z408" s="330"/>
    </row>
    <row r="409" spans="1:53" ht="27" hidden="1" customHeight="1" x14ac:dyDescent="0.25">
      <c r="A409" s="54" t="s">
        <v>590</v>
      </c>
      <c r="B409" s="54" t="s">
        <v>591</v>
      </c>
      <c r="C409" s="31">
        <v>4301020196</v>
      </c>
      <c r="D409" s="350">
        <v>4607091389388</v>
      </c>
      <c r="E409" s="345"/>
      <c r="F409" s="334">
        <v>1.3</v>
      </c>
      <c r="G409" s="32">
        <v>4</v>
      </c>
      <c r="H409" s="334">
        <v>5.2</v>
      </c>
      <c r="I409" s="334">
        <v>5.6079999999999997</v>
      </c>
      <c r="J409" s="32">
        <v>104</v>
      </c>
      <c r="K409" s="32" t="s">
        <v>103</v>
      </c>
      <c r="L409" s="33" t="s">
        <v>125</v>
      </c>
      <c r="M409" s="32">
        <v>35</v>
      </c>
      <c r="N409" s="65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344"/>
      <c r="P409" s="344"/>
      <c r="Q409" s="344"/>
      <c r="R409" s="345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82" t="s">
        <v>1</v>
      </c>
    </row>
    <row r="410" spans="1:53" ht="27" hidden="1" customHeight="1" x14ac:dyDescent="0.25">
      <c r="A410" s="54" t="s">
        <v>592</v>
      </c>
      <c r="B410" s="54" t="s">
        <v>593</v>
      </c>
      <c r="C410" s="31">
        <v>4301020185</v>
      </c>
      <c r="D410" s="350">
        <v>4607091389364</v>
      </c>
      <c r="E410" s="345"/>
      <c r="F410" s="334">
        <v>0.42</v>
      </c>
      <c r="G410" s="32">
        <v>6</v>
      </c>
      <c r="H410" s="334">
        <v>2.52</v>
      </c>
      <c r="I410" s="334">
        <v>2.75</v>
      </c>
      <c r="J410" s="32">
        <v>156</v>
      </c>
      <c r="K410" s="32" t="s">
        <v>63</v>
      </c>
      <c r="L410" s="33" t="s">
        <v>125</v>
      </c>
      <c r="M410" s="32">
        <v>35</v>
      </c>
      <c r="N410" s="4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344"/>
      <c r="P410" s="344"/>
      <c r="Q410" s="344"/>
      <c r="R410" s="345"/>
      <c r="S410" s="34"/>
      <c r="T410" s="34"/>
      <c r="U410" s="35" t="s">
        <v>65</v>
      </c>
      <c r="V410" s="335">
        <v>0</v>
      </c>
      <c r="W410" s="336">
        <f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3" t="s">
        <v>1</v>
      </c>
    </row>
    <row r="411" spans="1:53" hidden="1" x14ac:dyDescent="0.2">
      <c r="A411" s="367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68"/>
      <c r="N411" s="356" t="s">
        <v>66</v>
      </c>
      <c r="O411" s="357"/>
      <c r="P411" s="357"/>
      <c r="Q411" s="357"/>
      <c r="R411" s="357"/>
      <c r="S411" s="357"/>
      <c r="T411" s="358"/>
      <c r="U411" s="37" t="s">
        <v>67</v>
      </c>
      <c r="V411" s="337">
        <f>IFERROR(V409/H409,"0")+IFERROR(V410/H410,"0")</f>
        <v>0</v>
      </c>
      <c r="W411" s="337">
        <f>IFERROR(W409/H409,"0")+IFERROR(W410/H410,"0")</f>
        <v>0</v>
      </c>
      <c r="X411" s="337">
        <f>IFERROR(IF(X409="",0,X409),"0")+IFERROR(IF(X410="",0,X410),"0")</f>
        <v>0</v>
      </c>
      <c r="Y411" s="338"/>
      <c r="Z411" s="338"/>
    </row>
    <row r="412" spans="1:53" hidden="1" x14ac:dyDescent="0.2">
      <c r="A412" s="342"/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68"/>
      <c r="N412" s="356" t="s">
        <v>66</v>
      </c>
      <c r="O412" s="357"/>
      <c r="P412" s="357"/>
      <c r="Q412" s="357"/>
      <c r="R412" s="357"/>
      <c r="S412" s="357"/>
      <c r="T412" s="358"/>
      <c r="U412" s="37" t="s">
        <v>65</v>
      </c>
      <c r="V412" s="337">
        <f>IFERROR(SUM(V409:V410),"0")</f>
        <v>0</v>
      </c>
      <c r="W412" s="337">
        <f>IFERROR(SUM(W409:W410),"0")</f>
        <v>0</v>
      </c>
      <c r="X412" s="37"/>
      <c r="Y412" s="338"/>
      <c r="Z412" s="338"/>
    </row>
    <row r="413" spans="1:53" ht="14.25" hidden="1" customHeight="1" x14ac:dyDescent="0.25">
      <c r="A413" s="341" t="s">
        <v>60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hidden="1" customHeight="1" x14ac:dyDescent="0.25">
      <c r="A414" s="54" t="s">
        <v>594</v>
      </c>
      <c r="B414" s="54" t="s">
        <v>595</v>
      </c>
      <c r="C414" s="31">
        <v>4301031212</v>
      </c>
      <c r="D414" s="350">
        <v>4607091389739</v>
      </c>
      <c r="E414" s="345"/>
      <c r="F414" s="334">
        <v>0.7</v>
      </c>
      <c r="G414" s="32">
        <v>6</v>
      </c>
      <c r="H414" s="334">
        <v>4.2</v>
      </c>
      <c r="I414" s="334">
        <v>4.43</v>
      </c>
      <c r="J414" s="32">
        <v>156</v>
      </c>
      <c r="K414" s="32" t="s">
        <v>63</v>
      </c>
      <c r="L414" s="33" t="s">
        <v>104</v>
      </c>
      <c r="M414" s="32">
        <v>45</v>
      </c>
      <c r="N414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344"/>
      <c r="P414" s="344"/>
      <c r="Q414" s="344"/>
      <c r="R414" s="345"/>
      <c r="S414" s="34"/>
      <c r="T414" s="34"/>
      <c r="U414" s="35" t="s">
        <v>65</v>
      </c>
      <c r="V414" s="335">
        <v>0</v>
      </c>
      <c r="W414" s="336">
        <f t="shared" ref="W414:W420" si="19">IFERROR(IF(V414="",0,CEILING((V414/$H414),1)*$H414),"")</f>
        <v>0</v>
      </c>
      <c r="X414" s="36" t="str">
        <f>IFERROR(IF(W414=0,"",ROUNDUP(W414/H414,0)*0.00753),"")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596</v>
      </c>
      <c r="B415" s="54" t="s">
        <v>597</v>
      </c>
      <c r="C415" s="31">
        <v>4301031247</v>
      </c>
      <c r="D415" s="350">
        <v>4680115883048</v>
      </c>
      <c r="E415" s="345"/>
      <c r="F415" s="334">
        <v>1</v>
      </c>
      <c r="G415" s="32">
        <v>4</v>
      </c>
      <c r="H415" s="334">
        <v>4</v>
      </c>
      <c r="I415" s="334">
        <v>4.21</v>
      </c>
      <c r="J415" s="32">
        <v>120</v>
      </c>
      <c r="K415" s="32" t="s">
        <v>63</v>
      </c>
      <c r="L415" s="33" t="s">
        <v>64</v>
      </c>
      <c r="M415" s="32">
        <v>40</v>
      </c>
      <c r="N415" s="62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344"/>
      <c r="P415" s="344"/>
      <c r="Q415" s="344"/>
      <c r="R415" s="345"/>
      <c r="S415" s="34"/>
      <c r="T415" s="34"/>
      <c r="U415" s="35" t="s">
        <v>65</v>
      </c>
      <c r="V415" s="335">
        <v>0</v>
      </c>
      <c r="W415" s="336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598</v>
      </c>
      <c r="B416" s="54" t="s">
        <v>599</v>
      </c>
      <c r="C416" s="31">
        <v>4301031176</v>
      </c>
      <c r="D416" s="350">
        <v>4607091389425</v>
      </c>
      <c r="E416" s="345"/>
      <c r="F416" s="334">
        <v>0.35</v>
      </c>
      <c r="G416" s="32">
        <v>6</v>
      </c>
      <c r="H416" s="334">
        <v>2.1</v>
      </c>
      <c r="I416" s="334">
        <v>2.23</v>
      </c>
      <c r="J416" s="32">
        <v>234</v>
      </c>
      <c r="K416" s="32" t="s">
        <v>178</v>
      </c>
      <c r="L416" s="33" t="s">
        <v>64</v>
      </c>
      <c r="M416" s="32">
        <v>45</v>
      </c>
      <c r="N416" s="48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344"/>
      <c r="P416" s="344"/>
      <c r="Q416" s="344"/>
      <c r="R416" s="345"/>
      <c r="S416" s="34"/>
      <c r="T416" s="34"/>
      <c r="U416" s="35" t="s">
        <v>65</v>
      </c>
      <c r="V416" s="335">
        <v>0</v>
      </c>
      <c r="W416" s="336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600</v>
      </c>
      <c r="B417" s="54" t="s">
        <v>601</v>
      </c>
      <c r="C417" s="31">
        <v>4301031215</v>
      </c>
      <c r="D417" s="350">
        <v>4680115882911</v>
      </c>
      <c r="E417" s="345"/>
      <c r="F417" s="334">
        <v>0.4</v>
      </c>
      <c r="G417" s="32">
        <v>6</v>
      </c>
      <c r="H417" s="334">
        <v>2.4</v>
      </c>
      <c r="I417" s="334">
        <v>2.5299999999999998</v>
      </c>
      <c r="J417" s="32">
        <v>234</v>
      </c>
      <c r="K417" s="32" t="s">
        <v>178</v>
      </c>
      <c r="L417" s="33" t="s">
        <v>64</v>
      </c>
      <c r="M417" s="32">
        <v>40</v>
      </c>
      <c r="N417" s="450" t="s">
        <v>602</v>
      </c>
      <c r="O417" s="344"/>
      <c r="P417" s="344"/>
      <c r="Q417" s="344"/>
      <c r="R417" s="345"/>
      <c r="S417" s="34"/>
      <c r="T417" s="34"/>
      <c r="U417" s="35" t="s">
        <v>65</v>
      </c>
      <c r="V417" s="335">
        <v>0</v>
      </c>
      <c r="W417" s="336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603</v>
      </c>
      <c r="B418" s="54" t="s">
        <v>604</v>
      </c>
      <c r="C418" s="31">
        <v>4301031167</v>
      </c>
      <c r="D418" s="350">
        <v>4680115880771</v>
      </c>
      <c r="E418" s="345"/>
      <c r="F418" s="334">
        <v>0.28000000000000003</v>
      </c>
      <c r="G418" s="32">
        <v>6</v>
      </c>
      <c r="H418" s="334">
        <v>1.68</v>
      </c>
      <c r="I418" s="334">
        <v>1.81</v>
      </c>
      <c r="J418" s="32">
        <v>234</v>
      </c>
      <c r="K418" s="32" t="s">
        <v>178</v>
      </c>
      <c r="L418" s="33" t="s">
        <v>64</v>
      </c>
      <c r="M418" s="32">
        <v>45</v>
      </c>
      <c r="N418" s="42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344"/>
      <c r="P418" s="344"/>
      <c r="Q418" s="344"/>
      <c r="R418" s="345"/>
      <c r="S418" s="34"/>
      <c r="T418" s="34"/>
      <c r="U418" s="35" t="s">
        <v>65</v>
      </c>
      <c r="V418" s="335">
        <v>0</v>
      </c>
      <c r="W418" s="336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605</v>
      </c>
      <c r="B419" s="54" t="s">
        <v>606</v>
      </c>
      <c r="C419" s="31">
        <v>4301031173</v>
      </c>
      <c r="D419" s="350">
        <v>4607091389500</v>
      </c>
      <c r="E419" s="345"/>
      <c r="F419" s="334">
        <v>0.35</v>
      </c>
      <c r="G419" s="32">
        <v>6</v>
      </c>
      <c r="H419" s="334">
        <v>2.1</v>
      </c>
      <c r="I419" s="334">
        <v>2.23</v>
      </c>
      <c r="J419" s="32">
        <v>234</v>
      </c>
      <c r="K419" s="32" t="s">
        <v>178</v>
      </c>
      <c r="L419" s="33" t="s">
        <v>64</v>
      </c>
      <c r="M419" s="32">
        <v>45</v>
      </c>
      <c r="N419" s="4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344"/>
      <c r="P419" s="344"/>
      <c r="Q419" s="344"/>
      <c r="R419" s="345"/>
      <c r="S419" s="34"/>
      <c r="T419" s="34"/>
      <c r="U419" s="35" t="s">
        <v>65</v>
      </c>
      <c r="V419" s="335">
        <v>0</v>
      </c>
      <c r="W419" s="336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607</v>
      </c>
      <c r="B420" s="54" t="s">
        <v>608</v>
      </c>
      <c r="C420" s="31">
        <v>4301031103</v>
      </c>
      <c r="D420" s="350">
        <v>4680115881983</v>
      </c>
      <c r="E420" s="345"/>
      <c r="F420" s="334">
        <v>0.28000000000000003</v>
      </c>
      <c r="G420" s="32">
        <v>4</v>
      </c>
      <c r="H420" s="334">
        <v>1.1200000000000001</v>
      </c>
      <c r="I420" s="334">
        <v>1.252</v>
      </c>
      <c r="J420" s="32">
        <v>234</v>
      </c>
      <c r="K420" s="32" t="s">
        <v>178</v>
      </c>
      <c r="L420" s="33" t="s">
        <v>64</v>
      </c>
      <c r="M420" s="32">
        <v>40</v>
      </c>
      <c r="N420" s="4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344"/>
      <c r="P420" s="344"/>
      <c r="Q420" s="344"/>
      <c r="R420" s="345"/>
      <c r="S420" s="34"/>
      <c r="T420" s="34"/>
      <c r="U420" s="35" t="s">
        <v>65</v>
      </c>
      <c r="V420" s="335">
        <v>0</v>
      </c>
      <c r="W420" s="336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idden="1" x14ac:dyDescent="0.2">
      <c r="A421" s="367"/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68"/>
      <c r="N421" s="356" t="s">
        <v>66</v>
      </c>
      <c r="O421" s="357"/>
      <c r="P421" s="357"/>
      <c r="Q421" s="357"/>
      <c r="R421" s="357"/>
      <c r="S421" s="357"/>
      <c r="T421" s="358"/>
      <c r="U421" s="37" t="s">
        <v>67</v>
      </c>
      <c r="V421" s="337">
        <f>IFERROR(V414/H414,"0")+IFERROR(V415/H415,"0")+IFERROR(V416/H416,"0")+IFERROR(V417/H417,"0")+IFERROR(V418/H418,"0")+IFERROR(V419/H419,"0")+IFERROR(V420/H420,"0")</f>
        <v>0</v>
      </c>
      <c r="W421" s="337">
        <f>IFERROR(W414/H414,"0")+IFERROR(W415/H415,"0")+IFERROR(W416/H416,"0")+IFERROR(W417/H417,"0")+IFERROR(W418/H418,"0")+IFERROR(W419/H419,"0")+IFERROR(W420/H420,"0")</f>
        <v>0</v>
      </c>
      <c r="X421" s="337">
        <f>IFERROR(IF(X414="",0,X414),"0")+IFERROR(IF(X415="",0,X415),"0")+IFERROR(IF(X416="",0,X416),"0")+IFERROR(IF(X417="",0,X417),"0")+IFERROR(IF(X418="",0,X418),"0")+IFERROR(IF(X419="",0,X419),"0")+IFERROR(IF(X420="",0,X420),"0")</f>
        <v>0</v>
      </c>
      <c r="Y421" s="338"/>
      <c r="Z421" s="338"/>
    </row>
    <row r="422" spans="1:53" hidden="1" x14ac:dyDescent="0.2">
      <c r="A422" s="342"/>
      <c r="B422" s="342"/>
      <c r="C422" s="342"/>
      <c r="D422" s="342"/>
      <c r="E422" s="342"/>
      <c r="F422" s="342"/>
      <c r="G422" s="342"/>
      <c r="H422" s="342"/>
      <c r="I422" s="342"/>
      <c r="J422" s="342"/>
      <c r="K422" s="342"/>
      <c r="L422" s="342"/>
      <c r="M422" s="368"/>
      <c r="N422" s="356" t="s">
        <v>66</v>
      </c>
      <c r="O422" s="357"/>
      <c r="P422" s="357"/>
      <c r="Q422" s="357"/>
      <c r="R422" s="357"/>
      <c r="S422" s="357"/>
      <c r="T422" s="358"/>
      <c r="U422" s="37" t="s">
        <v>65</v>
      </c>
      <c r="V422" s="337">
        <f>IFERROR(SUM(V414:V420),"0")</f>
        <v>0</v>
      </c>
      <c r="W422" s="337">
        <f>IFERROR(SUM(W414:W420),"0")</f>
        <v>0</v>
      </c>
      <c r="X422" s="37"/>
      <c r="Y422" s="338"/>
      <c r="Z422" s="338"/>
    </row>
    <row r="423" spans="1:53" ht="14.25" hidden="1" customHeight="1" x14ac:dyDescent="0.25">
      <c r="A423" s="341" t="s">
        <v>86</v>
      </c>
      <c r="B423" s="342"/>
      <c r="C423" s="342"/>
      <c r="D423" s="342"/>
      <c r="E423" s="342"/>
      <c r="F423" s="342"/>
      <c r="G423" s="342"/>
      <c r="H423" s="342"/>
      <c r="I423" s="342"/>
      <c r="J423" s="342"/>
      <c r="K423" s="342"/>
      <c r="L423" s="342"/>
      <c r="M423" s="342"/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30"/>
      <c r="Z423" s="330"/>
    </row>
    <row r="424" spans="1:53" ht="27" hidden="1" customHeight="1" x14ac:dyDescent="0.25">
      <c r="A424" s="54" t="s">
        <v>609</v>
      </c>
      <c r="B424" s="54" t="s">
        <v>610</v>
      </c>
      <c r="C424" s="31">
        <v>4301040358</v>
      </c>
      <c r="D424" s="350">
        <v>4680115884571</v>
      </c>
      <c r="E424" s="345"/>
      <c r="F424" s="334">
        <v>0.1</v>
      </c>
      <c r="G424" s="32">
        <v>20</v>
      </c>
      <c r="H424" s="334">
        <v>2</v>
      </c>
      <c r="I424" s="334">
        <v>2.6</v>
      </c>
      <c r="J424" s="32">
        <v>200</v>
      </c>
      <c r="K424" s="32" t="s">
        <v>577</v>
      </c>
      <c r="L424" s="33" t="s">
        <v>578</v>
      </c>
      <c r="M424" s="32">
        <v>60</v>
      </c>
      <c r="N424" s="587" t="s">
        <v>611</v>
      </c>
      <c r="O424" s="344"/>
      <c r="P424" s="344"/>
      <c r="Q424" s="344"/>
      <c r="R424" s="345"/>
      <c r="S424" s="34"/>
      <c r="T424" s="34"/>
      <c r="U424" s="35" t="s">
        <v>65</v>
      </c>
      <c r="V424" s="335">
        <v>0</v>
      </c>
      <c r="W424" s="336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91" t="s">
        <v>1</v>
      </c>
    </row>
    <row r="425" spans="1:53" hidden="1" x14ac:dyDescent="0.2">
      <c r="A425" s="367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68"/>
      <c r="N425" s="356" t="s">
        <v>66</v>
      </c>
      <c r="O425" s="357"/>
      <c r="P425" s="357"/>
      <c r="Q425" s="357"/>
      <c r="R425" s="357"/>
      <c r="S425" s="357"/>
      <c r="T425" s="358"/>
      <c r="U425" s="37" t="s">
        <v>67</v>
      </c>
      <c r="V425" s="337">
        <f>IFERROR(V424/H424,"0")</f>
        <v>0</v>
      </c>
      <c r="W425" s="337">
        <f>IFERROR(W424/H424,"0")</f>
        <v>0</v>
      </c>
      <c r="X425" s="337">
        <f>IFERROR(IF(X424="",0,X424),"0")</f>
        <v>0</v>
      </c>
      <c r="Y425" s="338"/>
      <c r="Z425" s="338"/>
    </row>
    <row r="426" spans="1:53" hidden="1" x14ac:dyDescent="0.2">
      <c r="A426" s="342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68"/>
      <c r="N426" s="356" t="s">
        <v>66</v>
      </c>
      <c r="O426" s="357"/>
      <c r="P426" s="357"/>
      <c r="Q426" s="357"/>
      <c r="R426" s="357"/>
      <c r="S426" s="357"/>
      <c r="T426" s="358"/>
      <c r="U426" s="37" t="s">
        <v>65</v>
      </c>
      <c r="V426" s="337">
        <f>IFERROR(SUM(V424:V424),"0")</f>
        <v>0</v>
      </c>
      <c r="W426" s="337">
        <f>IFERROR(SUM(W424:W424),"0")</f>
        <v>0</v>
      </c>
      <c r="X426" s="37"/>
      <c r="Y426" s="338"/>
      <c r="Z426" s="338"/>
    </row>
    <row r="427" spans="1:53" ht="14.25" hidden="1" customHeight="1" x14ac:dyDescent="0.25">
      <c r="A427" s="341" t="s">
        <v>95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30"/>
      <c r="Z427" s="330"/>
    </row>
    <row r="428" spans="1:53" ht="27" hidden="1" customHeight="1" x14ac:dyDescent="0.25">
      <c r="A428" s="54" t="s">
        <v>612</v>
      </c>
      <c r="B428" s="54" t="s">
        <v>613</v>
      </c>
      <c r="C428" s="31">
        <v>4301170010</v>
      </c>
      <c r="D428" s="350">
        <v>4680115884090</v>
      </c>
      <c r="E428" s="345"/>
      <c r="F428" s="334">
        <v>0.11</v>
      </c>
      <c r="G428" s="32">
        <v>12</v>
      </c>
      <c r="H428" s="334">
        <v>1.32</v>
      </c>
      <c r="I428" s="334">
        <v>1.88</v>
      </c>
      <c r="J428" s="32">
        <v>200</v>
      </c>
      <c r="K428" s="32" t="s">
        <v>577</v>
      </c>
      <c r="L428" s="33" t="s">
        <v>578</v>
      </c>
      <c r="M428" s="32">
        <v>150</v>
      </c>
      <c r="N428" s="605" t="s">
        <v>614</v>
      </c>
      <c r="O428" s="344"/>
      <c r="P428" s="344"/>
      <c r="Q428" s="344"/>
      <c r="R428" s="345"/>
      <c r="S428" s="34"/>
      <c r="T428" s="34"/>
      <c r="U428" s="35" t="s">
        <v>65</v>
      </c>
      <c r="V428" s="335">
        <v>0</v>
      </c>
      <c r="W428" s="336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92" t="s">
        <v>1</v>
      </c>
    </row>
    <row r="429" spans="1:53" hidden="1" x14ac:dyDescent="0.2">
      <c r="A429" s="367"/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68"/>
      <c r="N429" s="356" t="s">
        <v>66</v>
      </c>
      <c r="O429" s="357"/>
      <c r="P429" s="357"/>
      <c r="Q429" s="357"/>
      <c r="R429" s="357"/>
      <c r="S429" s="357"/>
      <c r="T429" s="358"/>
      <c r="U429" s="37" t="s">
        <v>67</v>
      </c>
      <c r="V429" s="337">
        <f>IFERROR(V428/H428,"0")</f>
        <v>0</v>
      </c>
      <c r="W429" s="337">
        <f>IFERROR(W428/H428,"0")</f>
        <v>0</v>
      </c>
      <c r="X429" s="337">
        <f>IFERROR(IF(X428="",0,X428),"0")</f>
        <v>0</v>
      </c>
      <c r="Y429" s="338"/>
      <c r="Z429" s="338"/>
    </row>
    <row r="430" spans="1:53" hidden="1" x14ac:dyDescent="0.2">
      <c r="A430" s="342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68"/>
      <c r="N430" s="356" t="s">
        <v>66</v>
      </c>
      <c r="O430" s="357"/>
      <c r="P430" s="357"/>
      <c r="Q430" s="357"/>
      <c r="R430" s="357"/>
      <c r="S430" s="357"/>
      <c r="T430" s="358"/>
      <c r="U430" s="37" t="s">
        <v>65</v>
      </c>
      <c r="V430" s="337">
        <f>IFERROR(SUM(V428:V428),"0")</f>
        <v>0</v>
      </c>
      <c r="W430" s="337">
        <f>IFERROR(SUM(W428:W428),"0")</f>
        <v>0</v>
      </c>
      <c r="X430" s="37"/>
      <c r="Y430" s="338"/>
      <c r="Z430" s="338"/>
    </row>
    <row r="431" spans="1:53" ht="14.25" hidden="1" customHeight="1" x14ac:dyDescent="0.25">
      <c r="A431" s="341" t="s">
        <v>615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30"/>
      <c r="Z431" s="330"/>
    </row>
    <row r="432" spans="1:53" ht="27" hidden="1" customHeight="1" x14ac:dyDescent="0.25">
      <c r="A432" s="54" t="s">
        <v>616</v>
      </c>
      <c r="B432" s="54" t="s">
        <v>617</v>
      </c>
      <c r="C432" s="31">
        <v>4301040357</v>
      </c>
      <c r="D432" s="350">
        <v>4680115884564</v>
      </c>
      <c r="E432" s="345"/>
      <c r="F432" s="334">
        <v>0.15</v>
      </c>
      <c r="G432" s="32">
        <v>20</v>
      </c>
      <c r="H432" s="334">
        <v>3</v>
      </c>
      <c r="I432" s="334">
        <v>3.6</v>
      </c>
      <c r="J432" s="32">
        <v>200</v>
      </c>
      <c r="K432" s="32" t="s">
        <v>577</v>
      </c>
      <c r="L432" s="33" t="s">
        <v>578</v>
      </c>
      <c r="M432" s="32">
        <v>60</v>
      </c>
      <c r="N432" s="538" t="s">
        <v>618</v>
      </c>
      <c r="O432" s="344"/>
      <c r="P432" s="344"/>
      <c r="Q432" s="344"/>
      <c r="R432" s="345"/>
      <c r="S432" s="34"/>
      <c r="T432" s="34"/>
      <c r="U432" s="35" t="s">
        <v>65</v>
      </c>
      <c r="V432" s="335">
        <v>0</v>
      </c>
      <c r="W432" s="336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3" t="s">
        <v>1</v>
      </c>
    </row>
    <row r="433" spans="1:53" hidden="1" x14ac:dyDescent="0.2">
      <c r="A433" s="367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68"/>
      <c r="N433" s="356" t="s">
        <v>66</v>
      </c>
      <c r="O433" s="357"/>
      <c r="P433" s="357"/>
      <c r="Q433" s="357"/>
      <c r="R433" s="357"/>
      <c r="S433" s="357"/>
      <c r="T433" s="358"/>
      <c r="U433" s="37" t="s">
        <v>67</v>
      </c>
      <c r="V433" s="337">
        <f>IFERROR(V432/H432,"0")</f>
        <v>0</v>
      </c>
      <c r="W433" s="337">
        <f>IFERROR(W432/H432,"0")</f>
        <v>0</v>
      </c>
      <c r="X433" s="337">
        <f>IFERROR(IF(X432="",0,X432),"0")</f>
        <v>0</v>
      </c>
      <c r="Y433" s="338"/>
      <c r="Z433" s="338"/>
    </row>
    <row r="434" spans="1:53" hidden="1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68"/>
      <c r="N434" s="356" t="s">
        <v>66</v>
      </c>
      <c r="O434" s="357"/>
      <c r="P434" s="357"/>
      <c r="Q434" s="357"/>
      <c r="R434" s="357"/>
      <c r="S434" s="357"/>
      <c r="T434" s="358"/>
      <c r="U434" s="37" t="s">
        <v>65</v>
      </c>
      <c r="V434" s="337">
        <f>IFERROR(SUM(V432:V432),"0")</f>
        <v>0</v>
      </c>
      <c r="W434" s="337">
        <f>IFERROR(SUM(W432:W432),"0")</f>
        <v>0</v>
      </c>
      <c r="X434" s="37"/>
      <c r="Y434" s="338"/>
      <c r="Z434" s="338"/>
    </row>
    <row r="435" spans="1:53" ht="27.75" hidden="1" customHeight="1" x14ac:dyDescent="0.2">
      <c r="A435" s="385" t="s">
        <v>619</v>
      </c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6"/>
      <c r="O435" s="386"/>
      <c r="P435" s="386"/>
      <c r="Q435" s="386"/>
      <c r="R435" s="386"/>
      <c r="S435" s="386"/>
      <c r="T435" s="386"/>
      <c r="U435" s="386"/>
      <c r="V435" s="386"/>
      <c r="W435" s="386"/>
      <c r="X435" s="386"/>
      <c r="Y435" s="48"/>
      <c r="Z435" s="48"/>
    </row>
    <row r="436" spans="1:53" ht="16.5" hidden="1" customHeight="1" x14ac:dyDescent="0.25">
      <c r="A436" s="355" t="s">
        <v>619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14.25" hidden="1" customHeight="1" x14ac:dyDescent="0.25">
      <c r="A437" s="341" t="s">
        <v>108</v>
      </c>
      <c r="B437" s="342"/>
      <c r="C437" s="342"/>
      <c r="D437" s="342"/>
      <c r="E437" s="342"/>
      <c r="F437" s="342"/>
      <c r="G437" s="342"/>
      <c r="H437" s="342"/>
      <c r="I437" s="342"/>
      <c r="J437" s="342"/>
      <c r="K437" s="342"/>
      <c r="L437" s="342"/>
      <c r="M437" s="342"/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30"/>
      <c r="Z437" s="330"/>
    </row>
    <row r="438" spans="1:53" ht="27" hidden="1" customHeight="1" x14ac:dyDescent="0.25">
      <c r="A438" s="54" t="s">
        <v>620</v>
      </c>
      <c r="B438" s="54" t="s">
        <v>621</v>
      </c>
      <c r="C438" s="31">
        <v>4301011371</v>
      </c>
      <c r="D438" s="350">
        <v>4607091389067</v>
      </c>
      <c r="E438" s="345"/>
      <c r="F438" s="334">
        <v>0.88</v>
      </c>
      <c r="G438" s="32">
        <v>6</v>
      </c>
      <c r="H438" s="334">
        <v>5.28</v>
      </c>
      <c r="I438" s="334">
        <v>5.64</v>
      </c>
      <c r="J438" s="32">
        <v>104</v>
      </c>
      <c r="K438" s="32" t="s">
        <v>103</v>
      </c>
      <c r="L438" s="33" t="s">
        <v>125</v>
      </c>
      <c r="M438" s="32">
        <v>55</v>
      </c>
      <c r="N438" s="42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344"/>
      <c r="P438" s="344"/>
      <c r="Q438" s="344"/>
      <c r="R438" s="345"/>
      <c r="S438" s="34"/>
      <c r="T438" s="34"/>
      <c r="U438" s="35" t="s">
        <v>65</v>
      </c>
      <c r="V438" s="335">
        <v>0</v>
      </c>
      <c r="W438" s="336">
        <f t="shared" ref="W438:W446" si="20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622</v>
      </c>
      <c r="B439" s="54" t="s">
        <v>623</v>
      </c>
      <c r="C439" s="31">
        <v>4301011363</v>
      </c>
      <c r="D439" s="350">
        <v>4607091383522</v>
      </c>
      <c r="E439" s="345"/>
      <c r="F439" s="334">
        <v>0.88</v>
      </c>
      <c r="G439" s="32">
        <v>6</v>
      </c>
      <c r="H439" s="334">
        <v>5.28</v>
      </c>
      <c r="I439" s="334">
        <v>5.64</v>
      </c>
      <c r="J439" s="32">
        <v>104</v>
      </c>
      <c r="K439" s="32" t="s">
        <v>103</v>
      </c>
      <c r="L439" s="33" t="s">
        <v>104</v>
      </c>
      <c r="M439" s="32">
        <v>55</v>
      </c>
      <c r="N439" s="44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344"/>
      <c r="P439" s="344"/>
      <c r="Q439" s="344"/>
      <c r="R439" s="345"/>
      <c r="S439" s="34"/>
      <c r="T439" s="34"/>
      <c r="U439" s="35" t="s">
        <v>65</v>
      </c>
      <c r="V439" s="335">
        <v>0</v>
      </c>
      <c r="W439" s="336">
        <f t="shared" si="20"/>
        <v>0</v>
      </c>
      <c r="X439" s="36" t="str">
        <f>IFERROR(IF(W439=0,"",ROUNDUP(W439/H439,0)*0.01196),"")</f>
        <v/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624</v>
      </c>
      <c r="B440" s="54" t="s">
        <v>625</v>
      </c>
      <c r="C440" s="31">
        <v>4301011431</v>
      </c>
      <c r="D440" s="350">
        <v>4607091384437</v>
      </c>
      <c r="E440" s="345"/>
      <c r="F440" s="334">
        <v>0.88</v>
      </c>
      <c r="G440" s="32">
        <v>6</v>
      </c>
      <c r="H440" s="334">
        <v>5.28</v>
      </c>
      <c r="I440" s="334">
        <v>5.64</v>
      </c>
      <c r="J440" s="32">
        <v>104</v>
      </c>
      <c r="K440" s="32" t="s">
        <v>103</v>
      </c>
      <c r="L440" s="33" t="s">
        <v>104</v>
      </c>
      <c r="M440" s="32">
        <v>50</v>
      </c>
      <c r="N440" s="44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344"/>
      <c r="P440" s="344"/>
      <c r="Q440" s="344"/>
      <c r="R440" s="345"/>
      <c r="S440" s="34"/>
      <c r="T440" s="34"/>
      <c r="U440" s="35" t="s">
        <v>65</v>
      </c>
      <c r="V440" s="335">
        <v>0</v>
      </c>
      <c r="W440" s="336">
        <f t="shared" si="20"/>
        <v>0</v>
      </c>
      <c r="X440" s="36" t="str">
        <f>IFERROR(IF(W440=0,"",ROUNDUP(W440/H440,0)*0.01196),"")</f>
        <v/>
      </c>
      <c r="Y440" s="56"/>
      <c r="Z440" s="57"/>
      <c r="AD440" s="58"/>
      <c r="BA440" s="296" t="s">
        <v>1</v>
      </c>
    </row>
    <row r="441" spans="1:53" ht="27" hidden="1" customHeight="1" x14ac:dyDescent="0.25">
      <c r="A441" s="54" t="s">
        <v>626</v>
      </c>
      <c r="B441" s="54" t="s">
        <v>627</v>
      </c>
      <c r="C441" s="31">
        <v>4301011365</v>
      </c>
      <c r="D441" s="350">
        <v>4607091389104</v>
      </c>
      <c r="E441" s="345"/>
      <c r="F441" s="334">
        <v>0.88</v>
      </c>
      <c r="G441" s="32">
        <v>6</v>
      </c>
      <c r="H441" s="334">
        <v>5.28</v>
      </c>
      <c r="I441" s="334">
        <v>5.64</v>
      </c>
      <c r="J441" s="32">
        <v>104</v>
      </c>
      <c r="K441" s="32" t="s">
        <v>103</v>
      </c>
      <c r="L441" s="33" t="s">
        <v>104</v>
      </c>
      <c r="M441" s="32">
        <v>55</v>
      </c>
      <c r="N441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344"/>
      <c r="P441" s="344"/>
      <c r="Q441" s="344"/>
      <c r="R441" s="345"/>
      <c r="S441" s="34"/>
      <c r="T441" s="34"/>
      <c r="U441" s="35" t="s">
        <v>65</v>
      </c>
      <c r="V441" s="335">
        <v>0</v>
      </c>
      <c r="W441" s="336">
        <f t="shared" si="20"/>
        <v>0</v>
      </c>
      <c r="X441" s="36" t="str">
        <f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628</v>
      </c>
      <c r="B442" s="54" t="s">
        <v>629</v>
      </c>
      <c r="C442" s="31">
        <v>4301011367</v>
      </c>
      <c r="D442" s="350">
        <v>4680115880603</v>
      </c>
      <c r="E442" s="345"/>
      <c r="F442" s="334">
        <v>0.6</v>
      </c>
      <c r="G442" s="32">
        <v>6</v>
      </c>
      <c r="H442" s="334">
        <v>3.6</v>
      </c>
      <c r="I442" s="334">
        <v>3.84</v>
      </c>
      <c r="J442" s="32">
        <v>120</v>
      </c>
      <c r="K442" s="32" t="s">
        <v>63</v>
      </c>
      <c r="L442" s="33" t="s">
        <v>104</v>
      </c>
      <c r="M442" s="32">
        <v>55</v>
      </c>
      <c r="N442" s="45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4"/>
      <c r="P442" s="344"/>
      <c r="Q442" s="344"/>
      <c r="R442" s="345"/>
      <c r="S442" s="34"/>
      <c r="T442" s="34"/>
      <c r="U442" s="35" t="s">
        <v>65</v>
      </c>
      <c r="V442" s="335">
        <v>0</v>
      </c>
      <c r="W442" s="336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630</v>
      </c>
      <c r="B443" s="54" t="s">
        <v>631</v>
      </c>
      <c r="C443" s="31">
        <v>4301011168</v>
      </c>
      <c r="D443" s="350">
        <v>4607091389999</v>
      </c>
      <c r="E443" s="345"/>
      <c r="F443" s="334">
        <v>0.6</v>
      </c>
      <c r="G443" s="32">
        <v>6</v>
      </c>
      <c r="H443" s="334">
        <v>3.6</v>
      </c>
      <c r="I443" s="334">
        <v>3.84</v>
      </c>
      <c r="J443" s="32">
        <v>120</v>
      </c>
      <c r="K443" s="32" t="s">
        <v>63</v>
      </c>
      <c r="L443" s="33" t="s">
        <v>104</v>
      </c>
      <c r="M443" s="32">
        <v>55</v>
      </c>
      <c r="N443" s="69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4"/>
      <c r="P443" s="344"/>
      <c r="Q443" s="344"/>
      <c r="R443" s="345"/>
      <c r="S443" s="34"/>
      <c r="T443" s="34"/>
      <c r="U443" s="35" t="s">
        <v>65</v>
      </c>
      <c r="V443" s="335">
        <v>0</v>
      </c>
      <c r="W443" s="336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632</v>
      </c>
      <c r="B444" s="54" t="s">
        <v>633</v>
      </c>
      <c r="C444" s="31">
        <v>4301011372</v>
      </c>
      <c r="D444" s="350">
        <v>4680115882782</v>
      </c>
      <c r="E444" s="345"/>
      <c r="F444" s="334">
        <v>0.6</v>
      </c>
      <c r="G444" s="32">
        <v>6</v>
      </c>
      <c r="H444" s="334">
        <v>3.6</v>
      </c>
      <c r="I444" s="334">
        <v>3.84</v>
      </c>
      <c r="J444" s="32">
        <v>120</v>
      </c>
      <c r="K444" s="32" t="s">
        <v>63</v>
      </c>
      <c r="L444" s="33" t="s">
        <v>104</v>
      </c>
      <c r="M444" s="32">
        <v>50</v>
      </c>
      <c r="N444" s="6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4"/>
      <c r="P444" s="344"/>
      <c r="Q444" s="344"/>
      <c r="R444" s="345"/>
      <c r="S444" s="34"/>
      <c r="T444" s="34"/>
      <c r="U444" s="35" t="s">
        <v>65</v>
      </c>
      <c r="V444" s="335">
        <v>0</v>
      </c>
      <c r="W444" s="336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634</v>
      </c>
      <c r="B445" s="54" t="s">
        <v>635</v>
      </c>
      <c r="C445" s="31">
        <v>4301011190</v>
      </c>
      <c r="D445" s="350">
        <v>4607091389098</v>
      </c>
      <c r="E445" s="345"/>
      <c r="F445" s="334">
        <v>0.4</v>
      </c>
      <c r="G445" s="32">
        <v>6</v>
      </c>
      <c r="H445" s="334">
        <v>2.4</v>
      </c>
      <c r="I445" s="334">
        <v>2.6</v>
      </c>
      <c r="J445" s="32">
        <v>156</v>
      </c>
      <c r="K445" s="32" t="s">
        <v>63</v>
      </c>
      <c r="L445" s="33" t="s">
        <v>125</v>
      </c>
      <c r="M445" s="32">
        <v>50</v>
      </c>
      <c r="N445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344"/>
      <c r="P445" s="344"/>
      <c r="Q445" s="344"/>
      <c r="R445" s="345"/>
      <c r="S445" s="34"/>
      <c r="T445" s="34"/>
      <c r="U445" s="35" t="s">
        <v>65</v>
      </c>
      <c r="V445" s="335">
        <v>0</v>
      </c>
      <c r="W445" s="336">
        <f t="shared" si="20"/>
        <v>0</v>
      </c>
      <c r="X445" s="36" t="str">
        <f>IFERROR(IF(W445=0,"",ROUNDUP(W445/H445,0)*0.00753),"")</f>
        <v/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636</v>
      </c>
      <c r="B446" s="54" t="s">
        <v>637</v>
      </c>
      <c r="C446" s="31">
        <v>4301011366</v>
      </c>
      <c r="D446" s="350">
        <v>4607091389982</v>
      </c>
      <c r="E446" s="345"/>
      <c r="F446" s="334">
        <v>0.6</v>
      </c>
      <c r="G446" s="32">
        <v>6</v>
      </c>
      <c r="H446" s="334">
        <v>3.6</v>
      </c>
      <c r="I446" s="334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0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344"/>
      <c r="P446" s="344"/>
      <c r="Q446" s="344"/>
      <c r="R446" s="345"/>
      <c r="S446" s="34"/>
      <c r="T446" s="34"/>
      <c r="U446" s="35" t="s">
        <v>65</v>
      </c>
      <c r="V446" s="335">
        <v>0</v>
      </c>
      <c r="W446" s="336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hidden="1" x14ac:dyDescent="0.2">
      <c r="A447" s="367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68"/>
      <c r="N447" s="356" t="s">
        <v>66</v>
      </c>
      <c r="O447" s="357"/>
      <c r="P447" s="357"/>
      <c r="Q447" s="357"/>
      <c r="R447" s="357"/>
      <c r="S447" s="357"/>
      <c r="T447" s="358"/>
      <c r="U447" s="37" t="s">
        <v>67</v>
      </c>
      <c r="V447" s="337">
        <f>IFERROR(V438/H438,"0")+IFERROR(V439/H439,"0")+IFERROR(V440/H440,"0")+IFERROR(V441/H441,"0")+IFERROR(V442/H442,"0")+IFERROR(V443/H443,"0")+IFERROR(V444/H444,"0")+IFERROR(V445/H445,"0")+IFERROR(V446/H446,"0")</f>
        <v>0</v>
      </c>
      <c r="W447" s="337">
        <f>IFERROR(W438/H438,"0")+IFERROR(W439/H439,"0")+IFERROR(W440/H440,"0")+IFERROR(W441/H441,"0")+IFERROR(W442/H442,"0")+IFERROR(W443/H443,"0")+IFERROR(W444/H444,"0")+IFERROR(W445/H445,"0")+IFERROR(W446/H446,"0")</f>
        <v>0</v>
      </c>
      <c r="X447" s="337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0</v>
      </c>
      <c r="Y447" s="338"/>
      <c r="Z447" s="338"/>
    </row>
    <row r="448" spans="1:53" hidden="1" x14ac:dyDescent="0.2">
      <c r="A448" s="342"/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68"/>
      <c r="N448" s="356" t="s">
        <v>66</v>
      </c>
      <c r="O448" s="357"/>
      <c r="P448" s="357"/>
      <c r="Q448" s="357"/>
      <c r="R448" s="357"/>
      <c r="S448" s="357"/>
      <c r="T448" s="358"/>
      <c r="U448" s="37" t="s">
        <v>65</v>
      </c>
      <c r="V448" s="337">
        <f>IFERROR(SUM(V438:V446),"0")</f>
        <v>0</v>
      </c>
      <c r="W448" s="337">
        <f>IFERROR(SUM(W438:W446),"0")</f>
        <v>0</v>
      </c>
      <c r="X448" s="37"/>
      <c r="Y448" s="338"/>
      <c r="Z448" s="338"/>
    </row>
    <row r="449" spans="1:53" ht="14.25" hidden="1" customHeight="1" x14ac:dyDescent="0.25">
      <c r="A449" s="341" t="s">
        <v>100</v>
      </c>
      <c r="B449" s="342"/>
      <c r="C449" s="342"/>
      <c r="D449" s="342"/>
      <c r="E449" s="342"/>
      <c r="F449" s="342"/>
      <c r="G449" s="342"/>
      <c r="H449" s="342"/>
      <c r="I449" s="342"/>
      <c r="J449" s="342"/>
      <c r="K449" s="342"/>
      <c r="L449" s="342"/>
      <c r="M449" s="342"/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30"/>
      <c r="Z449" s="330"/>
    </row>
    <row r="450" spans="1:53" ht="16.5" hidden="1" customHeight="1" x14ac:dyDescent="0.25">
      <c r="A450" s="54" t="s">
        <v>638</v>
      </c>
      <c r="B450" s="54" t="s">
        <v>639</v>
      </c>
      <c r="C450" s="31">
        <v>4301020222</v>
      </c>
      <c r="D450" s="350">
        <v>4607091388930</v>
      </c>
      <c r="E450" s="345"/>
      <c r="F450" s="334">
        <v>0.88</v>
      </c>
      <c r="G450" s="32">
        <v>6</v>
      </c>
      <c r="H450" s="334">
        <v>5.28</v>
      </c>
      <c r="I450" s="334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344"/>
      <c r="P450" s="344"/>
      <c r="Q450" s="344"/>
      <c r="R450" s="345"/>
      <c r="S450" s="34"/>
      <c r="T450" s="34"/>
      <c r="U450" s="35" t="s">
        <v>65</v>
      </c>
      <c r="V450" s="335">
        <v>0</v>
      </c>
      <c r="W450" s="336">
        <f>IFERROR(IF(V450="",0,CEILING((V450/$H450),1)*$H450),"")</f>
        <v>0</v>
      </c>
      <c r="X450" s="36" t="str">
        <f>IFERROR(IF(W450=0,"",ROUNDUP(W450/H450,0)*0.01196),"")</f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640</v>
      </c>
      <c r="B451" s="54" t="s">
        <v>641</v>
      </c>
      <c r="C451" s="31">
        <v>4301020206</v>
      </c>
      <c r="D451" s="350">
        <v>4680115880054</v>
      </c>
      <c r="E451" s="345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2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344"/>
      <c r="P451" s="344"/>
      <c r="Q451" s="344"/>
      <c r="R451" s="345"/>
      <c r="S451" s="34"/>
      <c r="T451" s="34"/>
      <c r="U451" s="35" t="s">
        <v>65</v>
      </c>
      <c r="V451" s="335">
        <v>0</v>
      </c>
      <c r="W451" s="336">
        <f>IFERROR(IF(V451="",0,CEILING((V451/$H451),1)*$H451),"")</f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idden="1" x14ac:dyDescent="0.2">
      <c r="A452" s="367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68"/>
      <c r="N452" s="356" t="s">
        <v>66</v>
      </c>
      <c r="O452" s="357"/>
      <c r="P452" s="357"/>
      <c r="Q452" s="357"/>
      <c r="R452" s="357"/>
      <c r="S452" s="357"/>
      <c r="T452" s="358"/>
      <c r="U452" s="37" t="s">
        <v>67</v>
      </c>
      <c r="V452" s="337">
        <f>IFERROR(V450/H450,"0")+IFERROR(V451/H451,"0")</f>
        <v>0</v>
      </c>
      <c r="W452" s="337">
        <f>IFERROR(W450/H450,"0")+IFERROR(W451/H451,"0")</f>
        <v>0</v>
      </c>
      <c r="X452" s="337">
        <f>IFERROR(IF(X450="",0,X450),"0")+IFERROR(IF(X451="",0,X451),"0")</f>
        <v>0</v>
      </c>
      <c r="Y452" s="338"/>
      <c r="Z452" s="338"/>
    </row>
    <row r="453" spans="1:53" hidden="1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68"/>
      <c r="N453" s="356" t="s">
        <v>66</v>
      </c>
      <c r="O453" s="357"/>
      <c r="P453" s="357"/>
      <c r="Q453" s="357"/>
      <c r="R453" s="357"/>
      <c r="S453" s="357"/>
      <c r="T453" s="358"/>
      <c r="U453" s="37" t="s">
        <v>65</v>
      </c>
      <c r="V453" s="337">
        <f>IFERROR(SUM(V450:V451),"0")</f>
        <v>0</v>
      </c>
      <c r="W453" s="337">
        <f>IFERROR(SUM(W450:W451),"0")</f>
        <v>0</v>
      </c>
      <c r="X453" s="37"/>
      <c r="Y453" s="338"/>
      <c r="Z453" s="338"/>
    </row>
    <row r="454" spans="1:53" ht="14.25" hidden="1" customHeight="1" x14ac:dyDescent="0.25">
      <c r="A454" s="341" t="s">
        <v>60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27" hidden="1" customHeight="1" x14ac:dyDescent="0.25">
      <c r="A455" s="54" t="s">
        <v>642</v>
      </c>
      <c r="B455" s="54" t="s">
        <v>643</v>
      </c>
      <c r="C455" s="31">
        <v>4301031252</v>
      </c>
      <c r="D455" s="350">
        <v>4680115883116</v>
      </c>
      <c r="E455" s="345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6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344"/>
      <c r="P455" s="344"/>
      <c r="Q455" s="344"/>
      <c r="R455" s="345"/>
      <c r="S455" s="34"/>
      <c r="T455" s="34"/>
      <c r="U455" s="35" t="s">
        <v>65</v>
      </c>
      <c r="V455" s="335">
        <v>0</v>
      </c>
      <c r="W455" s="336">
        <f t="shared" ref="W455:W460" si="21">IFERROR(IF(V455="",0,CEILING((V455/$H455),1)*$H455),"")</f>
        <v>0</v>
      </c>
      <c r="X455" s="36" t="str">
        <f>IFERROR(IF(W455=0,"",ROUNDUP(W455/H455,0)*0.01196),"")</f>
        <v/>
      </c>
      <c r="Y455" s="56"/>
      <c r="Z455" s="57"/>
      <c r="AD455" s="58"/>
      <c r="BA455" s="305" t="s">
        <v>1</v>
      </c>
    </row>
    <row r="456" spans="1:53" ht="27" customHeight="1" x14ac:dyDescent="0.25">
      <c r="A456" s="54" t="s">
        <v>644</v>
      </c>
      <c r="B456" s="54" t="s">
        <v>645</v>
      </c>
      <c r="C456" s="31">
        <v>4301031248</v>
      </c>
      <c r="D456" s="350">
        <v>4680115883093</v>
      </c>
      <c r="E456" s="345"/>
      <c r="F456" s="334">
        <v>0.88</v>
      </c>
      <c r="G456" s="32">
        <v>6</v>
      </c>
      <c r="H456" s="334">
        <v>5.28</v>
      </c>
      <c r="I456" s="334">
        <v>5.64</v>
      </c>
      <c r="J456" s="32">
        <v>104</v>
      </c>
      <c r="K456" s="32" t="s">
        <v>103</v>
      </c>
      <c r="L456" s="33" t="s">
        <v>64</v>
      </c>
      <c r="M456" s="32">
        <v>60</v>
      </c>
      <c r="N456" s="5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344"/>
      <c r="P456" s="344"/>
      <c r="Q456" s="344"/>
      <c r="R456" s="345"/>
      <c r="S456" s="34"/>
      <c r="T456" s="34"/>
      <c r="U456" s="35" t="s">
        <v>65</v>
      </c>
      <c r="V456" s="335">
        <v>100</v>
      </c>
      <c r="W456" s="336">
        <f t="shared" si="21"/>
        <v>100.32000000000001</v>
      </c>
      <c r="X456" s="36">
        <f>IFERROR(IF(W456=0,"",ROUNDUP(W456/H456,0)*0.01196),"")</f>
        <v>0.22724</v>
      </c>
      <c r="Y456" s="56"/>
      <c r="Z456" s="57"/>
      <c r="AD456" s="58"/>
      <c r="BA456" s="306" t="s">
        <v>1</v>
      </c>
    </row>
    <row r="457" spans="1:53" ht="27" hidden="1" customHeight="1" x14ac:dyDescent="0.25">
      <c r="A457" s="54" t="s">
        <v>646</v>
      </c>
      <c r="B457" s="54" t="s">
        <v>647</v>
      </c>
      <c r="C457" s="31">
        <v>4301031250</v>
      </c>
      <c r="D457" s="350">
        <v>4680115883109</v>
      </c>
      <c r="E457" s="345"/>
      <c r="F457" s="334">
        <v>0.88</v>
      </c>
      <c r="G457" s="32">
        <v>6</v>
      </c>
      <c r="H457" s="334">
        <v>5.28</v>
      </c>
      <c r="I457" s="334">
        <v>5.64</v>
      </c>
      <c r="J457" s="32">
        <v>104</v>
      </c>
      <c r="K457" s="32" t="s">
        <v>103</v>
      </c>
      <c r="L457" s="33" t="s">
        <v>64</v>
      </c>
      <c r="M457" s="32">
        <v>60</v>
      </c>
      <c r="N457" s="6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344"/>
      <c r="P457" s="344"/>
      <c r="Q457" s="344"/>
      <c r="R457" s="345"/>
      <c r="S457" s="34"/>
      <c r="T457" s="34"/>
      <c r="U457" s="35" t="s">
        <v>65</v>
      </c>
      <c r="V457" s="335">
        <v>0</v>
      </c>
      <c r="W457" s="336">
        <f t="shared" si="21"/>
        <v>0</v>
      </c>
      <c r="X457" s="36" t="str">
        <f>IFERROR(IF(W457=0,"",ROUNDUP(W457/H457,0)*0.01196),"")</f>
        <v/>
      </c>
      <c r="Y457" s="56"/>
      <c r="Z457" s="57"/>
      <c r="AD457" s="58"/>
      <c r="BA457" s="307" t="s">
        <v>1</v>
      </c>
    </row>
    <row r="458" spans="1:53" ht="27" hidden="1" customHeight="1" x14ac:dyDescent="0.25">
      <c r="A458" s="54" t="s">
        <v>648</v>
      </c>
      <c r="B458" s="54" t="s">
        <v>649</v>
      </c>
      <c r="C458" s="31">
        <v>4301031249</v>
      </c>
      <c r="D458" s="350">
        <v>4680115882072</v>
      </c>
      <c r="E458" s="345"/>
      <c r="F458" s="334">
        <v>0.6</v>
      </c>
      <c r="G458" s="32">
        <v>6</v>
      </c>
      <c r="H458" s="334">
        <v>3.6</v>
      </c>
      <c r="I458" s="334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16" t="s">
        <v>650</v>
      </c>
      <c r="O458" s="344"/>
      <c r="P458" s="344"/>
      <c r="Q458" s="344"/>
      <c r="R458" s="345"/>
      <c r="S458" s="34"/>
      <c r="T458" s="34"/>
      <c r="U458" s="35" t="s">
        <v>65</v>
      </c>
      <c r="V458" s="335">
        <v>0</v>
      </c>
      <c r="W458" s="336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8" t="s">
        <v>1</v>
      </c>
    </row>
    <row r="459" spans="1:53" ht="27" hidden="1" customHeight="1" x14ac:dyDescent="0.25">
      <c r="A459" s="54" t="s">
        <v>651</v>
      </c>
      <c r="B459" s="54" t="s">
        <v>652</v>
      </c>
      <c r="C459" s="31">
        <v>4301031251</v>
      </c>
      <c r="D459" s="350">
        <v>4680115882102</v>
      </c>
      <c r="E459" s="345"/>
      <c r="F459" s="334">
        <v>0.6</v>
      </c>
      <c r="G459" s="32">
        <v>6</v>
      </c>
      <c r="H459" s="334">
        <v>3.6</v>
      </c>
      <c r="I459" s="334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495" t="s">
        <v>653</v>
      </c>
      <c r="O459" s="344"/>
      <c r="P459" s="344"/>
      <c r="Q459" s="344"/>
      <c r="R459" s="345"/>
      <c r="S459" s="34"/>
      <c r="T459" s="34"/>
      <c r="U459" s="35" t="s">
        <v>65</v>
      </c>
      <c r="V459" s="335">
        <v>0</v>
      </c>
      <c r="W459" s="33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09" t="s">
        <v>1</v>
      </c>
    </row>
    <row r="460" spans="1:53" ht="27" hidden="1" customHeight="1" x14ac:dyDescent="0.25">
      <c r="A460" s="54" t="s">
        <v>654</v>
      </c>
      <c r="B460" s="54" t="s">
        <v>655</v>
      </c>
      <c r="C460" s="31">
        <v>4301031253</v>
      </c>
      <c r="D460" s="350">
        <v>4680115882096</v>
      </c>
      <c r="E460" s="345"/>
      <c r="F460" s="334">
        <v>0.6</v>
      </c>
      <c r="G460" s="32">
        <v>6</v>
      </c>
      <c r="H460" s="334">
        <v>3.6</v>
      </c>
      <c r="I460" s="334">
        <v>3.81</v>
      </c>
      <c r="J460" s="32">
        <v>120</v>
      </c>
      <c r="K460" s="32" t="s">
        <v>63</v>
      </c>
      <c r="L460" s="33" t="s">
        <v>64</v>
      </c>
      <c r="M460" s="32">
        <v>60</v>
      </c>
      <c r="N460" s="674" t="s">
        <v>656</v>
      </c>
      <c r="O460" s="344"/>
      <c r="P460" s="344"/>
      <c r="Q460" s="344"/>
      <c r="R460" s="345"/>
      <c r="S460" s="34"/>
      <c r="T460" s="34"/>
      <c r="U460" s="35" t="s">
        <v>65</v>
      </c>
      <c r="V460" s="335">
        <v>0</v>
      </c>
      <c r="W460" s="336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67"/>
      <c r="B461" s="342"/>
      <c r="C461" s="342"/>
      <c r="D461" s="342"/>
      <c r="E461" s="342"/>
      <c r="F461" s="342"/>
      <c r="G461" s="342"/>
      <c r="H461" s="342"/>
      <c r="I461" s="342"/>
      <c r="J461" s="342"/>
      <c r="K461" s="342"/>
      <c r="L461" s="342"/>
      <c r="M461" s="368"/>
      <c r="N461" s="356" t="s">
        <v>66</v>
      </c>
      <c r="O461" s="357"/>
      <c r="P461" s="357"/>
      <c r="Q461" s="357"/>
      <c r="R461" s="357"/>
      <c r="S461" s="357"/>
      <c r="T461" s="358"/>
      <c r="U461" s="37" t="s">
        <v>67</v>
      </c>
      <c r="V461" s="337">
        <f>IFERROR(V455/H455,"0")+IFERROR(V456/H456,"0")+IFERROR(V457/H457,"0")+IFERROR(V458/H458,"0")+IFERROR(V459/H459,"0")+IFERROR(V460/H460,"0")</f>
        <v>18.939393939393938</v>
      </c>
      <c r="W461" s="337">
        <f>IFERROR(W455/H455,"0")+IFERROR(W456/H456,"0")+IFERROR(W457/H457,"0")+IFERROR(W458/H458,"0")+IFERROR(W459/H459,"0")+IFERROR(W460/H460,"0")</f>
        <v>19</v>
      </c>
      <c r="X461" s="337">
        <f>IFERROR(IF(X455="",0,X455),"0")+IFERROR(IF(X456="",0,X456),"0")+IFERROR(IF(X457="",0,X457),"0")+IFERROR(IF(X458="",0,X458),"0")+IFERROR(IF(X459="",0,X459),"0")+IFERROR(IF(X460="",0,X460),"0")</f>
        <v>0.22724</v>
      </c>
      <c r="Y461" s="338"/>
      <c r="Z461" s="338"/>
    </row>
    <row r="462" spans="1:53" x14ac:dyDescent="0.2">
      <c r="A462" s="342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68"/>
      <c r="N462" s="356" t="s">
        <v>66</v>
      </c>
      <c r="O462" s="357"/>
      <c r="P462" s="357"/>
      <c r="Q462" s="357"/>
      <c r="R462" s="357"/>
      <c r="S462" s="357"/>
      <c r="T462" s="358"/>
      <c r="U462" s="37" t="s">
        <v>65</v>
      </c>
      <c r="V462" s="337">
        <f>IFERROR(SUM(V455:V460),"0")</f>
        <v>100</v>
      </c>
      <c r="W462" s="337">
        <f>IFERROR(SUM(W455:W460),"0")</f>
        <v>100.32000000000001</v>
      </c>
      <c r="X462" s="37"/>
      <c r="Y462" s="338"/>
      <c r="Z462" s="338"/>
    </row>
    <row r="463" spans="1:53" ht="14.25" hidden="1" customHeight="1" x14ac:dyDescent="0.25">
      <c r="A463" s="341" t="s">
        <v>68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30"/>
      <c r="Z463" s="330"/>
    </row>
    <row r="464" spans="1:53" ht="27" hidden="1" customHeight="1" x14ac:dyDescent="0.25">
      <c r="A464" s="54" t="s">
        <v>657</v>
      </c>
      <c r="B464" s="54" t="s">
        <v>658</v>
      </c>
      <c r="C464" s="31">
        <v>4301051058</v>
      </c>
      <c r="D464" s="350">
        <v>4680115883536</v>
      </c>
      <c r="E464" s="345"/>
      <c r="F464" s="334">
        <v>0.3</v>
      </c>
      <c r="G464" s="32">
        <v>6</v>
      </c>
      <c r="H464" s="334">
        <v>1.8</v>
      </c>
      <c r="I464" s="334">
        <v>2.0659999999999998</v>
      </c>
      <c r="J464" s="32">
        <v>156</v>
      </c>
      <c r="K464" s="32" t="s">
        <v>63</v>
      </c>
      <c r="L464" s="33" t="s">
        <v>64</v>
      </c>
      <c r="M464" s="32">
        <v>45</v>
      </c>
      <c r="N464" s="448" t="s">
        <v>659</v>
      </c>
      <c r="O464" s="344"/>
      <c r="P464" s="344"/>
      <c r="Q464" s="344"/>
      <c r="R464" s="345"/>
      <c r="S464" s="34"/>
      <c r="T464" s="34"/>
      <c r="U464" s="35" t="s">
        <v>65</v>
      </c>
      <c r="V464" s="335">
        <v>0</v>
      </c>
      <c r="W464" s="336">
        <f>IFERROR(IF(V464="",0,CEILING((V464/$H464),1)*$H464),"")</f>
        <v>0</v>
      </c>
      <c r="X464" s="36" t="str">
        <f>IFERROR(IF(W464=0,"",ROUNDUP(W464/H464,0)*0.00753),"")</f>
        <v/>
      </c>
      <c r="Y464" s="56"/>
      <c r="Z464" s="57" t="s">
        <v>348</v>
      </c>
      <c r="AD464" s="58"/>
      <c r="BA464" s="311" t="s">
        <v>1</v>
      </c>
    </row>
    <row r="465" spans="1:53" ht="16.5" hidden="1" customHeight="1" x14ac:dyDescent="0.25">
      <c r="A465" s="54" t="s">
        <v>660</v>
      </c>
      <c r="B465" s="54" t="s">
        <v>661</v>
      </c>
      <c r="C465" s="31">
        <v>4301051230</v>
      </c>
      <c r="D465" s="350">
        <v>4607091383409</v>
      </c>
      <c r="E465" s="345"/>
      <c r="F465" s="334">
        <v>1.3</v>
      </c>
      <c r="G465" s="32">
        <v>6</v>
      </c>
      <c r="H465" s="334">
        <v>7.8</v>
      </c>
      <c r="I465" s="334">
        <v>8.3460000000000001</v>
      </c>
      <c r="J465" s="32">
        <v>56</v>
      </c>
      <c r="K465" s="32" t="s">
        <v>103</v>
      </c>
      <c r="L465" s="33" t="s">
        <v>64</v>
      </c>
      <c r="M465" s="32">
        <v>45</v>
      </c>
      <c r="N465" s="5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344"/>
      <c r="P465" s="344"/>
      <c r="Q465" s="344"/>
      <c r="R465" s="345"/>
      <c r="S465" s="34"/>
      <c r="T465" s="34"/>
      <c r="U465" s="35" t="s">
        <v>65</v>
      </c>
      <c r="V465" s="335">
        <v>0</v>
      </c>
      <c r="W465" s="336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2" t="s">
        <v>1</v>
      </c>
    </row>
    <row r="466" spans="1:53" ht="16.5" hidden="1" customHeight="1" x14ac:dyDescent="0.25">
      <c r="A466" s="54" t="s">
        <v>662</v>
      </c>
      <c r="B466" s="54" t="s">
        <v>663</v>
      </c>
      <c r="C466" s="31">
        <v>4301051231</v>
      </c>
      <c r="D466" s="350">
        <v>4607091383416</v>
      </c>
      <c r="E466" s="345"/>
      <c r="F466" s="334">
        <v>1.3</v>
      </c>
      <c r="G466" s="32">
        <v>6</v>
      </c>
      <c r="H466" s="334">
        <v>7.8</v>
      </c>
      <c r="I466" s="334">
        <v>8.3460000000000001</v>
      </c>
      <c r="J466" s="32">
        <v>56</v>
      </c>
      <c r="K466" s="32" t="s">
        <v>103</v>
      </c>
      <c r="L466" s="33" t="s">
        <v>64</v>
      </c>
      <c r="M466" s="32">
        <v>45</v>
      </c>
      <c r="N466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344"/>
      <c r="P466" s="344"/>
      <c r="Q466" s="344"/>
      <c r="R466" s="345"/>
      <c r="S466" s="34"/>
      <c r="T466" s="34"/>
      <c r="U466" s="35" t="s">
        <v>65</v>
      </c>
      <c r="V466" s="335">
        <v>0</v>
      </c>
      <c r="W466" s="336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13" t="s">
        <v>1</v>
      </c>
    </row>
    <row r="467" spans="1:53" hidden="1" x14ac:dyDescent="0.2">
      <c r="A467" s="367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68"/>
      <c r="N467" s="356" t="s">
        <v>66</v>
      </c>
      <c r="O467" s="357"/>
      <c r="P467" s="357"/>
      <c r="Q467" s="357"/>
      <c r="R467" s="357"/>
      <c r="S467" s="357"/>
      <c r="T467" s="358"/>
      <c r="U467" s="37" t="s">
        <v>67</v>
      </c>
      <c r="V467" s="337">
        <f>IFERROR(V464/H464,"0")+IFERROR(V465/H465,"0")+IFERROR(V466/H466,"0")</f>
        <v>0</v>
      </c>
      <c r="W467" s="337">
        <f>IFERROR(W464/H464,"0")+IFERROR(W465/H465,"0")+IFERROR(W466/H466,"0")</f>
        <v>0</v>
      </c>
      <c r="X467" s="337">
        <f>IFERROR(IF(X464="",0,X464),"0")+IFERROR(IF(X465="",0,X465),"0")+IFERROR(IF(X466="",0,X466),"0")</f>
        <v>0</v>
      </c>
      <c r="Y467" s="338"/>
      <c r="Z467" s="338"/>
    </row>
    <row r="468" spans="1:53" hidden="1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68"/>
      <c r="N468" s="356" t="s">
        <v>66</v>
      </c>
      <c r="O468" s="357"/>
      <c r="P468" s="357"/>
      <c r="Q468" s="357"/>
      <c r="R468" s="357"/>
      <c r="S468" s="357"/>
      <c r="T468" s="358"/>
      <c r="U468" s="37" t="s">
        <v>65</v>
      </c>
      <c r="V468" s="337">
        <f>IFERROR(SUM(V464:V466),"0")</f>
        <v>0</v>
      </c>
      <c r="W468" s="337">
        <f>IFERROR(SUM(W464:W466),"0")</f>
        <v>0</v>
      </c>
      <c r="X468" s="37"/>
      <c r="Y468" s="338"/>
      <c r="Z468" s="338"/>
    </row>
    <row r="469" spans="1:53" ht="27.75" hidden="1" customHeight="1" x14ac:dyDescent="0.2">
      <c r="A469" s="385" t="s">
        <v>664</v>
      </c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386"/>
      <c r="O469" s="386"/>
      <c r="P469" s="386"/>
      <c r="Q469" s="386"/>
      <c r="R469" s="386"/>
      <c r="S469" s="386"/>
      <c r="T469" s="386"/>
      <c r="U469" s="386"/>
      <c r="V469" s="386"/>
      <c r="W469" s="386"/>
      <c r="X469" s="386"/>
      <c r="Y469" s="48"/>
      <c r="Z469" s="48"/>
    </row>
    <row r="470" spans="1:53" ht="16.5" hidden="1" customHeight="1" x14ac:dyDescent="0.25">
      <c r="A470" s="355" t="s">
        <v>665</v>
      </c>
      <c r="B470" s="342"/>
      <c r="C470" s="342"/>
      <c r="D470" s="342"/>
      <c r="E470" s="342"/>
      <c r="F470" s="342"/>
      <c r="G470" s="342"/>
      <c r="H470" s="342"/>
      <c r="I470" s="342"/>
      <c r="J470" s="342"/>
      <c r="K470" s="342"/>
      <c r="L470" s="342"/>
      <c r="M470" s="342"/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31"/>
      <c r="Z470" s="331"/>
    </row>
    <row r="471" spans="1:53" ht="14.25" hidden="1" customHeight="1" x14ac:dyDescent="0.25">
      <c r="A471" s="341" t="s">
        <v>108</v>
      </c>
      <c r="B471" s="342"/>
      <c r="C471" s="342"/>
      <c r="D471" s="342"/>
      <c r="E471" s="342"/>
      <c r="F471" s="342"/>
      <c r="G471" s="342"/>
      <c r="H471" s="342"/>
      <c r="I471" s="342"/>
      <c r="J471" s="342"/>
      <c r="K471" s="342"/>
      <c r="L471" s="342"/>
      <c r="M471" s="342"/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30"/>
      <c r="Z471" s="330"/>
    </row>
    <row r="472" spans="1:53" ht="27" hidden="1" customHeight="1" x14ac:dyDescent="0.25">
      <c r="A472" s="54" t="s">
        <v>666</v>
      </c>
      <c r="B472" s="54" t="s">
        <v>667</v>
      </c>
      <c r="C472" s="31">
        <v>4301011585</v>
      </c>
      <c r="D472" s="350">
        <v>4640242180441</v>
      </c>
      <c r="E472" s="345"/>
      <c r="F472" s="334">
        <v>1.5</v>
      </c>
      <c r="G472" s="32">
        <v>8</v>
      </c>
      <c r="H472" s="334">
        <v>12</v>
      </c>
      <c r="I472" s="334">
        <v>12.48</v>
      </c>
      <c r="J472" s="32">
        <v>56</v>
      </c>
      <c r="K472" s="32" t="s">
        <v>103</v>
      </c>
      <c r="L472" s="33" t="s">
        <v>104</v>
      </c>
      <c r="M472" s="32">
        <v>50</v>
      </c>
      <c r="N472" s="480" t="s">
        <v>668</v>
      </c>
      <c r="O472" s="344"/>
      <c r="P472" s="344"/>
      <c r="Q472" s="344"/>
      <c r="R472" s="345"/>
      <c r="S472" s="34"/>
      <c r="T472" s="34"/>
      <c r="U472" s="35" t="s">
        <v>65</v>
      </c>
      <c r="V472" s="335">
        <v>0</v>
      </c>
      <c r="W472" s="336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/>
      <c r="AD472" s="58"/>
      <c r="BA472" s="314" t="s">
        <v>1</v>
      </c>
    </row>
    <row r="473" spans="1:53" ht="27" customHeight="1" x14ac:dyDescent="0.25">
      <c r="A473" s="54" t="s">
        <v>669</v>
      </c>
      <c r="B473" s="54" t="s">
        <v>670</v>
      </c>
      <c r="C473" s="31">
        <v>4301011584</v>
      </c>
      <c r="D473" s="350">
        <v>4640242180564</v>
      </c>
      <c r="E473" s="345"/>
      <c r="F473" s="334">
        <v>1.5</v>
      </c>
      <c r="G473" s="32">
        <v>8</v>
      </c>
      <c r="H473" s="334">
        <v>12</v>
      </c>
      <c r="I473" s="334">
        <v>12.48</v>
      </c>
      <c r="J473" s="32">
        <v>56</v>
      </c>
      <c r="K473" s="32" t="s">
        <v>103</v>
      </c>
      <c r="L473" s="33" t="s">
        <v>104</v>
      </c>
      <c r="M473" s="32">
        <v>50</v>
      </c>
      <c r="N473" s="505" t="s">
        <v>671</v>
      </c>
      <c r="O473" s="344"/>
      <c r="P473" s="344"/>
      <c r="Q473" s="344"/>
      <c r="R473" s="345"/>
      <c r="S473" s="34"/>
      <c r="T473" s="34"/>
      <c r="U473" s="35" t="s">
        <v>65</v>
      </c>
      <c r="V473" s="335">
        <v>50</v>
      </c>
      <c r="W473" s="336">
        <f>IFERROR(IF(V473="",0,CEILING((V473/$H473),1)*$H473),"")</f>
        <v>60</v>
      </c>
      <c r="X473" s="36">
        <f>IFERROR(IF(W473=0,"",ROUNDUP(W473/H473,0)*0.02175),"")</f>
        <v>0.10874999999999999</v>
      </c>
      <c r="Y473" s="56"/>
      <c r="Z473" s="57"/>
      <c r="AD473" s="58"/>
      <c r="BA473" s="315" t="s">
        <v>1</v>
      </c>
    </row>
    <row r="474" spans="1:53" ht="27" hidden="1" customHeight="1" x14ac:dyDescent="0.25">
      <c r="A474" s="54" t="s">
        <v>672</v>
      </c>
      <c r="B474" s="54" t="s">
        <v>673</v>
      </c>
      <c r="C474" s="31">
        <v>4301011551</v>
      </c>
      <c r="D474" s="350">
        <v>4640242180038</v>
      </c>
      <c r="E474" s="345"/>
      <c r="F474" s="334">
        <v>0.4</v>
      </c>
      <c r="G474" s="32">
        <v>10</v>
      </c>
      <c r="H474" s="334">
        <v>4</v>
      </c>
      <c r="I474" s="334">
        <v>4.24</v>
      </c>
      <c r="J474" s="32">
        <v>120</v>
      </c>
      <c r="K474" s="32" t="s">
        <v>63</v>
      </c>
      <c r="L474" s="33" t="s">
        <v>104</v>
      </c>
      <c r="M474" s="32">
        <v>50</v>
      </c>
      <c r="N474" s="524" t="s">
        <v>674</v>
      </c>
      <c r="O474" s="344"/>
      <c r="P474" s="344"/>
      <c r="Q474" s="344"/>
      <c r="R474" s="345"/>
      <c r="S474" s="34"/>
      <c r="T474" s="34"/>
      <c r="U474" s="35" t="s">
        <v>65</v>
      </c>
      <c r="V474" s="335">
        <v>0</v>
      </c>
      <c r="W474" s="336">
        <f>IFERROR(IF(V474="",0,CEILING((V474/$H474),1)*$H474),"")</f>
        <v>0</v>
      </c>
      <c r="X474" s="36" t="str">
        <f>IFERROR(IF(W474=0,"",ROUNDUP(W474/H474,0)*0.00937),"")</f>
        <v/>
      </c>
      <c r="Y474" s="56"/>
      <c r="Z474" s="57"/>
      <c r="AD474" s="58"/>
      <c r="BA474" s="316" t="s">
        <v>1</v>
      </c>
    </row>
    <row r="475" spans="1:53" x14ac:dyDescent="0.2">
      <c r="A475" s="367"/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68"/>
      <c r="N475" s="356" t="s">
        <v>66</v>
      </c>
      <c r="O475" s="357"/>
      <c r="P475" s="357"/>
      <c r="Q475" s="357"/>
      <c r="R475" s="357"/>
      <c r="S475" s="357"/>
      <c r="T475" s="358"/>
      <c r="U475" s="37" t="s">
        <v>67</v>
      </c>
      <c r="V475" s="337">
        <f>IFERROR(V472/H472,"0")+IFERROR(V473/H473,"0")+IFERROR(V474/H474,"0")</f>
        <v>4.166666666666667</v>
      </c>
      <c r="W475" s="337">
        <f>IFERROR(W472/H472,"0")+IFERROR(W473/H473,"0")+IFERROR(W474/H474,"0")</f>
        <v>5</v>
      </c>
      <c r="X475" s="337">
        <f>IFERROR(IF(X472="",0,X472),"0")+IFERROR(IF(X473="",0,X473),"0")+IFERROR(IF(X474="",0,X474),"0")</f>
        <v>0.10874999999999999</v>
      </c>
      <c r="Y475" s="338"/>
      <c r="Z475" s="338"/>
    </row>
    <row r="476" spans="1:53" x14ac:dyDescent="0.2">
      <c r="A476" s="342"/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68"/>
      <c r="N476" s="356" t="s">
        <v>66</v>
      </c>
      <c r="O476" s="357"/>
      <c r="P476" s="357"/>
      <c r="Q476" s="357"/>
      <c r="R476" s="357"/>
      <c r="S476" s="357"/>
      <c r="T476" s="358"/>
      <c r="U476" s="37" t="s">
        <v>65</v>
      </c>
      <c r="V476" s="337">
        <f>IFERROR(SUM(V472:V474),"0")</f>
        <v>50</v>
      </c>
      <c r="W476" s="337">
        <f>IFERROR(SUM(W472:W474),"0")</f>
        <v>60</v>
      </c>
      <c r="X476" s="37"/>
      <c r="Y476" s="338"/>
      <c r="Z476" s="338"/>
    </row>
    <row r="477" spans="1:53" ht="14.25" hidden="1" customHeight="1" x14ac:dyDescent="0.25">
      <c r="A477" s="341" t="s">
        <v>100</v>
      </c>
      <c r="B477" s="342"/>
      <c r="C477" s="342"/>
      <c r="D477" s="342"/>
      <c r="E477" s="342"/>
      <c r="F477" s="342"/>
      <c r="G477" s="342"/>
      <c r="H477" s="342"/>
      <c r="I477" s="342"/>
      <c r="J477" s="342"/>
      <c r="K477" s="342"/>
      <c r="L477" s="342"/>
      <c r="M477" s="342"/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30"/>
      <c r="Z477" s="330"/>
    </row>
    <row r="478" spans="1:53" ht="27" hidden="1" customHeight="1" x14ac:dyDescent="0.25">
      <c r="A478" s="54" t="s">
        <v>675</v>
      </c>
      <c r="B478" s="54" t="s">
        <v>676</v>
      </c>
      <c r="C478" s="31">
        <v>4301020260</v>
      </c>
      <c r="D478" s="350">
        <v>4640242180526</v>
      </c>
      <c r="E478" s="345"/>
      <c r="F478" s="334">
        <v>1.8</v>
      </c>
      <c r="G478" s="32">
        <v>6</v>
      </c>
      <c r="H478" s="334">
        <v>10.8</v>
      </c>
      <c r="I478" s="334">
        <v>11.28</v>
      </c>
      <c r="J478" s="32">
        <v>56</v>
      </c>
      <c r="K478" s="32" t="s">
        <v>103</v>
      </c>
      <c r="L478" s="33" t="s">
        <v>104</v>
      </c>
      <c r="M478" s="32">
        <v>50</v>
      </c>
      <c r="N478" s="630" t="s">
        <v>677</v>
      </c>
      <c r="O478" s="344"/>
      <c r="P478" s="344"/>
      <c r="Q478" s="344"/>
      <c r="R478" s="345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7" t="s">
        <v>1</v>
      </c>
    </row>
    <row r="479" spans="1:53" ht="16.5" hidden="1" customHeight="1" x14ac:dyDescent="0.25">
      <c r="A479" s="54" t="s">
        <v>678</v>
      </c>
      <c r="B479" s="54" t="s">
        <v>679</v>
      </c>
      <c r="C479" s="31">
        <v>4301020269</v>
      </c>
      <c r="D479" s="350">
        <v>4640242180519</v>
      </c>
      <c r="E479" s="345"/>
      <c r="F479" s="334">
        <v>1.35</v>
      </c>
      <c r="G479" s="32">
        <v>8</v>
      </c>
      <c r="H479" s="334">
        <v>10.8</v>
      </c>
      <c r="I479" s="334">
        <v>11.28</v>
      </c>
      <c r="J479" s="32">
        <v>56</v>
      </c>
      <c r="K479" s="32" t="s">
        <v>103</v>
      </c>
      <c r="L479" s="33" t="s">
        <v>125</v>
      </c>
      <c r="M479" s="32">
        <v>50</v>
      </c>
      <c r="N479" s="688" t="s">
        <v>680</v>
      </c>
      <c r="O479" s="344"/>
      <c r="P479" s="344"/>
      <c r="Q479" s="344"/>
      <c r="R479" s="345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8" t="s">
        <v>1</v>
      </c>
    </row>
    <row r="480" spans="1:53" hidden="1" x14ac:dyDescent="0.2">
      <c r="A480" s="367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68"/>
      <c r="N480" s="356" t="s">
        <v>66</v>
      </c>
      <c r="O480" s="357"/>
      <c r="P480" s="357"/>
      <c r="Q480" s="357"/>
      <c r="R480" s="357"/>
      <c r="S480" s="357"/>
      <c r="T480" s="358"/>
      <c r="U480" s="37" t="s">
        <v>67</v>
      </c>
      <c r="V480" s="337">
        <f>IFERROR(V478/H478,"0")+IFERROR(V479/H479,"0")</f>
        <v>0</v>
      </c>
      <c r="W480" s="337">
        <f>IFERROR(W478/H478,"0")+IFERROR(W479/H479,"0")</f>
        <v>0</v>
      </c>
      <c r="X480" s="337">
        <f>IFERROR(IF(X478="",0,X478),"0")+IFERROR(IF(X479="",0,X479),"0")</f>
        <v>0</v>
      </c>
      <c r="Y480" s="338"/>
      <c r="Z480" s="338"/>
    </row>
    <row r="481" spans="1:53" hidden="1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68"/>
      <c r="N481" s="356" t="s">
        <v>66</v>
      </c>
      <c r="O481" s="357"/>
      <c r="P481" s="357"/>
      <c r="Q481" s="357"/>
      <c r="R481" s="357"/>
      <c r="S481" s="357"/>
      <c r="T481" s="358"/>
      <c r="U481" s="37" t="s">
        <v>65</v>
      </c>
      <c r="V481" s="337">
        <f>IFERROR(SUM(V478:V479),"0")</f>
        <v>0</v>
      </c>
      <c r="W481" s="337">
        <f>IFERROR(SUM(W478:W479),"0")</f>
        <v>0</v>
      </c>
      <c r="X481" s="37"/>
      <c r="Y481" s="338"/>
      <c r="Z481" s="338"/>
    </row>
    <row r="482" spans="1:53" ht="14.25" hidden="1" customHeight="1" x14ac:dyDescent="0.25">
      <c r="A482" s="341" t="s">
        <v>60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hidden="1" customHeight="1" x14ac:dyDescent="0.25">
      <c r="A483" s="54" t="s">
        <v>681</v>
      </c>
      <c r="B483" s="54" t="s">
        <v>682</v>
      </c>
      <c r="C483" s="31">
        <v>4301031280</v>
      </c>
      <c r="D483" s="350">
        <v>4640242180816</v>
      </c>
      <c r="E483" s="345"/>
      <c r="F483" s="334">
        <v>0.7</v>
      </c>
      <c r="G483" s="32">
        <v>6</v>
      </c>
      <c r="H483" s="334">
        <v>4.2</v>
      </c>
      <c r="I483" s="334">
        <v>4.46</v>
      </c>
      <c r="J483" s="32">
        <v>156</v>
      </c>
      <c r="K483" s="32" t="s">
        <v>63</v>
      </c>
      <c r="L483" s="33" t="s">
        <v>64</v>
      </c>
      <c r="M483" s="32">
        <v>40</v>
      </c>
      <c r="N483" s="438" t="s">
        <v>683</v>
      </c>
      <c r="O483" s="344"/>
      <c r="P483" s="344"/>
      <c r="Q483" s="344"/>
      <c r="R483" s="345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IFERROR(IF(W483=0,"",ROUNDUP(W483/H483,0)*0.00753),"")</f>
        <v/>
      </c>
      <c r="Y483" s="56"/>
      <c r="Z483" s="57"/>
      <c r="AD483" s="58"/>
      <c r="BA483" s="319" t="s">
        <v>1</v>
      </c>
    </row>
    <row r="484" spans="1:53" ht="27" hidden="1" customHeight="1" x14ac:dyDescent="0.25">
      <c r="A484" s="54" t="s">
        <v>684</v>
      </c>
      <c r="B484" s="54" t="s">
        <v>685</v>
      </c>
      <c r="C484" s="31">
        <v>4301031244</v>
      </c>
      <c r="D484" s="350">
        <v>4640242180595</v>
      </c>
      <c r="E484" s="345"/>
      <c r="F484" s="334">
        <v>0.7</v>
      </c>
      <c r="G484" s="32">
        <v>6</v>
      </c>
      <c r="H484" s="334">
        <v>4.2</v>
      </c>
      <c r="I484" s="334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57" t="s">
        <v>686</v>
      </c>
      <c r="O484" s="344"/>
      <c r="P484" s="344"/>
      <c r="Q484" s="344"/>
      <c r="R484" s="345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0" t="s">
        <v>1</v>
      </c>
    </row>
    <row r="485" spans="1:53" ht="27" hidden="1" customHeight="1" x14ac:dyDescent="0.25">
      <c r="A485" s="54" t="s">
        <v>687</v>
      </c>
      <c r="B485" s="54" t="s">
        <v>688</v>
      </c>
      <c r="C485" s="31">
        <v>4301031203</v>
      </c>
      <c r="D485" s="350">
        <v>4640242180908</v>
      </c>
      <c r="E485" s="345"/>
      <c r="F485" s="334">
        <v>0.28000000000000003</v>
      </c>
      <c r="G485" s="32">
        <v>6</v>
      </c>
      <c r="H485" s="334">
        <v>1.68</v>
      </c>
      <c r="I485" s="334">
        <v>1.81</v>
      </c>
      <c r="J485" s="32">
        <v>234</v>
      </c>
      <c r="K485" s="32" t="s">
        <v>178</v>
      </c>
      <c r="L485" s="33" t="s">
        <v>64</v>
      </c>
      <c r="M485" s="32">
        <v>40</v>
      </c>
      <c r="N485" s="479" t="s">
        <v>689</v>
      </c>
      <c r="O485" s="344"/>
      <c r="P485" s="344"/>
      <c r="Q485" s="344"/>
      <c r="R485" s="345"/>
      <c r="S485" s="34"/>
      <c r="T485" s="34"/>
      <c r="U485" s="35" t="s">
        <v>65</v>
      </c>
      <c r="V485" s="335">
        <v>0</v>
      </c>
      <c r="W485" s="336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690</v>
      </c>
      <c r="B486" s="54" t="s">
        <v>691</v>
      </c>
      <c r="C486" s="31">
        <v>4301031200</v>
      </c>
      <c r="D486" s="350">
        <v>4640242180489</v>
      </c>
      <c r="E486" s="345"/>
      <c r="F486" s="334">
        <v>0.28000000000000003</v>
      </c>
      <c r="G486" s="32">
        <v>6</v>
      </c>
      <c r="H486" s="334">
        <v>1.68</v>
      </c>
      <c r="I486" s="334">
        <v>1.84</v>
      </c>
      <c r="J486" s="32">
        <v>234</v>
      </c>
      <c r="K486" s="32" t="s">
        <v>178</v>
      </c>
      <c r="L486" s="33" t="s">
        <v>64</v>
      </c>
      <c r="M486" s="32">
        <v>40</v>
      </c>
      <c r="N486" s="673" t="s">
        <v>692</v>
      </c>
      <c r="O486" s="344"/>
      <c r="P486" s="344"/>
      <c r="Q486" s="344"/>
      <c r="R486" s="345"/>
      <c r="S486" s="34"/>
      <c r="T486" s="34"/>
      <c r="U486" s="35" t="s">
        <v>65</v>
      </c>
      <c r="V486" s="335">
        <v>0</v>
      </c>
      <c r="W486" s="336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2" t="s">
        <v>1</v>
      </c>
    </row>
    <row r="487" spans="1:53" hidden="1" x14ac:dyDescent="0.2">
      <c r="A487" s="367"/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68"/>
      <c r="N487" s="356" t="s">
        <v>66</v>
      </c>
      <c r="O487" s="357"/>
      <c r="P487" s="357"/>
      <c r="Q487" s="357"/>
      <c r="R487" s="357"/>
      <c r="S487" s="357"/>
      <c r="T487" s="358"/>
      <c r="U487" s="37" t="s">
        <v>67</v>
      </c>
      <c r="V487" s="337">
        <f>IFERROR(V483/H483,"0")+IFERROR(V484/H484,"0")+IFERROR(V485/H485,"0")+IFERROR(V486/H486,"0")</f>
        <v>0</v>
      </c>
      <c r="W487" s="337">
        <f>IFERROR(W483/H483,"0")+IFERROR(W484/H484,"0")+IFERROR(W485/H485,"0")+IFERROR(W486/H486,"0")</f>
        <v>0</v>
      </c>
      <c r="X487" s="337">
        <f>IFERROR(IF(X483="",0,X483),"0")+IFERROR(IF(X484="",0,X484),"0")+IFERROR(IF(X485="",0,X485),"0")+IFERROR(IF(X486="",0,X486),"0")</f>
        <v>0</v>
      </c>
      <c r="Y487" s="338"/>
      <c r="Z487" s="338"/>
    </row>
    <row r="488" spans="1:53" hidden="1" x14ac:dyDescent="0.2">
      <c r="A488" s="342"/>
      <c r="B488" s="342"/>
      <c r="C488" s="342"/>
      <c r="D488" s="342"/>
      <c r="E488" s="342"/>
      <c r="F488" s="342"/>
      <c r="G488" s="342"/>
      <c r="H488" s="342"/>
      <c r="I488" s="342"/>
      <c r="J488" s="342"/>
      <c r="K488" s="342"/>
      <c r="L488" s="342"/>
      <c r="M488" s="368"/>
      <c r="N488" s="356" t="s">
        <v>66</v>
      </c>
      <c r="O488" s="357"/>
      <c r="P488" s="357"/>
      <c r="Q488" s="357"/>
      <c r="R488" s="357"/>
      <c r="S488" s="357"/>
      <c r="T488" s="358"/>
      <c r="U488" s="37" t="s">
        <v>65</v>
      </c>
      <c r="V488" s="337">
        <f>IFERROR(SUM(V483:V486),"0")</f>
        <v>0</v>
      </c>
      <c r="W488" s="337">
        <f>IFERROR(SUM(W483:W486),"0")</f>
        <v>0</v>
      </c>
      <c r="X488" s="37"/>
      <c r="Y488" s="338"/>
      <c r="Z488" s="338"/>
    </row>
    <row r="489" spans="1:53" ht="14.25" hidden="1" customHeight="1" x14ac:dyDescent="0.25">
      <c r="A489" s="341" t="s">
        <v>68</v>
      </c>
      <c r="B489" s="342"/>
      <c r="C489" s="342"/>
      <c r="D489" s="342"/>
      <c r="E489" s="342"/>
      <c r="F489" s="342"/>
      <c r="G489" s="342"/>
      <c r="H489" s="342"/>
      <c r="I489" s="342"/>
      <c r="J489" s="342"/>
      <c r="K489" s="342"/>
      <c r="L489" s="342"/>
      <c r="M489" s="342"/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30"/>
      <c r="Z489" s="330"/>
    </row>
    <row r="490" spans="1:53" ht="27" customHeight="1" x14ac:dyDescent="0.25">
      <c r="A490" s="54" t="s">
        <v>693</v>
      </c>
      <c r="B490" s="54" t="s">
        <v>694</v>
      </c>
      <c r="C490" s="31">
        <v>4301051310</v>
      </c>
      <c r="D490" s="350">
        <v>4680115880870</v>
      </c>
      <c r="E490" s="345"/>
      <c r="F490" s="334">
        <v>1.3</v>
      </c>
      <c r="G490" s="32">
        <v>6</v>
      </c>
      <c r="H490" s="334">
        <v>7.8</v>
      </c>
      <c r="I490" s="334">
        <v>8.3640000000000008</v>
      </c>
      <c r="J490" s="32">
        <v>56</v>
      </c>
      <c r="K490" s="32" t="s">
        <v>103</v>
      </c>
      <c r="L490" s="33" t="s">
        <v>125</v>
      </c>
      <c r="M490" s="32">
        <v>40</v>
      </c>
      <c r="N490" s="5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344"/>
      <c r="P490" s="344"/>
      <c r="Q490" s="344"/>
      <c r="R490" s="345"/>
      <c r="S490" s="34"/>
      <c r="T490" s="34"/>
      <c r="U490" s="35" t="s">
        <v>65</v>
      </c>
      <c r="V490" s="335">
        <v>1500</v>
      </c>
      <c r="W490" s="336">
        <f>IFERROR(IF(V490="",0,CEILING((V490/$H490),1)*$H490),"")</f>
        <v>1505.3999999999999</v>
      </c>
      <c r="X490" s="36">
        <f>IFERROR(IF(W490=0,"",ROUNDUP(W490/H490,0)*0.02175),"")</f>
        <v>4.1977500000000001</v>
      </c>
      <c r="Y490" s="56"/>
      <c r="Z490" s="57"/>
      <c r="AD490" s="58"/>
      <c r="BA490" s="323" t="s">
        <v>1</v>
      </c>
    </row>
    <row r="491" spans="1:53" ht="27" hidden="1" customHeight="1" x14ac:dyDescent="0.25">
      <c r="A491" s="54" t="s">
        <v>695</v>
      </c>
      <c r="B491" s="54" t="s">
        <v>696</v>
      </c>
      <c r="C491" s="31">
        <v>4301051510</v>
      </c>
      <c r="D491" s="350">
        <v>4640242180540</v>
      </c>
      <c r="E491" s="345"/>
      <c r="F491" s="334">
        <v>1.3</v>
      </c>
      <c r="G491" s="32">
        <v>6</v>
      </c>
      <c r="H491" s="334">
        <v>7.8</v>
      </c>
      <c r="I491" s="334">
        <v>8.3640000000000008</v>
      </c>
      <c r="J491" s="32">
        <v>56</v>
      </c>
      <c r="K491" s="32" t="s">
        <v>103</v>
      </c>
      <c r="L491" s="33" t="s">
        <v>64</v>
      </c>
      <c r="M491" s="32">
        <v>30</v>
      </c>
      <c r="N491" s="685" t="s">
        <v>697</v>
      </c>
      <c r="O491" s="344"/>
      <c r="P491" s="344"/>
      <c r="Q491" s="344"/>
      <c r="R491" s="345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4" t="s">
        <v>1</v>
      </c>
    </row>
    <row r="492" spans="1:53" ht="27" hidden="1" customHeight="1" x14ac:dyDescent="0.25">
      <c r="A492" s="54" t="s">
        <v>698</v>
      </c>
      <c r="B492" s="54" t="s">
        <v>699</v>
      </c>
      <c r="C492" s="31">
        <v>4301051390</v>
      </c>
      <c r="D492" s="350">
        <v>4640242181233</v>
      </c>
      <c r="E492" s="345"/>
      <c r="F492" s="334">
        <v>0.3</v>
      </c>
      <c r="G492" s="32">
        <v>6</v>
      </c>
      <c r="H492" s="334">
        <v>1.8</v>
      </c>
      <c r="I492" s="334">
        <v>1.984</v>
      </c>
      <c r="J492" s="32">
        <v>234</v>
      </c>
      <c r="K492" s="32" t="s">
        <v>178</v>
      </c>
      <c r="L492" s="33" t="s">
        <v>64</v>
      </c>
      <c r="M492" s="32">
        <v>40</v>
      </c>
      <c r="N492" s="592" t="s">
        <v>700</v>
      </c>
      <c r="O492" s="344"/>
      <c r="P492" s="344"/>
      <c r="Q492" s="344"/>
      <c r="R492" s="345"/>
      <c r="S492" s="34"/>
      <c r="T492" s="34"/>
      <c r="U492" s="35" t="s">
        <v>65</v>
      </c>
      <c r="V492" s="335">
        <v>0</v>
      </c>
      <c r="W492" s="336">
        <f>IFERROR(IF(V492="",0,CEILING((V492/$H492),1)*$H492),"")</f>
        <v>0</v>
      </c>
      <c r="X492" s="36" t="str">
        <f>IFERROR(IF(W492=0,"",ROUNDUP(W492/H492,0)*0.00502),"")</f>
        <v/>
      </c>
      <c r="Y492" s="56"/>
      <c r="Z492" s="57"/>
      <c r="AD492" s="58"/>
      <c r="BA492" s="325" t="s">
        <v>1</v>
      </c>
    </row>
    <row r="493" spans="1:53" ht="27" hidden="1" customHeight="1" x14ac:dyDescent="0.25">
      <c r="A493" s="54" t="s">
        <v>701</v>
      </c>
      <c r="B493" s="54" t="s">
        <v>702</v>
      </c>
      <c r="C493" s="31">
        <v>4301051508</v>
      </c>
      <c r="D493" s="350">
        <v>4640242180557</v>
      </c>
      <c r="E493" s="345"/>
      <c r="F493" s="334">
        <v>0.5</v>
      </c>
      <c r="G493" s="32">
        <v>6</v>
      </c>
      <c r="H493" s="334">
        <v>3</v>
      </c>
      <c r="I493" s="334">
        <v>3.2839999999999998</v>
      </c>
      <c r="J493" s="32">
        <v>156</v>
      </c>
      <c r="K493" s="32" t="s">
        <v>63</v>
      </c>
      <c r="L493" s="33" t="s">
        <v>64</v>
      </c>
      <c r="M493" s="32">
        <v>30</v>
      </c>
      <c r="N493" s="473" t="s">
        <v>703</v>
      </c>
      <c r="O493" s="344"/>
      <c r="P493" s="344"/>
      <c r="Q493" s="344"/>
      <c r="R493" s="345"/>
      <c r="S493" s="34"/>
      <c r="T493" s="34"/>
      <c r="U493" s="35" t="s">
        <v>65</v>
      </c>
      <c r="V493" s="335">
        <v>0</v>
      </c>
      <c r="W493" s="336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6" t="s">
        <v>1</v>
      </c>
    </row>
    <row r="494" spans="1:53" ht="27" hidden="1" customHeight="1" x14ac:dyDescent="0.25">
      <c r="A494" s="54" t="s">
        <v>704</v>
      </c>
      <c r="B494" s="54" t="s">
        <v>705</v>
      </c>
      <c r="C494" s="31">
        <v>4301051448</v>
      </c>
      <c r="D494" s="350">
        <v>4640242181226</v>
      </c>
      <c r="E494" s="345"/>
      <c r="F494" s="334">
        <v>0.3</v>
      </c>
      <c r="G494" s="32">
        <v>6</v>
      </c>
      <c r="H494" s="334">
        <v>1.8</v>
      </c>
      <c r="I494" s="334">
        <v>1.972</v>
      </c>
      <c r="J494" s="32">
        <v>234</v>
      </c>
      <c r="K494" s="32" t="s">
        <v>178</v>
      </c>
      <c r="L494" s="33" t="s">
        <v>64</v>
      </c>
      <c r="M494" s="32">
        <v>30</v>
      </c>
      <c r="N494" s="522" t="s">
        <v>706</v>
      </c>
      <c r="O494" s="344"/>
      <c r="P494" s="344"/>
      <c r="Q494" s="344"/>
      <c r="R494" s="345"/>
      <c r="S494" s="34"/>
      <c r="T494" s="34"/>
      <c r="U494" s="35" t="s">
        <v>65</v>
      </c>
      <c r="V494" s="335">
        <v>0</v>
      </c>
      <c r="W494" s="336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7" t="s">
        <v>1</v>
      </c>
    </row>
    <row r="495" spans="1:53" x14ac:dyDescent="0.2">
      <c r="A495" s="367"/>
      <c r="B495" s="342"/>
      <c r="C495" s="342"/>
      <c r="D495" s="342"/>
      <c r="E495" s="342"/>
      <c r="F495" s="342"/>
      <c r="G495" s="342"/>
      <c r="H495" s="342"/>
      <c r="I495" s="342"/>
      <c r="J495" s="342"/>
      <c r="K495" s="342"/>
      <c r="L495" s="342"/>
      <c r="M495" s="368"/>
      <c r="N495" s="356" t="s">
        <v>66</v>
      </c>
      <c r="O495" s="357"/>
      <c r="P495" s="357"/>
      <c r="Q495" s="357"/>
      <c r="R495" s="357"/>
      <c r="S495" s="357"/>
      <c r="T495" s="358"/>
      <c r="U495" s="37" t="s">
        <v>67</v>
      </c>
      <c r="V495" s="337">
        <f>IFERROR(V490/H490,"0")+IFERROR(V491/H491,"0")+IFERROR(V492/H492,"0")+IFERROR(V493/H493,"0")+IFERROR(V494/H494,"0")</f>
        <v>192.30769230769232</v>
      </c>
      <c r="W495" s="337">
        <f>IFERROR(W490/H490,"0")+IFERROR(W491/H491,"0")+IFERROR(W492/H492,"0")+IFERROR(W493/H493,"0")+IFERROR(W494/H494,"0")</f>
        <v>193</v>
      </c>
      <c r="X495" s="337">
        <f>IFERROR(IF(X490="",0,X490),"0")+IFERROR(IF(X491="",0,X491),"0")+IFERROR(IF(X492="",0,X492),"0")+IFERROR(IF(X493="",0,X493),"0")+IFERROR(IF(X494="",0,X494),"0")</f>
        <v>4.1977500000000001</v>
      </c>
      <c r="Y495" s="338"/>
      <c r="Z495" s="338"/>
    </row>
    <row r="496" spans="1:53" x14ac:dyDescent="0.2">
      <c r="A496" s="342"/>
      <c r="B496" s="342"/>
      <c r="C496" s="342"/>
      <c r="D496" s="342"/>
      <c r="E496" s="342"/>
      <c r="F496" s="342"/>
      <c r="G496" s="342"/>
      <c r="H496" s="342"/>
      <c r="I496" s="342"/>
      <c r="J496" s="342"/>
      <c r="K496" s="342"/>
      <c r="L496" s="342"/>
      <c r="M496" s="368"/>
      <c r="N496" s="356" t="s">
        <v>66</v>
      </c>
      <c r="O496" s="357"/>
      <c r="P496" s="357"/>
      <c r="Q496" s="357"/>
      <c r="R496" s="357"/>
      <c r="S496" s="357"/>
      <c r="T496" s="358"/>
      <c r="U496" s="37" t="s">
        <v>65</v>
      </c>
      <c r="V496" s="337">
        <f>IFERROR(SUM(V490:V494),"0")</f>
        <v>1500</v>
      </c>
      <c r="W496" s="337">
        <f>IFERROR(SUM(W490:W494),"0")</f>
        <v>1505.3999999999999</v>
      </c>
      <c r="X496" s="37"/>
      <c r="Y496" s="338"/>
      <c r="Z496" s="338"/>
    </row>
    <row r="497" spans="1:29" ht="15" customHeight="1" x14ac:dyDescent="0.2">
      <c r="A497" s="432"/>
      <c r="B497" s="342"/>
      <c r="C497" s="342"/>
      <c r="D497" s="342"/>
      <c r="E497" s="342"/>
      <c r="F497" s="342"/>
      <c r="G497" s="342"/>
      <c r="H497" s="342"/>
      <c r="I497" s="342"/>
      <c r="J497" s="342"/>
      <c r="K497" s="342"/>
      <c r="L497" s="342"/>
      <c r="M497" s="377"/>
      <c r="N497" s="351" t="s">
        <v>707</v>
      </c>
      <c r="O497" s="352"/>
      <c r="P497" s="352"/>
      <c r="Q497" s="352"/>
      <c r="R497" s="352"/>
      <c r="S497" s="352"/>
      <c r="T497" s="353"/>
      <c r="U497" s="37" t="s">
        <v>65</v>
      </c>
      <c r="V497" s="337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12855.1</v>
      </c>
      <c r="W497" s="337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12913.56</v>
      </c>
      <c r="X497" s="37"/>
      <c r="Y497" s="338"/>
      <c r="Z497" s="338"/>
    </row>
    <row r="498" spans="1:29" x14ac:dyDescent="0.2">
      <c r="A498" s="342"/>
      <c r="B498" s="342"/>
      <c r="C498" s="342"/>
      <c r="D498" s="342"/>
      <c r="E498" s="342"/>
      <c r="F498" s="342"/>
      <c r="G498" s="342"/>
      <c r="H498" s="342"/>
      <c r="I498" s="342"/>
      <c r="J498" s="342"/>
      <c r="K498" s="342"/>
      <c r="L498" s="342"/>
      <c r="M498" s="377"/>
      <c r="N498" s="351" t="s">
        <v>708</v>
      </c>
      <c r="O498" s="352"/>
      <c r="P498" s="352"/>
      <c r="Q498" s="352"/>
      <c r="R498" s="352"/>
      <c r="S498" s="352"/>
      <c r="T498" s="353"/>
      <c r="U498" s="37" t="s">
        <v>65</v>
      </c>
      <c r="V498" s="33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13376.667908347361</v>
      </c>
      <c r="W498" s="33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13437.596</v>
      </c>
      <c r="X498" s="37"/>
      <c r="Y498" s="338"/>
      <c r="Z498" s="338"/>
    </row>
    <row r="499" spans="1:29" x14ac:dyDescent="0.2">
      <c r="A499" s="342"/>
      <c r="B499" s="342"/>
      <c r="C499" s="342"/>
      <c r="D499" s="342"/>
      <c r="E499" s="342"/>
      <c r="F499" s="342"/>
      <c r="G499" s="342"/>
      <c r="H499" s="342"/>
      <c r="I499" s="342"/>
      <c r="J499" s="342"/>
      <c r="K499" s="342"/>
      <c r="L499" s="342"/>
      <c r="M499" s="377"/>
      <c r="N499" s="351" t="s">
        <v>709</v>
      </c>
      <c r="O499" s="352"/>
      <c r="P499" s="352"/>
      <c r="Q499" s="352"/>
      <c r="R499" s="352"/>
      <c r="S499" s="352"/>
      <c r="T499" s="353"/>
      <c r="U499" s="37" t="s">
        <v>710</v>
      </c>
      <c r="V49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21</v>
      </c>
      <c r="W49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21</v>
      </c>
      <c r="X499" s="37"/>
      <c r="Y499" s="338"/>
      <c r="Z499" s="338"/>
    </row>
    <row r="500" spans="1:29" x14ac:dyDescent="0.2">
      <c r="A500" s="342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77"/>
      <c r="N500" s="351" t="s">
        <v>711</v>
      </c>
      <c r="O500" s="352"/>
      <c r="P500" s="352"/>
      <c r="Q500" s="352"/>
      <c r="R500" s="352"/>
      <c r="S500" s="352"/>
      <c r="T500" s="353"/>
      <c r="U500" s="37" t="s">
        <v>65</v>
      </c>
      <c r="V500" s="337">
        <f>GrossWeightTotal+PalletQtyTotal*25</f>
        <v>13901.667908347361</v>
      </c>
      <c r="W500" s="337">
        <f>GrossWeightTotalR+PalletQtyTotalR*25</f>
        <v>13962.596</v>
      </c>
      <c r="X500" s="37"/>
      <c r="Y500" s="338"/>
      <c r="Z500" s="338"/>
    </row>
    <row r="501" spans="1:29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77"/>
      <c r="N501" s="351" t="s">
        <v>712</v>
      </c>
      <c r="O501" s="352"/>
      <c r="P501" s="352"/>
      <c r="Q501" s="352"/>
      <c r="R501" s="352"/>
      <c r="S501" s="352"/>
      <c r="T501" s="353"/>
      <c r="U501" s="37" t="s">
        <v>710</v>
      </c>
      <c r="V501" s="337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1047.0213599186202</v>
      </c>
      <c r="W501" s="337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1052</v>
      </c>
      <c r="X501" s="37"/>
      <c r="Y501" s="338"/>
      <c r="Z501" s="338"/>
    </row>
    <row r="502" spans="1:29" ht="14.25" hidden="1" customHeight="1" x14ac:dyDescent="0.2">
      <c r="A502" s="342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377"/>
      <c r="N502" s="351" t="s">
        <v>713</v>
      </c>
      <c r="O502" s="352"/>
      <c r="P502" s="352"/>
      <c r="Q502" s="352"/>
      <c r="R502" s="352"/>
      <c r="S502" s="352"/>
      <c r="T502" s="353"/>
      <c r="U502" s="39" t="s">
        <v>714</v>
      </c>
      <c r="V502" s="37"/>
      <c r="W502" s="37"/>
      <c r="X502" s="37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22.339489999999998</v>
      </c>
      <c r="Y502" s="338"/>
      <c r="Z502" s="338"/>
    </row>
    <row r="503" spans="1:29" ht="13.5" customHeight="1" thickBot="1" x14ac:dyDescent="0.25"/>
    <row r="504" spans="1:29" ht="27" customHeight="1" thickTop="1" thickBot="1" x14ac:dyDescent="0.25">
      <c r="A504" s="40" t="s">
        <v>715</v>
      </c>
      <c r="B504" s="328" t="s">
        <v>59</v>
      </c>
      <c r="C504" s="372" t="s">
        <v>98</v>
      </c>
      <c r="D504" s="598"/>
      <c r="E504" s="598"/>
      <c r="F504" s="559"/>
      <c r="G504" s="372" t="s">
        <v>247</v>
      </c>
      <c r="H504" s="598"/>
      <c r="I504" s="598"/>
      <c r="J504" s="598"/>
      <c r="K504" s="598"/>
      <c r="L504" s="598"/>
      <c r="M504" s="598"/>
      <c r="N504" s="598"/>
      <c r="O504" s="559"/>
      <c r="P504" s="372" t="s">
        <v>476</v>
      </c>
      <c r="Q504" s="559"/>
      <c r="R504" s="372" t="s">
        <v>532</v>
      </c>
      <c r="S504" s="559"/>
      <c r="T504" s="328" t="s">
        <v>619</v>
      </c>
      <c r="U504" s="328" t="s">
        <v>664</v>
      </c>
      <c r="Z504" s="52"/>
      <c r="AC504" s="329"/>
    </row>
    <row r="505" spans="1:29" ht="14.25" customHeight="1" thickTop="1" x14ac:dyDescent="0.2">
      <c r="A505" s="469" t="s">
        <v>716</v>
      </c>
      <c r="B505" s="372" t="s">
        <v>59</v>
      </c>
      <c r="C505" s="372" t="s">
        <v>99</v>
      </c>
      <c r="D505" s="372" t="s">
        <v>107</v>
      </c>
      <c r="E505" s="372" t="s">
        <v>98</v>
      </c>
      <c r="F505" s="372" t="s">
        <v>238</v>
      </c>
      <c r="G505" s="372" t="s">
        <v>248</v>
      </c>
      <c r="H505" s="372" t="s">
        <v>255</v>
      </c>
      <c r="I505" s="372" t="s">
        <v>275</v>
      </c>
      <c r="J505" s="372" t="s">
        <v>341</v>
      </c>
      <c r="K505" s="329"/>
      <c r="L505" s="372" t="s">
        <v>344</v>
      </c>
      <c r="M505" s="372" t="s">
        <v>364</v>
      </c>
      <c r="N505" s="372" t="s">
        <v>448</v>
      </c>
      <c r="O505" s="372" t="s">
        <v>467</v>
      </c>
      <c r="P505" s="372" t="s">
        <v>477</v>
      </c>
      <c r="Q505" s="372" t="s">
        <v>506</v>
      </c>
      <c r="R505" s="372" t="s">
        <v>533</v>
      </c>
      <c r="S505" s="372" t="s">
        <v>589</v>
      </c>
      <c r="T505" s="372" t="s">
        <v>619</v>
      </c>
      <c r="U505" s="372" t="s">
        <v>665</v>
      </c>
      <c r="Z505" s="52"/>
      <c r="AC505" s="329"/>
    </row>
    <row r="506" spans="1:29" ht="13.5" customHeight="1" thickBot="1" x14ac:dyDescent="0.25">
      <c r="A506" s="470"/>
      <c r="B506" s="373"/>
      <c r="C506" s="373"/>
      <c r="D506" s="373"/>
      <c r="E506" s="373"/>
      <c r="F506" s="373"/>
      <c r="G506" s="373"/>
      <c r="H506" s="373"/>
      <c r="I506" s="373"/>
      <c r="J506" s="373"/>
      <c r="K506" s="329"/>
      <c r="L506" s="373"/>
      <c r="M506" s="373"/>
      <c r="N506" s="373"/>
      <c r="O506" s="373"/>
      <c r="P506" s="373"/>
      <c r="Q506" s="373"/>
      <c r="R506" s="373"/>
      <c r="S506" s="373"/>
      <c r="T506" s="373"/>
      <c r="U506" s="373"/>
      <c r="Z506" s="52"/>
      <c r="AC506" s="329"/>
    </row>
    <row r="507" spans="1:29" ht="18" customHeight="1" thickTop="1" thickBot="1" x14ac:dyDescent="0.25">
      <c r="A507" s="40" t="s">
        <v>717</v>
      </c>
      <c r="B50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7" s="46">
        <f>IFERROR(W51*1,"0")+IFERROR(W52*1,"0")</f>
        <v>0</v>
      </c>
      <c r="D507" s="46">
        <f>IFERROR(W57*1,"0")+IFERROR(W58*1,"0")+IFERROR(W59*1,"0")+IFERROR(W60*1,"0")</f>
        <v>0</v>
      </c>
      <c r="E50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0</v>
      </c>
      <c r="F507" s="46">
        <f>IFERROR(W131*1,"0")+IFERROR(W132*1,"0")+IFERROR(W133*1,"0")+IFERROR(W134*1,"0")</f>
        <v>0</v>
      </c>
      <c r="G507" s="46">
        <f>IFERROR(W140*1,"0")+IFERROR(W141*1,"0")+IFERROR(W142*1,"0")</f>
        <v>0</v>
      </c>
      <c r="H507" s="46">
        <f>IFERROR(W147*1,"0")+IFERROR(W148*1,"0")+IFERROR(W149*1,"0")+IFERROR(W150*1,"0")+IFERROR(W151*1,"0")+IFERROR(W152*1,"0")+IFERROR(W153*1,"0")+IFERROR(W154*1,"0")+IFERROR(W155*1,"0")</f>
        <v>0</v>
      </c>
      <c r="I50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0</v>
      </c>
      <c r="J507" s="46">
        <f>IFERROR(W205*1,"0")</f>
        <v>0</v>
      </c>
      <c r="K507" s="329"/>
      <c r="L507" s="46">
        <f>IFERROR(W210*1,"0")+IFERROR(W211*1,"0")+IFERROR(W212*1,"0")+IFERROR(W213*1,"0")+IFERROR(W214*1,"0")+IFERROR(W215*1,"0")</f>
        <v>0</v>
      </c>
      <c r="M507" s="46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105.9</v>
      </c>
      <c r="N507" s="46">
        <f>IFERROR(W281*1,"0")+IFERROR(W282*1,"0")+IFERROR(W283*1,"0")+IFERROR(W284*1,"0")+IFERROR(W285*1,"0")+IFERROR(W286*1,"0")+IFERROR(W287*1,"0")+IFERROR(W288*1,"0")+IFERROR(W292*1,"0")+IFERROR(W293*1,"0")</f>
        <v>0</v>
      </c>
      <c r="O507" s="46">
        <f>IFERROR(W298*1,"0")+IFERROR(W302*1,"0")+IFERROR(W306*1,"0")+IFERROR(W310*1,"0")</f>
        <v>0</v>
      </c>
      <c r="P507" s="46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10635.6</v>
      </c>
      <c r="Q507" s="46">
        <f>IFERROR(W343*1,"0")+IFERROR(W344*1,"0")+IFERROR(W345*1,"0")+IFERROR(W346*1,"0")+IFERROR(W347*1,"0")+IFERROR(W351*1,"0")+IFERROR(W352*1,"0")+IFERROR(W356*1,"0")+IFERROR(W357*1,"0")+IFERROR(W358*1,"0")+IFERROR(W359*1,"0")+IFERROR(W363*1,"0")</f>
        <v>506.34</v>
      </c>
      <c r="R507" s="46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0</v>
      </c>
      <c r="S507" s="46">
        <f>IFERROR(W409*1,"0")+IFERROR(W410*1,"0")+IFERROR(W414*1,"0")+IFERROR(W415*1,"0")+IFERROR(W416*1,"0")+IFERROR(W417*1,"0")+IFERROR(W418*1,"0")+IFERROR(W419*1,"0")+IFERROR(W420*1,"0")+IFERROR(W424*1,"0")+IFERROR(W428*1,"0")+IFERROR(W432*1,"0")</f>
        <v>0</v>
      </c>
      <c r="T507" s="46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100.32000000000001</v>
      </c>
      <c r="U507" s="46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1565.3999999999999</v>
      </c>
      <c r="Z507" s="52"/>
      <c r="AC507" s="329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50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47,02"/>
        <filter val="1 500,00"/>
        <filter val="100,00"/>
        <filter val="11,90"/>
        <filter val="12 855,10"/>
        <filter val="13 376,67"/>
        <filter val="13 901,67"/>
        <filter val="18,94"/>
        <filter val="192,31"/>
        <filter val="2 000,00"/>
        <filter val="2,00"/>
        <filter val="21"/>
        <filter val="22,83"/>
        <filter val="266,67"/>
        <filter val="4 000,00"/>
        <filter val="4,17"/>
        <filter val="400,00"/>
        <filter val="5,10"/>
        <filter val="50,00"/>
        <filter val="51,28"/>
        <filter val="6 000,00"/>
        <filter val="600,00"/>
        <filter val="76,92"/>
      </filters>
    </filterColumn>
  </autoFilter>
  <mergeCells count="904"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D356:E356"/>
    <mergeCell ref="N298:R298"/>
    <mergeCell ref="D445:E445"/>
    <mergeCell ref="A454:X45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D363:E363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R6:S9"/>
    <mergeCell ref="D432:E432"/>
    <mergeCell ref="D92:E92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D479:E479"/>
    <mergeCell ref="D494:E494"/>
    <mergeCell ref="D493:E493"/>
    <mergeCell ref="N95:T95"/>
    <mergeCell ref="N266:T266"/>
    <mergeCell ref="D287:E287"/>
    <mergeCell ref="N331:T331"/>
    <mergeCell ref="D474:E474"/>
    <mergeCell ref="A489:X489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N321:R321"/>
    <mergeCell ref="D131:E131"/>
    <mergeCell ref="A271:M272"/>
    <mergeCell ref="N112:R112"/>
    <mergeCell ref="D258:E258"/>
    <mergeCell ref="A447:M448"/>
    <mergeCell ref="N404:R40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N487:T48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A86:M87"/>
    <mergeCell ref="N47:T47"/>
    <mergeCell ref="D343:E343"/>
    <mergeCell ref="N74:R74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D306:E306"/>
    <mergeCell ref="D377:E377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N415:R415"/>
    <mergeCell ref="N406:T406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D52:E52"/>
    <mergeCell ref="N136:T136"/>
    <mergeCell ref="N99:R99"/>
    <mergeCell ref="N363:R363"/>
    <mergeCell ref="N192:R192"/>
    <mergeCell ref="A387:M388"/>
    <mergeCell ref="N428:R428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122:E122"/>
    <mergeCell ref="A311:M312"/>
    <mergeCell ref="N103:R103"/>
    <mergeCell ref="N352:R352"/>
    <mergeCell ref="D224:E224"/>
    <mergeCell ref="N228:R228"/>
    <mergeCell ref="N348:T348"/>
    <mergeCell ref="N17:R18"/>
    <mergeCell ref="D100:E100"/>
    <mergeCell ref="D369:E369"/>
    <mergeCell ref="A248:X248"/>
    <mergeCell ref="N201:T201"/>
    <mergeCell ref="A297:X297"/>
    <mergeCell ref="D160:E160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A463:X463"/>
    <mergeCell ref="N425:T425"/>
    <mergeCell ref="D390:E390"/>
    <mergeCell ref="P505:P506"/>
    <mergeCell ref="A411:M412"/>
    <mergeCell ref="D466:E466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354:T354"/>
    <mergeCell ref="D9:E9"/>
    <mergeCell ref="D180:E180"/>
    <mergeCell ref="F9:G9"/>
    <mergeCell ref="A176:X176"/>
    <mergeCell ref="D161:E161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N378:R378"/>
    <mergeCell ref="N403:R403"/>
    <mergeCell ref="N424:R424"/>
    <mergeCell ref="AD17:AD18"/>
    <mergeCell ref="N142:R142"/>
    <mergeCell ref="N80:R80"/>
    <mergeCell ref="D26:E26"/>
    <mergeCell ref="D148:E148"/>
    <mergeCell ref="N303:T303"/>
    <mergeCell ref="N126:R126"/>
    <mergeCell ref="D115:E115"/>
    <mergeCell ref="D90:E90"/>
    <mergeCell ref="A25:X25"/>
    <mergeCell ref="N223:R223"/>
    <mergeCell ref="N65:R65"/>
    <mergeCell ref="I17:I18"/>
    <mergeCell ref="D141:E141"/>
    <mergeCell ref="N75:R75"/>
    <mergeCell ref="A105:M106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N165:R165"/>
    <mergeCell ref="A360:M361"/>
    <mergeCell ref="P504:Q504"/>
    <mergeCell ref="N285:R285"/>
    <mergeCell ref="N456:R456"/>
    <mergeCell ref="D328:E328"/>
    <mergeCell ref="R504:S504"/>
    <mergeCell ref="A337:X337"/>
    <mergeCell ref="N299:T299"/>
    <mergeCell ref="D251:E251"/>
    <mergeCell ref="N397:R397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N149:R149"/>
    <mergeCell ref="N205:R205"/>
    <mergeCell ref="D322:E322"/>
    <mergeCell ref="N376:R376"/>
    <mergeCell ref="N124:R124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D200:E200"/>
    <mergeCell ref="D6:L6"/>
    <mergeCell ref="T6:U9"/>
    <mergeCell ref="N77:R77"/>
    <mergeCell ref="A129:X129"/>
    <mergeCell ref="D185:E185"/>
    <mergeCell ref="D41:E41"/>
    <mergeCell ref="N92:R92"/>
    <mergeCell ref="N156:T156"/>
    <mergeCell ref="N263:R263"/>
    <mergeCell ref="N26:R26"/>
    <mergeCell ref="D7:L7"/>
    <mergeCell ref="N157:T157"/>
    <mergeCell ref="N108:R108"/>
    <mergeCell ref="H17:H18"/>
    <mergeCell ref="N106:T106"/>
    <mergeCell ref="D181:E181"/>
    <mergeCell ref="D154:E154"/>
    <mergeCell ref="D225:E225"/>
    <mergeCell ref="D27:E27"/>
    <mergeCell ref="N152:R152"/>
    <mergeCell ref="N15:R16"/>
    <mergeCell ref="A42:M43"/>
    <mergeCell ref="O11:P11"/>
    <mergeCell ref="A6:C6"/>
    <mergeCell ref="D113:E113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A36:X36"/>
    <mergeCell ref="N38:T38"/>
    <mergeCell ref="N340:T340"/>
    <mergeCell ref="N462:T462"/>
    <mergeCell ref="N490:R490"/>
    <mergeCell ref="A437:X437"/>
    <mergeCell ref="D51:E51"/>
    <mergeCell ref="A431:X431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D59:E59"/>
    <mergeCell ref="N480:T480"/>
    <mergeCell ref="D178:E178"/>
    <mergeCell ref="N467:T467"/>
    <mergeCell ref="D172:E172"/>
    <mergeCell ref="N153:R153"/>
    <mergeCell ref="N234:R234"/>
    <mergeCell ref="A216:M217"/>
    <mergeCell ref="N380:R380"/>
    <mergeCell ref="N184:R184"/>
    <mergeCell ref="B505:B506"/>
    <mergeCell ref="A330:M331"/>
    <mergeCell ref="A55:X55"/>
    <mergeCell ref="N171:R171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N109:R109"/>
    <mergeCell ref="N416:R416"/>
    <mergeCell ref="D288:E288"/>
    <mergeCell ref="A398:M399"/>
    <mergeCell ref="D459:E459"/>
    <mergeCell ref="N68:R68"/>
    <mergeCell ref="N474:R474"/>
    <mergeCell ref="N277:T277"/>
    <mergeCell ref="D298:E298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D484:E484"/>
    <mergeCell ref="D428:E428"/>
    <mergeCell ref="N394:T394"/>
    <mergeCell ref="D415:E415"/>
    <mergeCell ref="N401:R401"/>
    <mergeCell ref="D383:E383"/>
    <mergeCell ref="D370:E370"/>
    <mergeCell ref="N476:T476"/>
    <mergeCell ref="A427:X427"/>
    <mergeCell ref="N426:T426"/>
    <mergeCell ref="N493:R493"/>
    <mergeCell ref="N414:R414"/>
    <mergeCell ref="N188:R188"/>
    <mergeCell ref="N351:R351"/>
    <mergeCell ref="A162:M163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65:E65"/>
    <mergeCell ref="A145:X145"/>
    <mergeCell ref="N207:T207"/>
    <mergeCell ref="N114:R114"/>
    <mergeCell ref="N349:T349"/>
    <mergeCell ref="D222:E222"/>
    <mergeCell ref="N128:T128"/>
    <mergeCell ref="G17:G18"/>
    <mergeCell ref="A218:X218"/>
    <mergeCell ref="N364:T364"/>
    <mergeCell ref="H10:L10"/>
    <mergeCell ref="N287:R287"/>
    <mergeCell ref="D80:E80"/>
    <mergeCell ref="N66:R66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N183:R183"/>
    <mergeCell ref="O13:P13"/>
    <mergeCell ref="A353:M354"/>
    <mergeCell ref="N419:R419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39:T339"/>
    <mergeCell ref="N250:R250"/>
    <mergeCell ref="A480:M481"/>
    <mergeCell ref="D318:E318"/>
    <mergeCell ref="A467:M468"/>
    <mergeCell ref="N212:R212"/>
    <mergeCell ref="A44:X44"/>
    <mergeCell ref="N317:R317"/>
    <mergeCell ref="D152:E152"/>
    <mergeCell ref="D323:E323"/>
    <mergeCell ref="D223:E223"/>
    <mergeCell ref="D22:E22"/>
    <mergeCell ref="D155:E155"/>
    <mergeCell ref="N483:R483"/>
    <mergeCell ref="D149:E149"/>
    <mergeCell ref="D320:E320"/>
    <mergeCell ref="N51:R51"/>
    <mergeCell ref="N41:R41"/>
    <mergeCell ref="A246:M247"/>
    <mergeCell ref="D84:E84"/>
    <mergeCell ref="N283:R283"/>
    <mergeCell ref="N365:T365"/>
    <mergeCell ref="D386:E386"/>
    <mergeCell ref="D450:E450"/>
    <mergeCell ref="N294:T294"/>
    <mergeCell ref="N440:R440"/>
    <mergeCell ref="N464:R464"/>
    <mergeCell ref="N439:R439"/>
    <mergeCell ref="D478:E478"/>
    <mergeCell ref="N475:T475"/>
    <mergeCell ref="D10:E10"/>
    <mergeCell ref="N306:R306"/>
    <mergeCell ref="F10:G10"/>
    <mergeCell ref="N227:R227"/>
    <mergeCell ref="N110:R110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D243:E243"/>
    <mergeCell ref="D99:E99"/>
    <mergeCell ref="D270:E270"/>
    <mergeCell ref="N420:R420"/>
    <mergeCell ref="D397:E397"/>
    <mergeCell ref="A423:X423"/>
    <mergeCell ref="N447:T447"/>
    <mergeCell ref="D165:E165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N82:R82"/>
    <mergeCell ref="N253:R253"/>
    <mergeCell ref="T11:U11"/>
    <mergeCell ref="D221:E221"/>
    <mergeCell ref="D392:E392"/>
    <mergeCell ref="N57:R57"/>
    <mergeCell ref="N293:R293"/>
    <mergeCell ref="O8:P8"/>
    <mergeCell ref="N69:R69"/>
    <mergeCell ref="A299:M300"/>
    <mergeCell ref="D177:E177"/>
    <mergeCell ref="D33:E33"/>
    <mergeCell ref="N288:R288"/>
    <mergeCell ref="D226:E226"/>
    <mergeCell ref="N133:R133"/>
    <mergeCell ref="N37:R37"/>
    <mergeCell ref="D249:E249"/>
    <mergeCell ref="D276:E276"/>
    <mergeCell ref="D170:E170"/>
    <mergeCell ref="N72:R72"/>
    <mergeCell ref="A12:L12"/>
    <mergeCell ref="D310:E310"/>
    <mergeCell ref="D101:E101"/>
    <mergeCell ref="J505:J506"/>
    <mergeCell ref="L505:L506"/>
    <mergeCell ref="D76:E76"/>
    <mergeCell ref="D455:E455"/>
    <mergeCell ref="D457:E457"/>
    <mergeCell ref="N438:R438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234:E234"/>
    <mergeCell ref="A309:X309"/>
    <mergeCell ref="N185:R185"/>
    <mergeCell ref="A135:M136"/>
    <mergeCell ref="D244:E244"/>
    <mergeCell ref="A433:M434"/>
    <mergeCell ref="D171:E171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194:T194"/>
    <mergeCell ref="N90:R90"/>
    <mergeCell ref="N385:R385"/>
    <mergeCell ref="A470:X470"/>
    <mergeCell ref="N361:T361"/>
    <mergeCell ref="N311:T311"/>
    <mergeCell ref="N320:R320"/>
    <mergeCell ref="A130:X130"/>
    <mergeCell ref="D192:E192"/>
    <mergeCell ref="N308:T308"/>
    <mergeCell ref="N375:R375"/>
    <mergeCell ref="N289:T289"/>
    <mergeCell ref="N160:R160"/>
    <mergeCell ref="N141:R141"/>
    <mergeCell ref="A164:X164"/>
    <mergeCell ref="N377:R377"/>
    <mergeCell ref="N233:R233"/>
    <mergeCell ref="N105:T105"/>
    <mergeCell ref="N123:R123"/>
    <mergeCell ref="A373:X373"/>
    <mergeCell ref="N432:R432"/>
    <mergeCell ref="N282:R282"/>
    <mergeCell ref="A313:X313"/>
    <mergeCell ref="N450:R450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D121:E121"/>
    <mergeCell ref="A143:M144"/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  <mergeCell ref="A482:X482"/>
    <mergeCell ref="A13:L13"/>
    <mergeCell ref="A19:X19"/>
    <mergeCell ref="D102:E102"/>
    <mergeCell ref="A15:L15"/>
    <mergeCell ref="N23:T23"/>
    <mergeCell ref="A48:X4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718</v>
      </c>
      <c r="H1" s="52"/>
    </row>
    <row r="3" spans="2:8" x14ac:dyDescent="0.2">
      <c r="B3" s="47" t="s">
        <v>719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720</v>
      </c>
      <c r="D6" s="47" t="s">
        <v>721</v>
      </c>
      <c r="E6" s="47"/>
    </row>
    <row r="7" spans="2:8" x14ac:dyDescent="0.2">
      <c r="B7" s="47" t="s">
        <v>722</v>
      </c>
      <c r="C7" s="47" t="s">
        <v>723</v>
      </c>
      <c r="D7" s="47" t="s">
        <v>724</v>
      </c>
      <c r="E7" s="47"/>
    </row>
    <row r="8" spans="2:8" x14ac:dyDescent="0.2">
      <c r="B8" s="47" t="s">
        <v>725</v>
      </c>
      <c r="C8" s="47" t="s">
        <v>726</v>
      </c>
      <c r="D8" s="47" t="s">
        <v>727</v>
      </c>
      <c r="E8" s="47"/>
    </row>
    <row r="9" spans="2:8" x14ac:dyDescent="0.2">
      <c r="B9" s="47" t="s">
        <v>728</v>
      </c>
      <c r="C9" s="47" t="s">
        <v>729</v>
      </c>
      <c r="D9" s="47" t="s">
        <v>730</v>
      </c>
      <c r="E9" s="47"/>
    </row>
    <row r="10" spans="2:8" x14ac:dyDescent="0.2">
      <c r="B10" s="47" t="s">
        <v>731</v>
      </c>
      <c r="C10" s="47" t="s">
        <v>732</v>
      </c>
      <c r="D10" s="47" t="s">
        <v>733</v>
      </c>
      <c r="E10" s="47"/>
    </row>
    <row r="12" spans="2:8" x14ac:dyDescent="0.2">
      <c r="B12" s="47" t="s">
        <v>734</v>
      </c>
      <c r="C12" s="47" t="s">
        <v>720</v>
      </c>
      <c r="D12" s="47"/>
      <c r="E12" s="47"/>
    </row>
    <row r="14" spans="2:8" x14ac:dyDescent="0.2">
      <c r="B14" s="47" t="s">
        <v>735</v>
      </c>
      <c r="C14" s="47" t="s">
        <v>723</v>
      </c>
      <c r="D14" s="47"/>
      <c r="E14" s="47"/>
    </row>
    <row r="16" spans="2:8" x14ac:dyDescent="0.2">
      <c r="B16" s="47" t="s">
        <v>736</v>
      </c>
      <c r="C16" s="47" t="s">
        <v>726</v>
      </c>
      <c r="D16" s="47"/>
      <c r="E16" s="47"/>
    </row>
    <row r="18" spans="2:5" x14ac:dyDescent="0.2">
      <c r="B18" s="47" t="s">
        <v>737</v>
      </c>
      <c r="C18" s="47" t="s">
        <v>729</v>
      </c>
      <c r="D18" s="47"/>
      <c r="E18" s="47"/>
    </row>
    <row r="20" spans="2:5" x14ac:dyDescent="0.2">
      <c r="B20" s="47" t="s">
        <v>738</v>
      </c>
      <c r="C20" s="47" t="s">
        <v>732</v>
      </c>
      <c r="D20" s="47"/>
      <c r="E20" s="47"/>
    </row>
    <row r="22" spans="2:5" x14ac:dyDescent="0.2">
      <c r="B22" s="47" t="s">
        <v>739</v>
      </c>
      <c r="C22" s="47"/>
      <c r="D22" s="47"/>
      <c r="E22" s="47"/>
    </row>
    <row r="23" spans="2:5" x14ac:dyDescent="0.2">
      <c r="B23" s="47" t="s">
        <v>740</v>
      </c>
      <c r="C23" s="47"/>
      <c r="D23" s="47"/>
      <c r="E23" s="47"/>
    </row>
    <row r="24" spans="2:5" x14ac:dyDescent="0.2">
      <c r="B24" s="47" t="s">
        <v>741</v>
      </c>
      <c r="C24" s="47"/>
      <c r="D24" s="47"/>
      <c r="E24" s="47"/>
    </row>
    <row r="25" spans="2:5" x14ac:dyDescent="0.2">
      <c r="B25" s="47" t="s">
        <v>742</v>
      </c>
      <c r="C25" s="47"/>
      <c r="D25" s="47"/>
      <c r="E25" s="47"/>
    </row>
    <row r="26" spans="2:5" x14ac:dyDescent="0.2">
      <c r="B26" s="47" t="s">
        <v>743</v>
      </c>
      <c r="C26" s="47"/>
      <c r="D26" s="47"/>
      <c r="E26" s="47"/>
    </row>
    <row r="27" spans="2:5" x14ac:dyDescent="0.2">
      <c r="B27" s="47" t="s">
        <v>744</v>
      </c>
      <c r="C27" s="47"/>
      <c r="D27" s="47"/>
      <c r="E27" s="47"/>
    </row>
    <row r="28" spans="2:5" x14ac:dyDescent="0.2">
      <c r="B28" s="47" t="s">
        <v>745</v>
      </c>
      <c r="C28" s="47"/>
      <c r="D28" s="47"/>
      <c r="E28" s="47"/>
    </row>
    <row r="29" spans="2:5" x14ac:dyDescent="0.2">
      <c r="B29" s="47" t="s">
        <v>746</v>
      </c>
      <c r="C29" s="47"/>
      <c r="D29" s="47"/>
      <c r="E29" s="47"/>
    </row>
    <row r="30" spans="2:5" x14ac:dyDescent="0.2">
      <c r="B30" s="47" t="s">
        <v>747</v>
      </c>
      <c r="C30" s="47"/>
      <c r="D30" s="47"/>
      <c r="E30" s="47"/>
    </row>
    <row r="31" spans="2:5" x14ac:dyDescent="0.2">
      <c r="B31" s="47" t="s">
        <v>748</v>
      </c>
      <c r="C31" s="47"/>
      <c r="D31" s="47"/>
      <c r="E31" s="47"/>
    </row>
    <row r="32" spans="2:5" x14ac:dyDescent="0.2">
      <c r="B32" s="47" t="s">
        <v>749</v>
      </c>
      <c r="C32" s="47"/>
      <c r="D32" s="47"/>
      <c r="E32" s="47"/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1125</vt:i4>
      </vt:variant>
    </vt:vector>
  </HeadingPairs>
  <TitlesOfParts>
    <vt:vector size="11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2024-02-09T11:08:00Z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