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A04631A-EABE-4C06-9D94-D4AC000F10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V232" i="1"/>
  <c r="X231" i="1"/>
  <c r="X232" i="1" s="1"/>
  <c r="W231" i="1"/>
  <c r="W233" i="1" s="1"/>
  <c r="V227" i="1"/>
  <c r="W226" i="1"/>
  <c r="V226" i="1"/>
  <c r="X225" i="1"/>
  <c r="X226" i="1" s="1"/>
  <c r="W225" i="1"/>
  <c r="W227" i="1" s="1"/>
  <c r="N225" i="1"/>
  <c r="V222" i="1"/>
  <c r="W221" i="1"/>
  <c r="V221" i="1"/>
  <c r="X220" i="1"/>
  <c r="X221" i="1" s="1"/>
  <c r="W220" i="1"/>
  <c r="W222" i="1" s="1"/>
  <c r="N220" i="1"/>
  <c r="V216" i="1"/>
  <c r="W215" i="1"/>
  <c r="V215" i="1"/>
  <c r="X214" i="1"/>
  <c r="X215" i="1" s="1"/>
  <c r="W214" i="1"/>
  <c r="W216" i="1" s="1"/>
  <c r="N214" i="1"/>
  <c r="V210" i="1"/>
  <c r="V209" i="1"/>
  <c r="X208" i="1"/>
  <c r="W208" i="1"/>
  <c r="N208" i="1"/>
  <c r="X207" i="1"/>
  <c r="X209" i="1" s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8" i="1" s="1"/>
  <c r="N194" i="1"/>
  <c r="V191" i="1"/>
  <c r="V190" i="1"/>
  <c r="X189" i="1"/>
  <c r="W189" i="1"/>
  <c r="N189" i="1"/>
  <c r="X188" i="1"/>
  <c r="W188" i="1"/>
  <c r="N188" i="1"/>
  <c r="X187" i="1"/>
  <c r="X190" i="1" s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W170" i="1"/>
  <c r="V170" i="1"/>
  <c r="W169" i="1"/>
  <c r="V169" i="1"/>
  <c r="X168" i="1"/>
  <c r="X169" i="1" s="1"/>
  <c r="W168" i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59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W117" i="1" s="1"/>
  <c r="N113" i="1"/>
  <c r="W110" i="1"/>
  <c r="V110" i="1"/>
  <c r="W109" i="1"/>
  <c r="V109" i="1"/>
  <c r="X108" i="1"/>
  <c r="X109" i="1" s="1"/>
  <c r="W108" i="1"/>
  <c r="N108" i="1"/>
  <c r="V105" i="1"/>
  <c r="V104" i="1"/>
  <c r="X103" i="1"/>
  <c r="W103" i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N94" i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W128" i="1"/>
  <c r="W139" i="1"/>
  <c r="X152" i="1"/>
  <c r="W183" i="1"/>
  <c r="X183" i="1"/>
  <c r="W210" i="1"/>
  <c r="W40" i="1"/>
  <c r="X56" i="1"/>
  <c r="W73" i="1"/>
  <c r="W83" i="1"/>
  <c r="X147" i="1"/>
  <c r="X32" i="1"/>
  <c r="W262" i="1"/>
  <c r="V265" i="1"/>
  <c r="X40" i="1"/>
  <c r="X266" i="1" s="1"/>
  <c r="W47" i="1"/>
  <c r="W46" i="1"/>
  <c r="W56" i="1"/>
  <c r="V261" i="1"/>
  <c r="W62" i="1"/>
  <c r="X73" i="1"/>
  <c r="X83" i="1"/>
  <c r="X90" i="1"/>
  <c r="W98" i="1"/>
  <c r="W104" i="1"/>
  <c r="X117" i="1"/>
  <c r="W118" i="1"/>
  <c r="X128" i="1"/>
  <c r="W133" i="1"/>
  <c r="W148" i="1"/>
  <c r="W147" i="1"/>
  <c r="W152" i="1"/>
  <c r="X159" i="1"/>
  <c r="W164" i="1"/>
  <c r="X176" i="1"/>
  <c r="W176" i="1"/>
  <c r="W190" i="1"/>
  <c r="X198" i="1"/>
  <c r="W199" i="1"/>
  <c r="W203" i="1"/>
  <c r="W209" i="1"/>
  <c r="W232" i="1"/>
  <c r="X259" i="1"/>
  <c r="W33" i="1"/>
  <c r="W41" i="1"/>
  <c r="W191" i="1"/>
  <c r="W260" i="1"/>
  <c r="A10" i="1"/>
  <c r="W63" i="1"/>
  <c r="W91" i="1"/>
  <c r="W105" i="1"/>
  <c r="W129" i="1"/>
  <c r="W160" i="1"/>
  <c r="F9" i="1"/>
  <c r="F10" i="1"/>
  <c r="W57" i="1"/>
  <c r="W123" i="1"/>
  <c r="W153" i="1"/>
  <c r="W184" i="1"/>
  <c r="W237" i="1"/>
  <c r="W263" i="1"/>
  <c r="W265" i="1" l="1"/>
  <c r="W264" i="1"/>
  <c r="W261" i="1"/>
  <c r="A274" i="1"/>
  <c r="C274" i="1"/>
  <c r="B274" i="1"/>
</calcChain>
</file>

<file path=xl/sharedStrings.xml><?xml version="1.0" encoding="utf-8"?>
<sst xmlns="http://schemas.openxmlformats.org/spreadsheetml/2006/main" count="969" uniqueCount="378">
  <si>
    <t xml:space="preserve">  БЛАНК ЗАКАЗА </t>
  </si>
  <si>
    <t>ЗПФ</t>
  </si>
  <si>
    <t>на отгрузку продукции с ООО Трейд-Сервис с</t>
  </si>
  <si>
    <t>07.02.2024</t>
  </si>
  <si>
    <t>бланк создан</t>
  </si>
  <si>
    <t>06.02.2024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</si>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</sst>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48" t="s">
        <v>0</v>
      </c>
      <c r="E1" s="179"/>
      <c r="F1" s="179"/>
      <c r="G1" s="13" t="s">
        <v>1</v>
      </c>
      <c r="H1" s="248" t="s">
        <v>2</v>
      </c>
      <c r="I1" s="179"/>
      <c r="J1" s="179"/>
      <c r="K1" s="179"/>
      <c r="L1" s="179"/>
      <c r="M1" s="179"/>
      <c r="N1" s="179"/>
      <c r="O1" s="179"/>
      <c r="P1" s="178" t="s">
        <v>3</v>
      </c>
      <c r="Q1" s="179"/>
      <c r="R1" s="179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94" t="s">
        <v>8</v>
      </c>
      <c r="B5" s="181"/>
      <c r="C5" s="182"/>
      <c r="D5" s="323"/>
      <c r="E5" s="324"/>
      <c r="F5" s="214" t="s">
        <v>9</v>
      </c>
      <c r="G5" s="182"/>
      <c r="H5" s="323" t="s">
        <v>377</v>
      </c>
      <c r="I5" s="333"/>
      <c r="J5" s="333"/>
      <c r="K5" s="333"/>
      <c r="L5" s="324"/>
      <c r="N5" s="25" t="s">
        <v>10</v>
      </c>
      <c r="O5" s="204">
        <v>45334</v>
      </c>
      <c r="P5" s="205"/>
      <c r="R5" s="198" t="s">
        <v>11</v>
      </c>
      <c r="S5" s="199"/>
      <c r="T5" s="264" t="s">
        <v>12</v>
      </c>
      <c r="U5" s="205"/>
      <c r="Z5" s="52"/>
      <c r="AA5" s="52"/>
      <c r="AB5" s="52"/>
    </row>
    <row r="6" spans="1:29" s="161" customFormat="1" ht="24" customHeight="1" x14ac:dyDescent="0.2">
      <c r="A6" s="294" t="s">
        <v>13</v>
      </c>
      <c r="B6" s="181"/>
      <c r="C6" s="182"/>
      <c r="D6" s="236" t="s">
        <v>14</v>
      </c>
      <c r="E6" s="237"/>
      <c r="F6" s="237"/>
      <c r="G6" s="237"/>
      <c r="H6" s="237"/>
      <c r="I6" s="237"/>
      <c r="J6" s="237"/>
      <c r="K6" s="237"/>
      <c r="L6" s="205"/>
      <c r="N6" s="25" t="s">
        <v>15</v>
      </c>
      <c r="O6" s="30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346" t="s">
        <v>16</v>
      </c>
      <c r="S6" s="199"/>
      <c r="T6" s="266" t="s">
        <v>17</v>
      </c>
      <c r="U6" s="267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55" t="str">
        <f>IFERROR(VLOOKUP(DeliveryAddress,Table,3,0),1)</f>
        <v>1</v>
      </c>
      <c r="E7" s="256"/>
      <c r="F7" s="256"/>
      <c r="G7" s="256"/>
      <c r="H7" s="256"/>
      <c r="I7" s="256"/>
      <c r="J7" s="256"/>
      <c r="K7" s="256"/>
      <c r="L7" s="234"/>
      <c r="N7" s="25"/>
      <c r="O7" s="43"/>
      <c r="P7" s="43"/>
      <c r="R7" s="177"/>
      <c r="S7" s="199"/>
      <c r="T7" s="268"/>
      <c r="U7" s="269"/>
      <c r="Z7" s="52"/>
      <c r="AA7" s="52"/>
      <c r="AB7" s="52"/>
    </row>
    <row r="8" spans="1:29" s="161" customFormat="1" ht="25.5" customHeight="1" x14ac:dyDescent="0.2">
      <c r="A8" s="191" t="s">
        <v>18</v>
      </c>
      <c r="B8" s="173"/>
      <c r="C8" s="174"/>
      <c r="D8" s="326"/>
      <c r="E8" s="327"/>
      <c r="F8" s="327"/>
      <c r="G8" s="327"/>
      <c r="H8" s="327"/>
      <c r="I8" s="327"/>
      <c r="J8" s="327"/>
      <c r="K8" s="327"/>
      <c r="L8" s="328"/>
      <c r="N8" s="25" t="s">
        <v>19</v>
      </c>
      <c r="O8" s="223">
        <v>0.33333333333333331</v>
      </c>
      <c r="P8" s="205"/>
      <c r="R8" s="177"/>
      <c r="S8" s="199"/>
      <c r="T8" s="268"/>
      <c r="U8" s="269"/>
      <c r="Z8" s="52"/>
      <c r="AA8" s="52"/>
      <c r="AB8" s="52"/>
    </row>
    <row r="9" spans="1:29" s="161" customFormat="1" ht="39.950000000000003" customHeight="1" x14ac:dyDescent="0.2">
      <c r="A9" s="1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226"/>
      <c r="E9" s="227"/>
      <c r="F9" s="1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27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7"/>
      <c r="L9" s="227"/>
      <c r="N9" s="27" t="s">
        <v>20</v>
      </c>
      <c r="O9" s="204"/>
      <c r="P9" s="205"/>
      <c r="R9" s="177"/>
      <c r="S9" s="199"/>
      <c r="T9" s="270"/>
      <c r="U9" s="271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1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226"/>
      <c r="E10" s="227"/>
      <c r="F10" s="1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24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23"/>
      <c r="P10" s="205"/>
      <c r="S10" s="25" t="s">
        <v>22</v>
      </c>
      <c r="T10" s="339" t="s">
        <v>23</v>
      </c>
      <c r="U10" s="267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05"/>
      <c r="S11" s="25" t="s">
        <v>26</v>
      </c>
      <c r="T11" s="228" t="s">
        <v>27</v>
      </c>
      <c r="U11" s="229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209" t="s">
        <v>28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2"/>
      <c r="N12" s="25" t="s">
        <v>29</v>
      </c>
      <c r="O12" s="233"/>
      <c r="P12" s="234"/>
      <c r="Q12" s="24"/>
      <c r="S12" s="25"/>
      <c r="T12" s="179"/>
      <c r="U12" s="177"/>
      <c r="Z12" s="52"/>
      <c r="AA12" s="52"/>
      <c r="AB12" s="52"/>
    </row>
    <row r="13" spans="1:29" s="161" customFormat="1" ht="23.25" customHeight="1" x14ac:dyDescent="0.2">
      <c r="A13" s="209" t="s">
        <v>30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2"/>
      <c r="M13" s="27"/>
      <c r="N13" s="27" t="s">
        <v>31</v>
      </c>
      <c r="O13" s="228"/>
      <c r="P13" s="229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209" t="s">
        <v>32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213" t="s">
        <v>33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2"/>
      <c r="N15" s="289" t="s">
        <v>34</v>
      </c>
      <c r="O15" s="179"/>
      <c r="P15" s="179"/>
      <c r="Q15" s="179"/>
      <c r="R15" s="179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0"/>
      <c r="O16" s="290"/>
      <c r="P16" s="290"/>
      <c r="Q16" s="290"/>
      <c r="R16" s="29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3" t="s">
        <v>35</v>
      </c>
      <c r="B17" s="183" t="s">
        <v>36</v>
      </c>
      <c r="C17" s="306" t="s">
        <v>37</v>
      </c>
      <c r="D17" s="183" t="s">
        <v>38</v>
      </c>
      <c r="E17" s="184"/>
      <c r="F17" s="183" t="s">
        <v>39</v>
      </c>
      <c r="G17" s="183" t="s">
        <v>40</v>
      </c>
      <c r="H17" s="183" t="s">
        <v>41</v>
      </c>
      <c r="I17" s="183" t="s">
        <v>42</v>
      </c>
      <c r="J17" s="183" t="s">
        <v>43</v>
      </c>
      <c r="K17" s="183" t="s">
        <v>44</v>
      </c>
      <c r="L17" s="183" t="s">
        <v>45</v>
      </c>
      <c r="M17" s="183" t="s">
        <v>46</v>
      </c>
      <c r="N17" s="183" t="s">
        <v>47</v>
      </c>
      <c r="O17" s="303"/>
      <c r="P17" s="303"/>
      <c r="Q17" s="303"/>
      <c r="R17" s="184"/>
      <c r="S17" s="203" t="s">
        <v>48</v>
      </c>
      <c r="T17" s="182"/>
      <c r="U17" s="183" t="s">
        <v>49</v>
      </c>
      <c r="V17" s="183" t="s">
        <v>50</v>
      </c>
      <c r="W17" s="344" t="s">
        <v>51</v>
      </c>
      <c r="X17" s="183" t="s">
        <v>52</v>
      </c>
      <c r="Y17" s="189" t="s">
        <v>53</v>
      </c>
      <c r="Z17" s="189" t="s">
        <v>54</v>
      </c>
      <c r="AA17" s="189" t="s">
        <v>55</v>
      </c>
      <c r="AB17" s="318"/>
      <c r="AC17" s="319"/>
      <c r="AD17" s="295"/>
      <c r="BA17" s="314" t="s">
        <v>56</v>
      </c>
    </row>
    <row r="18" spans="1:53" ht="14.25" customHeight="1" x14ac:dyDescent="0.2">
      <c r="A18" s="187"/>
      <c r="B18" s="187"/>
      <c r="C18" s="187"/>
      <c r="D18" s="185"/>
      <c r="E18" s="186"/>
      <c r="F18" s="187"/>
      <c r="G18" s="187"/>
      <c r="H18" s="187"/>
      <c r="I18" s="187"/>
      <c r="J18" s="187"/>
      <c r="K18" s="187"/>
      <c r="L18" s="187"/>
      <c r="M18" s="187"/>
      <c r="N18" s="185"/>
      <c r="O18" s="304"/>
      <c r="P18" s="304"/>
      <c r="Q18" s="304"/>
      <c r="R18" s="186"/>
      <c r="S18" s="160" t="s">
        <v>57</v>
      </c>
      <c r="T18" s="160" t="s">
        <v>58</v>
      </c>
      <c r="U18" s="187"/>
      <c r="V18" s="187"/>
      <c r="W18" s="345"/>
      <c r="X18" s="187"/>
      <c r="Y18" s="190"/>
      <c r="Z18" s="190"/>
      <c r="AA18" s="320"/>
      <c r="AB18" s="321"/>
      <c r="AC18" s="322"/>
      <c r="AD18" s="296"/>
      <c r="BA18" s="177"/>
    </row>
    <row r="19" spans="1:53" ht="27.75" hidden="1" customHeight="1" x14ac:dyDescent="0.2">
      <c r="A19" s="210" t="s">
        <v>59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49"/>
      <c r="Z19" s="49"/>
    </row>
    <row r="20" spans="1:53" ht="16.5" hidden="1" customHeight="1" x14ac:dyDescent="0.25">
      <c r="A20" s="176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94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58"/>
      <c r="Z21" s="158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5">
        <v>4607111035752</v>
      </c>
      <c r="E22" s="171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201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202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202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210" t="s">
        <v>68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49"/>
      <c r="Z25" s="49"/>
    </row>
    <row r="26" spans="1:53" ht="16.5" hidden="1" customHeight="1" x14ac:dyDescent="0.25">
      <c r="A26" s="176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94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58"/>
      <c r="Z27" s="158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5">
        <v>4607111036520</v>
      </c>
      <c r="E28" s="171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4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5">
        <v>4607111036605</v>
      </c>
      <c r="E29" s="171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3">
        <v>10</v>
      </c>
      <c r="W29" s="164">
        <f>IFERROR(IF(V29="","",V29),"")</f>
        <v>10</v>
      </c>
      <c r="X29" s="37">
        <f>IFERROR(IF(V29="","",V29*0.00936),"")</f>
        <v>9.3600000000000003E-2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5">
        <v>4607111036537</v>
      </c>
      <c r="E30" s="171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3">
        <v>117</v>
      </c>
      <c r="W30" s="164">
        <f>IFERROR(IF(V30="","",V30),"")</f>
        <v>117</v>
      </c>
      <c r="X30" s="37">
        <f>IFERROR(IF(V30="","",V30*0.00936),"")</f>
        <v>1.0951200000000001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5">
        <v>4607111036599</v>
      </c>
      <c r="E31" s="171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201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202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65">
        <f>IFERROR(SUM(V28:V31),"0")</f>
        <v>127</v>
      </c>
      <c r="W32" s="165">
        <f>IFERROR(SUM(W28:W31),"0")</f>
        <v>127</v>
      </c>
      <c r="X32" s="165">
        <f>IFERROR(IF(X28="",0,X28),"0")+IFERROR(IF(X29="",0,X29),"0")+IFERROR(IF(X30="",0,X30),"0")+IFERROR(IF(X31="",0,X31),"0")</f>
        <v>1.18872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202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65">
        <f>IFERROR(SUMPRODUCT(V28:V31*H28:H31),"0")</f>
        <v>190.5</v>
      </c>
      <c r="W33" s="165">
        <f>IFERROR(SUMPRODUCT(W28:W31*H28:H31),"0")</f>
        <v>190.5</v>
      </c>
      <c r="X33" s="38"/>
      <c r="Y33" s="166"/>
      <c r="Z33" s="166"/>
    </row>
    <row r="34" spans="1:53" ht="16.5" hidden="1" customHeight="1" x14ac:dyDescent="0.25">
      <c r="A34" s="176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94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58"/>
      <c r="Z35" s="158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5">
        <v>4607111036285</v>
      </c>
      <c r="E36" s="171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4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5">
        <v>4607111036308</v>
      </c>
      <c r="E37" s="171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30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5">
        <v>4607111036315</v>
      </c>
      <c r="E38" s="171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5">
        <v>4607111036292</v>
      </c>
      <c r="E39" s="171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3">
        <v>0</v>
      </c>
      <c r="W39" s="164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201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202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65">
        <f>IFERROR(SUM(V36:V39),"0")</f>
        <v>0</v>
      </c>
      <c r="W40" s="165">
        <f>IFERROR(SUM(W36:W39),"0")</f>
        <v>0</v>
      </c>
      <c r="X40" s="165">
        <f>IFERROR(IF(X36="",0,X36),"0")+IFERROR(IF(X37="",0,X37),"0")+IFERROR(IF(X38="",0,X38),"0")+IFERROR(IF(X39="",0,X39),"0")</f>
        <v>0</v>
      </c>
      <c r="Y40" s="166"/>
      <c r="Z40" s="166"/>
    </row>
    <row r="41" spans="1:53" hidden="1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202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65">
        <f>IFERROR(SUMPRODUCT(V36:V39*H36:H39),"0")</f>
        <v>0</v>
      </c>
      <c r="W41" s="165">
        <f>IFERROR(SUMPRODUCT(W36:W39*H36:H39),"0")</f>
        <v>0</v>
      </c>
      <c r="X41" s="38"/>
      <c r="Y41" s="166"/>
      <c r="Z41" s="166"/>
    </row>
    <row r="42" spans="1:53" ht="16.5" hidden="1" customHeight="1" x14ac:dyDescent="0.25">
      <c r="A42" s="176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94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58"/>
      <c r="Z43" s="158"/>
    </row>
    <row r="44" spans="1:53" ht="27" hidden="1" customHeight="1" x14ac:dyDescent="0.25">
      <c r="A44" s="55" t="s">
        <v>93</v>
      </c>
      <c r="B44" s="55" t="s">
        <v>94</v>
      </c>
      <c r="C44" s="32">
        <v>4301190014</v>
      </c>
      <c r="D44" s="175">
        <v>4607111037053</v>
      </c>
      <c r="E44" s="171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6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0"/>
      <c r="P44" s="170"/>
      <c r="Q44" s="170"/>
      <c r="R44" s="171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5">
        <v>4607111037060</v>
      </c>
      <c r="E45" s="171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3">
        <v>10</v>
      </c>
      <c r="W45" s="164">
        <f>IFERROR(IF(V45="","",V45),"")</f>
        <v>10</v>
      </c>
      <c r="X45" s="37">
        <f>IFERROR(IF(V45="","",V45*0.0095),"")</f>
        <v>9.5000000000000001E-2</v>
      </c>
      <c r="Y45" s="57"/>
      <c r="Z45" s="58"/>
      <c r="AD45" s="62"/>
      <c r="BA45" s="73" t="s">
        <v>74</v>
      </c>
    </row>
    <row r="46" spans="1:53" x14ac:dyDescent="0.2">
      <c r="A46" s="201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202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65">
        <f>IFERROR(SUM(V44:V45),"0")</f>
        <v>10</v>
      </c>
      <c r="W46" s="165">
        <f>IFERROR(SUM(W44:W45),"0")</f>
        <v>10</v>
      </c>
      <c r="X46" s="165">
        <f>IFERROR(IF(X44="",0,X44),"0")+IFERROR(IF(X45="",0,X45),"0")</f>
        <v>9.5000000000000001E-2</v>
      </c>
      <c r="Y46" s="166"/>
      <c r="Z46" s="166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202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65">
        <f>IFERROR(SUMPRODUCT(V44:V45*H44:H45),"0")</f>
        <v>12</v>
      </c>
      <c r="W47" s="165">
        <f>IFERROR(SUMPRODUCT(W44:W45*H44:H45),"0")</f>
        <v>12</v>
      </c>
      <c r="X47" s="38"/>
      <c r="Y47" s="166"/>
      <c r="Z47" s="166"/>
    </row>
    <row r="48" spans="1:53" ht="16.5" hidden="1" customHeight="1" x14ac:dyDescent="0.25">
      <c r="A48" s="176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94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58"/>
      <c r="Z49" s="158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5">
        <v>4607111037190</v>
      </c>
      <c r="E50" s="171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3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5">
        <v>4607111037183</v>
      </c>
      <c r="E51" s="171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5">
        <v>4607111037091</v>
      </c>
      <c r="E52" s="171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5">
        <v>4607111036902</v>
      </c>
      <c r="E53" s="171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5">
        <v>4607111036858</v>
      </c>
      <c r="E54" s="171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5">
        <v>4607111036889</v>
      </c>
      <c r="E55" s="171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3">
        <v>40</v>
      </c>
      <c r="W55" s="164">
        <f t="shared" si="0"/>
        <v>40</v>
      </c>
      <c r="X55" s="37">
        <f t="shared" si="1"/>
        <v>0.62</v>
      </c>
      <c r="Y55" s="57"/>
      <c r="Z55" s="58"/>
      <c r="AD55" s="62"/>
      <c r="BA55" s="79" t="s">
        <v>1</v>
      </c>
    </row>
    <row r="56" spans="1:53" x14ac:dyDescent="0.2">
      <c r="A56" s="201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202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65">
        <f>IFERROR(SUM(V50:V55),"0")</f>
        <v>40</v>
      </c>
      <c r="W56" s="165">
        <f>IFERROR(SUM(W50:W55),"0")</f>
        <v>40</v>
      </c>
      <c r="X56" s="165">
        <f>IFERROR(IF(X50="",0,X50),"0")+IFERROR(IF(X51="",0,X51),"0")+IFERROR(IF(X52="",0,X52),"0")+IFERROR(IF(X53="",0,X53),"0")+IFERROR(IF(X54="",0,X54),"0")+IFERROR(IF(X55="",0,X55),"0")</f>
        <v>0.62</v>
      </c>
      <c r="Y56" s="166"/>
      <c r="Z56" s="166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202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65">
        <f>IFERROR(SUMPRODUCT(V50:V55*H50:H55),"0")</f>
        <v>288</v>
      </c>
      <c r="W57" s="165">
        <f>IFERROR(SUMPRODUCT(W50:W55*H50:H55),"0")</f>
        <v>288</v>
      </c>
      <c r="X57" s="38"/>
      <c r="Y57" s="166"/>
      <c r="Z57" s="166"/>
    </row>
    <row r="58" spans="1:53" ht="16.5" hidden="1" customHeight="1" x14ac:dyDescent="0.25">
      <c r="A58" s="176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94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58"/>
      <c r="Z59" s="158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5">
        <v>4607111037411</v>
      </c>
      <c r="E60" s="171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3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5">
        <v>4607111036728</v>
      </c>
      <c r="E61" s="171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3">
        <v>438</v>
      </c>
      <c r="W61" s="164">
        <f>IFERROR(IF(V61="","",V61),"")</f>
        <v>438</v>
      </c>
      <c r="X61" s="37">
        <f>IFERROR(IF(V61="","",V61*0.00866),"")</f>
        <v>3.7930799999999998</v>
      </c>
      <c r="Y61" s="57"/>
      <c r="Z61" s="58"/>
      <c r="AD61" s="62"/>
      <c r="BA61" s="81" t="s">
        <v>1</v>
      </c>
    </row>
    <row r="62" spans="1:53" x14ac:dyDescent="0.2">
      <c r="A62" s="201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202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65">
        <f>IFERROR(SUM(V60:V61),"0")</f>
        <v>438</v>
      </c>
      <c r="W62" s="165">
        <f>IFERROR(SUM(W60:W61),"0")</f>
        <v>438</v>
      </c>
      <c r="X62" s="165">
        <f>IFERROR(IF(X60="",0,X60),"0")+IFERROR(IF(X61="",0,X61),"0")</f>
        <v>3.7930799999999998</v>
      </c>
      <c r="Y62" s="166"/>
      <c r="Z62" s="166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202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65">
        <f>IFERROR(SUMPRODUCT(V60:V61*H60:H61),"0")</f>
        <v>2190</v>
      </c>
      <c r="W63" s="165">
        <f>IFERROR(SUMPRODUCT(W60:W61*H60:H61),"0")</f>
        <v>2190</v>
      </c>
      <c r="X63" s="38"/>
      <c r="Y63" s="166"/>
      <c r="Z63" s="166"/>
    </row>
    <row r="64" spans="1:53" ht="16.5" hidden="1" customHeight="1" x14ac:dyDescent="0.25">
      <c r="A64" s="176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94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58"/>
      <c r="Z65" s="158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5">
        <v>4607111033659</v>
      </c>
      <c r="E66" s="171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201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202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hidden="1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202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hidden="1" customHeight="1" x14ac:dyDescent="0.25">
      <c r="A69" s="176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94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58"/>
      <c r="Z70" s="158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5">
        <v>4607111034137</v>
      </c>
      <c r="E71" s="171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30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3">
        <v>0</v>
      </c>
      <c r="W71" s="164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5">
        <v>4607111034120</v>
      </c>
      <c r="E72" s="171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3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3">
        <v>0</v>
      </c>
      <c r="W72" s="164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201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202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65">
        <f>IFERROR(SUM(V71:V72),"0")</f>
        <v>0</v>
      </c>
      <c r="W73" s="165">
        <f>IFERROR(SUM(W71:W72),"0")</f>
        <v>0</v>
      </c>
      <c r="X73" s="165">
        <f>IFERROR(IF(X71="",0,X71),"0")+IFERROR(IF(X72="",0,X72),"0")</f>
        <v>0</v>
      </c>
      <c r="Y73" s="166"/>
      <c r="Z73" s="166"/>
    </row>
    <row r="74" spans="1:53" hidden="1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202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65">
        <f>IFERROR(SUMPRODUCT(V71:V72*H71:H72),"0")</f>
        <v>0</v>
      </c>
      <c r="W74" s="165">
        <f>IFERROR(SUMPRODUCT(W71:W72*H71:H72),"0")</f>
        <v>0</v>
      </c>
      <c r="X74" s="38"/>
      <c r="Y74" s="166"/>
      <c r="Z74" s="166"/>
    </row>
    <row r="75" spans="1:53" ht="16.5" hidden="1" customHeight="1" x14ac:dyDescent="0.25">
      <c r="A75" s="176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94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58"/>
      <c r="Z76" s="158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5">
        <v>4607111036407</v>
      </c>
      <c r="E77" s="171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5">
        <v>4607111033628</v>
      </c>
      <c r="E78" s="171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9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3">
        <v>0</v>
      </c>
      <c r="W78" s="164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5">
        <v>4607111033451</v>
      </c>
      <c r="E79" s="171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8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3">
        <v>43</v>
      </c>
      <c r="W79" s="164">
        <f t="shared" si="2"/>
        <v>43</v>
      </c>
      <c r="X79" s="37">
        <f t="shared" si="3"/>
        <v>0.76883999999999997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5">
        <v>4607111035141</v>
      </c>
      <c r="E80" s="171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9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5">
        <v>4607111035028</v>
      </c>
      <c r="E81" s="171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3">
        <v>10</v>
      </c>
      <c r="W81" s="164">
        <f t="shared" si="2"/>
        <v>10</v>
      </c>
      <c r="X81" s="37">
        <f t="shared" si="3"/>
        <v>0.17880000000000001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5">
        <v>4607111033444</v>
      </c>
      <c r="E82" s="171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3">
        <v>39</v>
      </c>
      <c r="W82" s="164">
        <f t="shared" si="2"/>
        <v>39</v>
      </c>
      <c r="X82" s="37">
        <f t="shared" si="3"/>
        <v>0.69732000000000005</v>
      </c>
      <c r="Y82" s="57"/>
      <c r="Z82" s="58"/>
      <c r="AD82" s="62"/>
      <c r="BA82" s="90" t="s">
        <v>74</v>
      </c>
    </row>
    <row r="83" spans="1:53" x14ac:dyDescent="0.2">
      <c r="A83" s="201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202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65">
        <f>IFERROR(SUM(V77:V82),"0")</f>
        <v>92</v>
      </c>
      <c r="W83" s="165">
        <f>IFERROR(SUM(W77:W82),"0")</f>
        <v>92</v>
      </c>
      <c r="X83" s="165">
        <f>IFERROR(IF(X77="",0,X77),"0")+IFERROR(IF(X78="",0,X78),"0")+IFERROR(IF(X79="",0,X79),"0")+IFERROR(IF(X80="",0,X80),"0")+IFERROR(IF(X81="",0,X81),"0")+IFERROR(IF(X82="",0,X82),"0")</f>
        <v>1.6449600000000002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202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65">
        <f>IFERROR(SUMPRODUCT(V77:V82*H77:H82),"0")</f>
        <v>333.6</v>
      </c>
      <c r="W84" s="165">
        <f>IFERROR(SUMPRODUCT(W77:W82*H77:H82),"0")</f>
        <v>333.6</v>
      </c>
      <c r="X84" s="38"/>
      <c r="Y84" s="166"/>
      <c r="Z84" s="166"/>
    </row>
    <row r="85" spans="1:53" ht="16.5" hidden="1" customHeight="1" x14ac:dyDescent="0.25">
      <c r="A85" s="176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94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58"/>
      <c r="Z86" s="158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5">
        <v>4607025784012</v>
      </c>
      <c r="E87" s="171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5">
        <v>4607025784319</v>
      </c>
      <c r="E88" s="171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3">
        <v>5</v>
      </c>
      <c r="W88" s="164">
        <f>IFERROR(IF(V88="","",V88),"")</f>
        <v>5</v>
      </c>
      <c r="X88" s="37">
        <f>IFERROR(IF(V88="","",V88*0.01788),"")</f>
        <v>8.9400000000000007E-2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5">
        <v>4607111035370</v>
      </c>
      <c r="E89" s="171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201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202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65">
        <f>IFERROR(SUM(V87:V89),"0")</f>
        <v>5</v>
      </c>
      <c r="W90" s="165">
        <f>IFERROR(SUM(W87:W89),"0")</f>
        <v>5</v>
      </c>
      <c r="X90" s="165">
        <f>IFERROR(IF(X87="",0,X87),"0")+IFERROR(IF(X88="",0,X88),"0")+IFERROR(IF(X89="",0,X89),"0")</f>
        <v>8.9400000000000007E-2</v>
      </c>
      <c r="Y90" s="166"/>
      <c r="Z90" s="166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202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65">
        <f>IFERROR(SUMPRODUCT(V87:V89*H87:H89),"0")</f>
        <v>18</v>
      </c>
      <c r="W91" s="165">
        <f>IFERROR(SUMPRODUCT(W87:W89*H87:H89),"0")</f>
        <v>18</v>
      </c>
      <c r="X91" s="38"/>
      <c r="Y91" s="166"/>
      <c r="Z91" s="166"/>
    </row>
    <row r="92" spans="1:53" ht="16.5" hidden="1" customHeight="1" x14ac:dyDescent="0.25">
      <c r="A92" s="176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94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58"/>
      <c r="Z93" s="158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5">
        <v>4607111033970</v>
      </c>
      <c r="E94" s="171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3">
        <v>10</v>
      </c>
      <c r="W94" s="164">
        <f>IFERROR(IF(V94="","",V94),"")</f>
        <v>10</v>
      </c>
      <c r="X94" s="37">
        <f>IFERROR(IF(V94="","",V94*0.0155),"")</f>
        <v>0.155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5">
        <v>4607111034144</v>
      </c>
      <c r="E95" s="171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3">
        <v>53</v>
      </c>
      <c r="W95" s="164">
        <f>IFERROR(IF(V95="","",V95),"")</f>
        <v>53</v>
      </c>
      <c r="X95" s="37">
        <f>IFERROR(IF(V95="","",V95*0.0155),"")</f>
        <v>0.82150000000000001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5">
        <v>4607111033987</v>
      </c>
      <c r="E96" s="171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3">
        <v>7</v>
      </c>
      <c r="W96" s="164">
        <f>IFERROR(IF(V96="","",V96),"")</f>
        <v>7</v>
      </c>
      <c r="X96" s="37">
        <f>IFERROR(IF(V96="","",V96*0.0155),"")</f>
        <v>0.1085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5">
        <v>4607111034151</v>
      </c>
      <c r="E97" s="171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3">
        <v>161</v>
      </c>
      <c r="W97" s="164">
        <f>IFERROR(IF(V97="","",V97),"")</f>
        <v>161</v>
      </c>
      <c r="X97" s="37">
        <f>IFERROR(IF(V97="","",V97*0.0155),"")</f>
        <v>2.4954999999999998</v>
      </c>
      <c r="Y97" s="57"/>
      <c r="Z97" s="58"/>
      <c r="AD97" s="62"/>
      <c r="BA97" s="97" t="s">
        <v>1</v>
      </c>
    </row>
    <row r="98" spans="1:53" x14ac:dyDescent="0.2">
      <c r="A98" s="201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202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65">
        <f>IFERROR(SUM(V94:V97),"0")</f>
        <v>231</v>
      </c>
      <c r="W98" s="165">
        <f>IFERROR(SUM(W94:W97),"0")</f>
        <v>231</v>
      </c>
      <c r="X98" s="165">
        <f>IFERROR(IF(X94="",0,X94),"0")+IFERROR(IF(X95="",0,X95),"0")+IFERROR(IF(X96="",0,X96),"0")+IFERROR(IF(X97="",0,X97),"0")</f>
        <v>3.5804999999999998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202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65">
        <f>IFERROR(SUMPRODUCT(V94:V97*H94:H97),"0")</f>
        <v>1657.7600000000002</v>
      </c>
      <c r="W99" s="165">
        <f>IFERROR(SUMPRODUCT(W94:W97*H94:H97),"0")</f>
        <v>1657.7600000000002</v>
      </c>
      <c r="X99" s="38"/>
      <c r="Y99" s="166"/>
      <c r="Z99" s="166"/>
    </row>
    <row r="100" spans="1:53" ht="16.5" hidden="1" customHeight="1" x14ac:dyDescent="0.25">
      <c r="A100" s="176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94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58"/>
      <c r="Z101" s="158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5">
        <v>4607111034014</v>
      </c>
      <c r="E102" s="171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1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35"/>
      <c r="T102" s="35"/>
      <c r="U102" s="36" t="s">
        <v>65</v>
      </c>
      <c r="V102" s="163">
        <v>63</v>
      </c>
      <c r="W102" s="164">
        <f>IFERROR(IF(V102="","",V102),"")</f>
        <v>63</v>
      </c>
      <c r="X102" s="37">
        <f>IFERROR(IF(V102="","",V102*0.01788),"")</f>
        <v>1.1264400000000001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5">
        <v>4607111033994</v>
      </c>
      <c r="E103" s="171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35"/>
      <c r="T103" s="35"/>
      <c r="U103" s="36" t="s">
        <v>65</v>
      </c>
      <c r="V103" s="163">
        <v>60</v>
      </c>
      <c r="W103" s="164">
        <f>IFERROR(IF(V103="","",V103),"")</f>
        <v>60</v>
      </c>
      <c r="X103" s="37">
        <f>IFERROR(IF(V103="","",V103*0.01788),"")</f>
        <v>1.0728</v>
      </c>
      <c r="Y103" s="57"/>
      <c r="Z103" s="58"/>
      <c r="AD103" s="62"/>
      <c r="BA103" s="99" t="s">
        <v>74</v>
      </c>
    </row>
    <row r="104" spans="1:53" x14ac:dyDescent="0.2">
      <c r="A104" s="201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202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65">
        <f>IFERROR(SUM(V102:V103),"0")</f>
        <v>123</v>
      </c>
      <c r="W104" s="165">
        <f>IFERROR(SUM(W102:W103),"0")</f>
        <v>123</v>
      </c>
      <c r="X104" s="165">
        <f>IFERROR(IF(X102="",0,X102),"0")+IFERROR(IF(X103="",0,X103),"0")</f>
        <v>2.1992400000000001</v>
      </c>
      <c r="Y104" s="166"/>
      <c r="Z104" s="166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202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65">
        <f>IFERROR(SUMPRODUCT(V102:V103*H102:H103),"0")</f>
        <v>369</v>
      </c>
      <c r="W105" s="165">
        <f>IFERROR(SUMPRODUCT(W102:W103*H102:H103),"0")</f>
        <v>369</v>
      </c>
      <c r="X105" s="38"/>
      <c r="Y105" s="166"/>
      <c r="Z105" s="166"/>
    </row>
    <row r="106" spans="1:53" ht="16.5" hidden="1" customHeight="1" x14ac:dyDescent="0.25">
      <c r="A106" s="176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94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5">
        <v>4607111034199</v>
      </c>
      <c r="E108" s="171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6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35"/>
      <c r="T108" s="35"/>
      <c r="U108" s="36" t="s">
        <v>65</v>
      </c>
      <c r="V108" s="163">
        <v>22</v>
      </c>
      <c r="W108" s="164">
        <f>IFERROR(IF(V108="","",V108),"")</f>
        <v>22</v>
      </c>
      <c r="X108" s="37">
        <f>IFERROR(IF(V108="","",V108*0.01788),"")</f>
        <v>0.39335999999999999</v>
      </c>
      <c r="Y108" s="57"/>
      <c r="Z108" s="58"/>
      <c r="AD108" s="62"/>
      <c r="BA108" s="100" t="s">
        <v>74</v>
      </c>
    </row>
    <row r="109" spans="1:53" x14ac:dyDescent="0.2">
      <c r="A109" s="201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202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65">
        <f>IFERROR(SUM(V108:V108),"0")</f>
        <v>22</v>
      </c>
      <c r="W109" s="165">
        <f>IFERROR(SUM(W108:W108),"0")</f>
        <v>22</v>
      </c>
      <c r="X109" s="165">
        <f>IFERROR(IF(X108="",0,X108),"0")</f>
        <v>0.39335999999999999</v>
      </c>
      <c r="Y109" s="166"/>
      <c r="Z109" s="166"/>
    </row>
    <row r="110" spans="1:53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202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65">
        <f>IFERROR(SUMPRODUCT(V108:V108*H108:H108),"0")</f>
        <v>66</v>
      </c>
      <c r="W110" s="165">
        <f>IFERROR(SUMPRODUCT(W108:W108*H108:H108),"0")</f>
        <v>66</v>
      </c>
      <c r="X110" s="38"/>
      <c r="Y110" s="166"/>
      <c r="Z110" s="166"/>
    </row>
    <row r="111" spans="1:53" ht="16.5" hidden="1" customHeight="1" x14ac:dyDescent="0.25">
      <c r="A111" s="176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94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58"/>
      <c r="Z112" s="158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5">
        <v>4607111034670</v>
      </c>
      <c r="E113" s="171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5">
        <v>4607111034687</v>
      </c>
      <c r="E114" s="171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5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4301135181</v>
      </c>
      <c r="D115" s="175">
        <v>4607111034380</v>
      </c>
      <c r="E115" s="171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5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71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4301135114</v>
      </c>
      <c r="D116" s="175">
        <v>4607111034397</v>
      </c>
      <c r="E116" s="171"/>
      <c r="F116" s="162">
        <v>0.25</v>
      </c>
      <c r="G116" s="33">
        <v>12</v>
      </c>
      <c r="H116" s="162">
        <v>3</v>
      </c>
      <c r="I116" s="162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3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3">
        <v>9</v>
      </c>
      <c r="W116" s="164">
        <f>IFERROR(IF(V116="","",V116),"")</f>
        <v>9</v>
      </c>
      <c r="X116" s="37">
        <f>IFERROR(IF(V116="","",V116*0.01788),"")</f>
        <v>0.16092000000000001</v>
      </c>
      <c r="Y116" s="57"/>
      <c r="Z116" s="58"/>
      <c r="AD116" s="62"/>
      <c r="BA116" s="104" t="s">
        <v>74</v>
      </c>
    </row>
    <row r="117" spans="1:53" x14ac:dyDescent="0.2">
      <c r="A117" s="201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202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65">
        <f>IFERROR(SUM(V113:V116),"0")</f>
        <v>9</v>
      </c>
      <c r="W117" s="165">
        <f>IFERROR(SUM(W113:W116),"0")</f>
        <v>9</v>
      </c>
      <c r="X117" s="165">
        <f>IFERROR(IF(X113="",0,X113),"0")+IFERROR(IF(X114="",0,X114),"0")+IFERROR(IF(X115="",0,X115),"0")+IFERROR(IF(X116="",0,X116),"0")</f>
        <v>0.16092000000000001</v>
      </c>
      <c r="Y117" s="166"/>
      <c r="Z117" s="166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202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65">
        <f>IFERROR(SUMPRODUCT(V113:V116*H113:H116),"0")</f>
        <v>27</v>
      </c>
      <c r="W118" s="165">
        <f>IFERROR(SUMPRODUCT(W113:W116*H113:H116),"0")</f>
        <v>27</v>
      </c>
      <c r="X118" s="38"/>
      <c r="Y118" s="166"/>
      <c r="Z118" s="166"/>
    </row>
    <row r="119" spans="1:53" ht="16.5" hidden="1" customHeight="1" x14ac:dyDescent="0.25">
      <c r="A119" s="176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94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58"/>
      <c r="Z120" s="158"/>
    </row>
    <row r="121" spans="1:53" ht="27" hidden="1" customHeight="1" x14ac:dyDescent="0.25">
      <c r="A121" s="55" t="s">
        <v>175</v>
      </c>
      <c r="B121" s="55" t="s">
        <v>176</v>
      </c>
      <c r="C121" s="32">
        <v>4301135134</v>
      </c>
      <c r="D121" s="175">
        <v>4607111035806</v>
      </c>
      <c r="E121" s="171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201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202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hidden="1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202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hidden="1" customHeight="1" x14ac:dyDescent="0.25">
      <c r="A124" s="176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94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58"/>
      <c r="Z125" s="158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5">
        <v>4607111035639</v>
      </c>
      <c r="E126" s="171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9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5">
        <v>4607111035646</v>
      </c>
      <c r="E127" s="171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201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202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202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76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94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58"/>
      <c r="Z131" s="158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5">
        <v>4607111036568</v>
      </c>
      <c r="E132" s="171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201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202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202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210" t="s">
        <v>188</v>
      </c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49"/>
      <c r="Z135" s="49"/>
    </row>
    <row r="136" spans="1:53" ht="16.5" hidden="1" customHeight="1" x14ac:dyDescent="0.25">
      <c r="A136" s="176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94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58"/>
      <c r="Z137" s="158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5">
        <v>4607111037701</v>
      </c>
      <c r="E138" s="171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71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201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202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202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76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94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58"/>
      <c r="Z142" s="158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5">
        <v>4607111036384</v>
      </c>
      <c r="E143" s="171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6" t="s">
        <v>195</v>
      </c>
      <c r="O143" s="170"/>
      <c r="P143" s="170"/>
      <c r="Q143" s="170"/>
      <c r="R143" s="171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5">
        <v>4640242180250</v>
      </c>
      <c r="E144" s="171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43" t="s">
        <v>198</v>
      </c>
      <c r="O144" s="170"/>
      <c r="P144" s="170"/>
      <c r="Q144" s="170"/>
      <c r="R144" s="171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5">
        <v>4607111036216</v>
      </c>
      <c r="E145" s="171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7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71"/>
      <c r="S145" s="35"/>
      <c r="T145" s="35"/>
      <c r="U145" s="36" t="s">
        <v>65</v>
      </c>
      <c r="V145" s="163">
        <v>377</v>
      </c>
      <c r="W145" s="164">
        <f>IFERROR(IF(V145="","",V145),"")</f>
        <v>377</v>
      </c>
      <c r="X145" s="37">
        <f>IFERROR(IF(V145="","",V145*0.00866),"")</f>
        <v>3.2648199999999998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5">
        <v>4607111036278</v>
      </c>
      <c r="E146" s="171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9" t="s">
        <v>203</v>
      </c>
      <c r="O146" s="170"/>
      <c r="P146" s="170"/>
      <c r="Q146" s="170"/>
      <c r="R146" s="171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201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202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65">
        <f>IFERROR(SUM(V143:V146),"0")</f>
        <v>377</v>
      </c>
      <c r="W147" s="165">
        <f>IFERROR(SUM(W143:W146),"0")</f>
        <v>377</v>
      </c>
      <c r="X147" s="165">
        <f>IFERROR(IF(X143="",0,X143),"0")+IFERROR(IF(X144="",0,X144),"0")+IFERROR(IF(X145="",0,X145),"0")+IFERROR(IF(X146="",0,X146),"0")</f>
        <v>3.2648199999999998</v>
      </c>
      <c r="Y147" s="166"/>
      <c r="Z147" s="166"/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202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65">
        <f>IFERROR(SUMPRODUCT(V143:V146*H143:H146),"0")</f>
        <v>1885</v>
      </c>
      <c r="W148" s="165">
        <f>IFERROR(SUMPRODUCT(W143:W146*H143:H146),"0")</f>
        <v>1885</v>
      </c>
      <c r="X148" s="38"/>
      <c r="Y148" s="166"/>
      <c r="Z148" s="166"/>
    </row>
    <row r="149" spans="1:53" ht="14.25" hidden="1" customHeight="1" x14ac:dyDescent="0.25">
      <c r="A149" s="194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58"/>
      <c r="Z149" s="158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5">
        <v>4607111036827</v>
      </c>
      <c r="E150" s="171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71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5">
        <v>4607111036834</v>
      </c>
      <c r="E151" s="171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201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202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202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210" t="s">
        <v>209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49"/>
      <c r="Z154" s="49"/>
    </row>
    <row r="155" spans="1:53" ht="16.5" hidden="1" customHeight="1" x14ac:dyDescent="0.25">
      <c r="A155" s="176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94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58"/>
      <c r="Z156" s="158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5">
        <v>4607111035721</v>
      </c>
      <c r="E157" s="171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4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71"/>
      <c r="S157" s="35"/>
      <c r="T157" s="35"/>
      <c r="U157" s="36" t="s">
        <v>65</v>
      </c>
      <c r="V157" s="163">
        <v>51</v>
      </c>
      <c r="W157" s="164">
        <f>IFERROR(IF(V157="","",V157),"")</f>
        <v>51</v>
      </c>
      <c r="X157" s="37">
        <f>IFERROR(IF(V157="","",V157*0.01788),"")</f>
        <v>0.91188000000000002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75">
        <v>4607111035691</v>
      </c>
      <c r="E158" s="171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71"/>
      <c r="S158" s="35"/>
      <c r="T158" s="35"/>
      <c r="U158" s="36" t="s">
        <v>65</v>
      </c>
      <c r="V158" s="163">
        <v>24</v>
      </c>
      <c r="W158" s="164">
        <f>IFERROR(IF(V158="","",V158),"")</f>
        <v>24</v>
      </c>
      <c r="X158" s="37">
        <f>IFERROR(IF(V158="","",V158*0.01788),"")</f>
        <v>0.42912</v>
      </c>
      <c r="Y158" s="57"/>
      <c r="Z158" s="58"/>
      <c r="AD158" s="62"/>
      <c r="BA158" s="117" t="s">
        <v>74</v>
      </c>
    </row>
    <row r="159" spans="1:53" x14ac:dyDescent="0.2">
      <c r="A159" s="201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202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65">
        <f>IFERROR(SUM(V157:V158),"0")</f>
        <v>75</v>
      </c>
      <c r="W159" s="165">
        <f>IFERROR(SUM(W157:W158),"0")</f>
        <v>75</v>
      </c>
      <c r="X159" s="165">
        <f>IFERROR(IF(X157="",0,X157),"0")+IFERROR(IF(X158="",0,X158),"0")</f>
        <v>1.341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202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65">
        <f>IFERROR(SUMPRODUCT(V157:V158*H157:H158),"0")</f>
        <v>225</v>
      </c>
      <c r="W160" s="165">
        <f>IFERROR(SUMPRODUCT(W157:W158*H157:H158),"0")</f>
        <v>225</v>
      </c>
      <c r="X160" s="38"/>
      <c r="Y160" s="166"/>
      <c r="Z160" s="166"/>
    </row>
    <row r="161" spans="1:53" ht="16.5" hidden="1" customHeight="1" x14ac:dyDescent="0.25">
      <c r="A161" s="176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94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58"/>
      <c r="Z162" s="158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5">
        <v>4607111035783</v>
      </c>
      <c r="E163" s="171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7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201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202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202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76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94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58"/>
      <c r="Z167" s="158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5">
        <v>4680115881204</v>
      </c>
      <c r="E168" s="171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71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201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202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202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76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94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58"/>
      <c r="Z172" s="158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5">
        <v>4607111035721</v>
      </c>
      <c r="E173" s="171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31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71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5">
        <v>4607111035691</v>
      </c>
      <c r="E174" s="171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75">
        <v>4607111038487</v>
      </c>
      <c r="E175" s="171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33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71"/>
      <c r="S175" s="35"/>
      <c r="T175" s="35"/>
      <c r="U175" s="36" t="s">
        <v>65</v>
      </c>
      <c r="V175" s="163">
        <v>16</v>
      </c>
      <c r="W175" s="164">
        <f>IFERROR(IF(V175="","",V175),"")</f>
        <v>16</v>
      </c>
      <c r="X175" s="37">
        <f>IFERROR(IF(V175="","",V175*0.01788),"")</f>
        <v>0.28608</v>
      </c>
      <c r="Y175" s="57"/>
      <c r="Z175" s="58"/>
      <c r="AD175" s="62"/>
      <c r="BA175" s="122" t="s">
        <v>74</v>
      </c>
    </row>
    <row r="176" spans="1:53" x14ac:dyDescent="0.2">
      <c r="A176" s="201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202"/>
      <c r="N176" s="172" t="s">
        <v>66</v>
      </c>
      <c r="O176" s="173"/>
      <c r="P176" s="173"/>
      <c r="Q176" s="173"/>
      <c r="R176" s="173"/>
      <c r="S176" s="173"/>
      <c r="T176" s="174"/>
      <c r="U176" s="38" t="s">
        <v>65</v>
      </c>
      <c r="V176" s="165">
        <f>IFERROR(SUM(V173:V175),"0")</f>
        <v>16</v>
      </c>
      <c r="W176" s="165">
        <f>IFERROR(SUM(W173:W175),"0")</f>
        <v>16</v>
      </c>
      <c r="X176" s="165">
        <f>IFERROR(IF(X173="",0,X173),"0")+IFERROR(IF(X174="",0,X174),"0")+IFERROR(IF(X175="",0,X175),"0")</f>
        <v>0.28608</v>
      </c>
      <c r="Y176" s="166"/>
      <c r="Z176" s="166"/>
    </row>
    <row r="177" spans="1:53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202"/>
      <c r="N177" s="172" t="s">
        <v>66</v>
      </c>
      <c r="O177" s="173"/>
      <c r="P177" s="173"/>
      <c r="Q177" s="173"/>
      <c r="R177" s="173"/>
      <c r="S177" s="173"/>
      <c r="T177" s="174"/>
      <c r="U177" s="38" t="s">
        <v>67</v>
      </c>
      <c r="V177" s="165">
        <f>IFERROR(SUMPRODUCT(V173:V175*H173:H175),"0")</f>
        <v>48</v>
      </c>
      <c r="W177" s="165">
        <f>IFERROR(SUMPRODUCT(W173:W175*H173:H175),"0")</f>
        <v>48</v>
      </c>
      <c r="X177" s="38"/>
      <c r="Y177" s="166"/>
      <c r="Z177" s="166"/>
    </row>
    <row r="178" spans="1:53" ht="27.75" hidden="1" customHeight="1" x14ac:dyDescent="0.2">
      <c r="A178" s="210" t="s">
        <v>230</v>
      </c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49"/>
      <c r="Z178" s="49"/>
    </row>
    <row r="179" spans="1:53" ht="16.5" hidden="1" customHeight="1" x14ac:dyDescent="0.25">
      <c r="A179" s="176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94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58"/>
      <c r="Z180" s="158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5">
        <v>4607111036957</v>
      </c>
      <c r="E181" s="171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71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5">
        <v>4607111037213</v>
      </c>
      <c r="E182" s="171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19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71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201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202"/>
      <c r="N183" s="172" t="s">
        <v>66</v>
      </c>
      <c r="O183" s="173"/>
      <c r="P183" s="173"/>
      <c r="Q183" s="173"/>
      <c r="R183" s="173"/>
      <c r="S183" s="173"/>
      <c r="T183" s="174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202"/>
      <c r="N184" s="172" t="s">
        <v>66</v>
      </c>
      <c r="O184" s="173"/>
      <c r="P184" s="173"/>
      <c r="Q184" s="173"/>
      <c r="R184" s="173"/>
      <c r="S184" s="173"/>
      <c r="T184" s="174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76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94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5">
        <v>4607111037022</v>
      </c>
      <c r="E187" s="171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3">
        <v>175</v>
      </c>
      <c r="W187" s="164">
        <f>IFERROR(IF(V187="","",V187),"")</f>
        <v>175</v>
      </c>
      <c r="X187" s="37">
        <f>IFERROR(IF(V187="","",V187*0.0155),"")</f>
        <v>2.7124999999999999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5">
        <v>4607111038494</v>
      </c>
      <c r="E188" s="171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2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71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5">
        <v>4607111038135</v>
      </c>
      <c r="E189" s="171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21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71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201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202"/>
      <c r="N190" s="172" t="s">
        <v>66</v>
      </c>
      <c r="O190" s="173"/>
      <c r="P190" s="173"/>
      <c r="Q190" s="173"/>
      <c r="R190" s="173"/>
      <c r="S190" s="173"/>
      <c r="T190" s="174"/>
      <c r="U190" s="38" t="s">
        <v>65</v>
      </c>
      <c r="V190" s="165">
        <f>IFERROR(SUM(V187:V189),"0")</f>
        <v>175</v>
      </c>
      <c r="W190" s="165">
        <f>IFERROR(SUM(W187:W189),"0")</f>
        <v>175</v>
      </c>
      <c r="X190" s="165">
        <f>IFERROR(IF(X187="",0,X187),"0")+IFERROR(IF(X188="",0,X188),"0")+IFERROR(IF(X189="",0,X189),"0")</f>
        <v>2.7124999999999999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202"/>
      <c r="N191" s="172" t="s">
        <v>66</v>
      </c>
      <c r="O191" s="173"/>
      <c r="P191" s="173"/>
      <c r="Q191" s="173"/>
      <c r="R191" s="173"/>
      <c r="S191" s="173"/>
      <c r="T191" s="174"/>
      <c r="U191" s="38" t="s">
        <v>67</v>
      </c>
      <c r="V191" s="165">
        <f>IFERROR(SUMPRODUCT(V187:V189*H187:H189),"0")</f>
        <v>979.99999999999989</v>
      </c>
      <c r="W191" s="165">
        <f>IFERROR(SUMPRODUCT(W187:W189*H187:H189),"0")</f>
        <v>979.99999999999989</v>
      </c>
      <c r="X191" s="38"/>
      <c r="Y191" s="166"/>
      <c r="Z191" s="166"/>
    </row>
    <row r="192" spans="1:53" ht="16.5" hidden="1" customHeight="1" x14ac:dyDescent="0.25">
      <c r="A192" s="176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94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58"/>
      <c r="Z193" s="158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5">
        <v>4607111035882</v>
      </c>
      <c r="E194" s="171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71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246</v>
      </c>
      <c r="B195" s="55" t="s">
        <v>247</v>
      </c>
      <c r="C195" s="32">
        <v>4301070921</v>
      </c>
      <c r="D195" s="175">
        <v>4607111035905</v>
      </c>
      <c r="E195" s="171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3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71"/>
      <c r="S195" s="35"/>
      <c r="T195" s="35"/>
      <c r="U195" s="36" t="s">
        <v>65</v>
      </c>
      <c r="V195" s="163">
        <v>0</v>
      </c>
      <c r="W195" s="164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5">
        <v>4607111035912</v>
      </c>
      <c r="E196" s="171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71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5">
        <v>4607111035929</v>
      </c>
      <c r="E197" s="171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71"/>
      <c r="S197" s="35"/>
      <c r="T197" s="35"/>
      <c r="U197" s="36" t="s">
        <v>65</v>
      </c>
      <c r="V197" s="163">
        <v>5</v>
      </c>
      <c r="W197" s="164">
        <f>IFERROR(IF(V197="","",V197),"")</f>
        <v>5</v>
      </c>
      <c r="X197" s="37">
        <f>IFERROR(IF(V197="","",V197*0.0155),"")</f>
        <v>7.7499999999999999E-2</v>
      </c>
      <c r="Y197" s="57"/>
      <c r="Z197" s="58"/>
      <c r="AD197" s="62"/>
      <c r="BA197" s="131" t="s">
        <v>1</v>
      </c>
    </row>
    <row r="198" spans="1:53" x14ac:dyDescent="0.2">
      <c r="A198" s="201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202"/>
      <c r="N198" s="172" t="s">
        <v>66</v>
      </c>
      <c r="O198" s="173"/>
      <c r="P198" s="173"/>
      <c r="Q198" s="173"/>
      <c r="R198" s="173"/>
      <c r="S198" s="173"/>
      <c r="T198" s="174"/>
      <c r="U198" s="38" t="s">
        <v>65</v>
      </c>
      <c r="V198" s="165">
        <f>IFERROR(SUM(V194:V197),"0")</f>
        <v>5</v>
      </c>
      <c r="W198" s="165">
        <f>IFERROR(SUM(W194:W197),"0")</f>
        <v>5</v>
      </c>
      <c r="X198" s="165">
        <f>IFERROR(IF(X194="",0,X194),"0")+IFERROR(IF(X195="",0,X195),"0")+IFERROR(IF(X196="",0,X196),"0")+IFERROR(IF(X197="",0,X197),"0")</f>
        <v>7.7499999999999999E-2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202"/>
      <c r="N199" s="172" t="s">
        <v>66</v>
      </c>
      <c r="O199" s="173"/>
      <c r="P199" s="173"/>
      <c r="Q199" s="173"/>
      <c r="R199" s="173"/>
      <c r="S199" s="173"/>
      <c r="T199" s="174"/>
      <c r="U199" s="38" t="s">
        <v>67</v>
      </c>
      <c r="V199" s="165">
        <f>IFERROR(SUMPRODUCT(V194:V197*H194:H197),"0")</f>
        <v>36</v>
      </c>
      <c r="W199" s="165">
        <f>IFERROR(SUMPRODUCT(W194:W197*H194:H197),"0")</f>
        <v>36</v>
      </c>
      <c r="X199" s="38"/>
      <c r="Y199" s="166"/>
      <c r="Z199" s="166"/>
    </row>
    <row r="200" spans="1:53" ht="16.5" hidden="1" customHeight="1" x14ac:dyDescent="0.25">
      <c r="A200" s="176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94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58"/>
      <c r="Z201" s="158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5">
        <v>4680115881334</v>
      </c>
      <c r="E202" s="171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71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201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202"/>
      <c r="N203" s="172" t="s">
        <v>66</v>
      </c>
      <c r="O203" s="173"/>
      <c r="P203" s="173"/>
      <c r="Q203" s="173"/>
      <c r="R203" s="173"/>
      <c r="S203" s="173"/>
      <c r="T203" s="174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202"/>
      <c r="N204" s="172" t="s">
        <v>66</v>
      </c>
      <c r="O204" s="173"/>
      <c r="P204" s="173"/>
      <c r="Q204" s="173"/>
      <c r="R204" s="173"/>
      <c r="S204" s="173"/>
      <c r="T204" s="174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76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94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58"/>
      <c r="Z206" s="158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5">
        <v>4607111035332</v>
      </c>
      <c r="E207" s="171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34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71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hidden="1" customHeight="1" x14ac:dyDescent="0.25">
      <c r="A208" s="55" t="s">
        <v>258</v>
      </c>
      <c r="B208" s="55" t="s">
        <v>259</v>
      </c>
      <c r="C208" s="32">
        <v>4301070873</v>
      </c>
      <c r="D208" s="175">
        <v>4607111035080</v>
      </c>
      <c r="E208" s="171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23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71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idden="1" x14ac:dyDescent="0.2">
      <c r="A209" s="201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202"/>
      <c r="N209" s="172" t="s">
        <v>66</v>
      </c>
      <c r="O209" s="173"/>
      <c r="P209" s="173"/>
      <c r="Q209" s="173"/>
      <c r="R209" s="173"/>
      <c r="S209" s="173"/>
      <c r="T209" s="174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hidden="1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202"/>
      <c r="N210" s="172" t="s">
        <v>66</v>
      </c>
      <c r="O210" s="173"/>
      <c r="P210" s="173"/>
      <c r="Q210" s="173"/>
      <c r="R210" s="173"/>
      <c r="S210" s="173"/>
      <c r="T210" s="174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hidden="1" customHeight="1" x14ac:dyDescent="0.2">
      <c r="A211" s="210" t="s">
        <v>260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49"/>
      <c r="Z211" s="49"/>
    </row>
    <row r="212" spans="1:53" ht="16.5" hidden="1" customHeight="1" x14ac:dyDescent="0.25">
      <c r="A212" s="176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94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58"/>
      <c r="Z213" s="158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5">
        <v>4607111036162</v>
      </c>
      <c r="E214" s="171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2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71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201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202"/>
      <c r="N215" s="172" t="s">
        <v>66</v>
      </c>
      <c r="O215" s="173"/>
      <c r="P215" s="173"/>
      <c r="Q215" s="173"/>
      <c r="R215" s="173"/>
      <c r="S215" s="173"/>
      <c r="T215" s="174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202"/>
      <c r="N216" s="172" t="s">
        <v>66</v>
      </c>
      <c r="O216" s="173"/>
      <c r="P216" s="173"/>
      <c r="Q216" s="173"/>
      <c r="R216" s="173"/>
      <c r="S216" s="173"/>
      <c r="T216" s="174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210" t="s">
        <v>264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49"/>
      <c r="Z217" s="49"/>
    </row>
    <row r="218" spans="1:53" ht="16.5" hidden="1" customHeight="1" x14ac:dyDescent="0.25">
      <c r="A218" s="176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94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58"/>
      <c r="Z219" s="158"/>
    </row>
    <row r="220" spans="1:53" ht="27" hidden="1" customHeight="1" x14ac:dyDescent="0.25">
      <c r="A220" s="55" t="s">
        <v>266</v>
      </c>
      <c r="B220" s="55" t="s">
        <v>267</v>
      </c>
      <c r="C220" s="32">
        <v>4301070965</v>
      </c>
      <c r="D220" s="175">
        <v>4607111035899</v>
      </c>
      <c r="E220" s="171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71"/>
      <c r="S220" s="35"/>
      <c r="T220" s="35"/>
      <c r="U220" s="36" t="s">
        <v>65</v>
      </c>
      <c r="V220" s="163">
        <v>0</v>
      </c>
      <c r="W220" s="164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201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202"/>
      <c r="N221" s="172" t="s">
        <v>66</v>
      </c>
      <c r="O221" s="173"/>
      <c r="P221" s="173"/>
      <c r="Q221" s="173"/>
      <c r="R221" s="173"/>
      <c r="S221" s="173"/>
      <c r="T221" s="174"/>
      <c r="U221" s="38" t="s">
        <v>65</v>
      </c>
      <c r="V221" s="165">
        <f>IFERROR(SUM(V220:V220),"0")</f>
        <v>0</v>
      </c>
      <c r="W221" s="165">
        <f>IFERROR(SUM(W220:W220),"0")</f>
        <v>0</v>
      </c>
      <c r="X221" s="165">
        <f>IFERROR(IF(X220="",0,X220),"0")</f>
        <v>0</v>
      </c>
      <c r="Y221" s="166"/>
      <c r="Z221" s="166"/>
    </row>
    <row r="222" spans="1:53" hidden="1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202"/>
      <c r="N222" s="172" t="s">
        <v>66</v>
      </c>
      <c r="O222" s="173"/>
      <c r="P222" s="173"/>
      <c r="Q222" s="173"/>
      <c r="R222" s="173"/>
      <c r="S222" s="173"/>
      <c r="T222" s="174"/>
      <c r="U222" s="38" t="s">
        <v>67</v>
      </c>
      <c r="V222" s="165">
        <f>IFERROR(SUMPRODUCT(V220:V220*H220:H220),"0")</f>
        <v>0</v>
      </c>
      <c r="W222" s="165">
        <f>IFERROR(SUMPRODUCT(W220:W220*H220:H220),"0")</f>
        <v>0</v>
      </c>
      <c r="X222" s="38"/>
      <c r="Y222" s="166"/>
      <c r="Z222" s="166"/>
    </row>
    <row r="223" spans="1:53" ht="16.5" hidden="1" customHeight="1" x14ac:dyDescent="0.25">
      <c r="A223" s="176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94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58"/>
      <c r="Z224" s="158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5">
        <v>4607111036711</v>
      </c>
      <c r="E225" s="171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2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71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201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202"/>
      <c r="N226" s="172" t="s">
        <v>66</v>
      </c>
      <c r="O226" s="173"/>
      <c r="P226" s="173"/>
      <c r="Q226" s="173"/>
      <c r="R226" s="173"/>
      <c r="S226" s="173"/>
      <c r="T226" s="174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202"/>
      <c r="N227" s="172" t="s">
        <v>66</v>
      </c>
      <c r="O227" s="173"/>
      <c r="P227" s="173"/>
      <c r="Q227" s="173"/>
      <c r="R227" s="173"/>
      <c r="S227" s="173"/>
      <c r="T227" s="174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210" t="s">
        <v>271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49"/>
      <c r="Z228" s="49"/>
    </row>
    <row r="229" spans="1:53" ht="16.5" hidden="1" customHeight="1" x14ac:dyDescent="0.25">
      <c r="A229" s="176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94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58"/>
      <c r="Z230" s="158"/>
    </row>
    <row r="231" spans="1:53" ht="27" hidden="1" customHeight="1" x14ac:dyDescent="0.25">
      <c r="A231" s="55" t="s">
        <v>273</v>
      </c>
      <c r="B231" s="55" t="s">
        <v>274</v>
      </c>
      <c r="C231" s="32">
        <v>4301131019</v>
      </c>
      <c r="D231" s="175">
        <v>4640242180427</v>
      </c>
      <c r="E231" s="171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307" t="s">
        <v>275</v>
      </c>
      <c r="O231" s="170"/>
      <c r="P231" s="170"/>
      <c r="Q231" s="170"/>
      <c r="R231" s="171"/>
      <c r="S231" s="35"/>
      <c r="T231" s="35"/>
      <c r="U231" s="36" t="s">
        <v>65</v>
      </c>
      <c r="V231" s="163">
        <v>0</v>
      </c>
      <c r="W231" s="164">
        <f>IFERROR(IF(V231="","",V231),"")</f>
        <v>0</v>
      </c>
      <c r="X231" s="37">
        <f>IFERROR(IF(V231="","",V231*0.00502),"")</f>
        <v>0</v>
      </c>
      <c r="Y231" s="57"/>
      <c r="Z231" s="58"/>
      <c r="AD231" s="62"/>
      <c r="BA231" s="138" t="s">
        <v>74</v>
      </c>
    </row>
    <row r="232" spans="1:53" hidden="1" x14ac:dyDescent="0.2">
      <c r="A232" s="201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202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65">
        <f>IFERROR(SUM(V231:V231),"0")</f>
        <v>0</v>
      </c>
      <c r="W232" s="165">
        <f>IFERROR(SUM(W231:W231),"0")</f>
        <v>0</v>
      </c>
      <c r="X232" s="165">
        <f>IFERROR(IF(X231="",0,X231),"0")</f>
        <v>0</v>
      </c>
      <c r="Y232" s="166"/>
      <c r="Z232" s="166"/>
    </row>
    <row r="233" spans="1:53" hidden="1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202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65">
        <f>IFERROR(SUMPRODUCT(V231:V231*H231:H231),"0")</f>
        <v>0</v>
      </c>
      <c r="W233" s="165">
        <f>IFERROR(SUMPRODUCT(W231:W231*H231:H231),"0")</f>
        <v>0</v>
      </c>
      <c r="X233" s="38"/>
      <c r="Y233" s="166"/>
      <c r="Z233" s="166"/>
    </row>
    <row r="234" spans="1:53" ht="14.25" hidden="1" customHeight="1" x14ac:dyDescent="0.25">
      <c r="A234" s="194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58"/>
      <c r="Z234" s="158"/>
    </row>
    <row r="235" spans="1:53" ht="27" hidden="1" customHeight="1" x14ac:dyDescent="0.25">
      <c r="A235" s="55" t="s">
        <v>276</v>
      </c>
      <c r="B235" s="55" t="s">
        <v>277</v>
      </c>
      <c r="C235" s="32">
        <v>4301132080</v>
      </c>
      <c r="D235" s="175">
        <v>4640242180397</v>
      </c>
      <c r="E235" s="171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208" t="s">
        <v>278</v>
      </c>
      <c r="O235" s="170"/>
      <c r="P235" s="170"/>
      <c r="Q235" s="170"/>
      <c r="R235" s="171"/>
      <c r="S235" s="35"/>
      <c r="T235" s="35"/>
      <c r="U235" s="36" t="s">
        <v>65</v>
      </c>
      <c r="V235" s="163">
        <v>0</v>
      </c>
      <c r="W235" s="164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39" t="s">
        <v>74</v>
      </c>
    </row>
    <row r="236" spans="1:53" hidden="1" x14ac:dyDescent="0.2">
      <c r="A236" s="201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202"/>
      <c r="N236" s="172" t="s">
        <v>66</v>
      </c>
      <c r="O236" s="173"/>
      <c r="P236" s="173"/>
      <c r="Q236" s="173"/>
      <c r="R236" s="173"/>
      <c r="S236" s="173"/>
      <c r="T236" s="174"/>
      <c r="U236" s="38" t="s">
        <v>65</v>
      </c>
      <c r="V236" s="165">
        <f>IFERROR(SUM(V235:V235),"0")</f>
        <v>0</v>
      </c>
      <c r="W236" s="165">
        <f>IFERROR(SUM(W235:W235),"0")</f>
        <v>0</v>
      </c>
      <c r="X236" s="165">
        <f>IFERROR(IF(X235="",0,X235),"0")</f>
        <v>0</v>
      </c>
      <c r="Y236" s="166"/>
      <c r="Z236" s="166"/>
    </row>
    <row r="237" spans="1:53" hidden="1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202"/>
      <c r="N237" s="172" t="s">
        <v>66</v>
      </c>
      <c r="O237" s="173"/>
      <c r="P237" s="173"/>
      <c r="Q237" s="173"/>
      <c r="R237" s="173"/>
      <c r="S237" s="173"/>
      <c r="T237" s="174"/>
      <c r="U237" s="38" t="s">
        <v>67</v>
      </c>
      <c r="V237" s="165">
        <f>IFERROR(SUMPRODUCT(V235:V235*H235:H235),"0")</f>
        <v>0</v>
      </c>
      <c r="W237" s="165">
        <f>IFERROR(SUMPRODUCT(W235:W235*H235:H235),"0")</f>
        <v>0</v>
      </c>
      <c r="X237" s="38"/>
      <c r="Y237" s="166"/>
      <c r="Z237" s="166"/>
    </row>
    <row r="238" spans="1:53" ht="14.25" hidden="1" customHeight="1" x14ac:dyDescent="0.25">
      <c r="A238" s="194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58"/>
      <c r="Z238" s="158"/>
    </row>
    <row r="239" spans="1:53" ht="27" customHeight="1" x14ac:dyDescent="0.25">
      <c r="A239" s="55" t="s">
        <v>279</v>
      </c>
      <c r="B239" s="55" t="s">
        <v>280</v>
      </c>
      <c r="C239" s="32">
        <v>4301136028</v>
      </c>
      <c r="D239" s="175">
        <v>4640242180304</v>
      </c>
      <c r="E239" s="171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240" t="s">
        <v>281</v>
      </c>
      <c r="O239" s="170"/>
      <c r="P239" s="170"/>
      <c r="Q239" s="170"/>
      <c r="R239" s="171"/>
      <c r="S239" s="35"/>
      <c r="T239" s="35"/>
      <c r="U239" s="36" t="s">
        <v>65</v>
      </c>
      <c r="V239" s="163">
        <v>104</v>
      </c>
      <c r="W239" s="164">
        <f>IFERROR(IF(V239="","",V239),"")</f>
        <v>104</v>
      </c>
      <c r="X239" s="37">
        <f>IFERROR(IF(V239="","",V239*0.00936),"")</f>
        <v>0.97344000000000008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5">
        <v>4640242180298</v>
      </c>
      <c r="E240" s="171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61" t="s">
        <v>284</v>
      </c>
      <c r="O240" s="170"/>
      <c r="P240" s="170"/>
      <c r="Q240" s="170"/>
      <c r="R240" s="171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5">
        <v>4640242180236</v>
      </c>
      <c r="E241" s="171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93" t="s">
        <v>287</v>
      </c>
      <c r="O241" s="170"/>
      <c r="P241" s="170"/>
      <c r="Q241" s="170"/>
      <c r="R241" s="171"/>
      <c r="S241" s="35"/>
      <c r="T241" s="35"/>
      <c r="U241" s="36" t="s">
        <v>65</v>
      </c>
      <c r="V241" s="163">
        <v>91</v>
      </c>
      <c r="W241" s="164">
        <f>IFERROR(IF(V241="","",V241),"")</f>
        <v>91</v>
      </c>
      <c r="X241" s="37">
        <f>IFERROR(IF(V241="","",V241*0.0155),"")</f>
        <v>1.4105000000000001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5">
        <v>4640242180410</v>
      </c>
      <c r="E242" s="171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88" t="s">
        <v>290</v>
      </c>
      <c r="O242" s="170"/>
      <c r="P242" s="170"/>
      <c r="Q242" s="170"/>
      <c r="R242" s="171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201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202"/>
      <c r="N243" s="172" t="s">
        <v>66</v>
      </c>
      <c r="O243" s="173"/>
      <c r="P243" s="173"/>
      <c r="Q243" s="173"/>
      <c r="R243" s="173"/>
      <c r="S243" s="173"/>
      <c r="T243" s="174"/>
      <c r="U243" s="38" t="s">
        <v>65</v>
      </c>
      <c r="V243" s="165">
        <f>IFERROR(SUM(V239:V242),"0")</f>
        <v>195</v>
      </c>
      <c r="W243" s="165">
        <f>IFERROR(SUM(W239:W242),"0")</f>
        <v>195</v>
      </c>
      <c r="X243" s="165">
        <f>IFERROR(IF(X239="",0,X239),"0")+IFERROR(IF(X240="",0,X240),"0")+IFERROR(IF(X241="",0,X241),"0")+IFERROR(IF(X242="",0,X242),"0")</f>
        <v>2.3839399999999999</v>
      </c>
      <c r="Y243" s="166"/>
      <c r="Z243" s="166"/>
    </row>
    <row r="244" spans="1:53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202"/>
      <c r="N244" s="172" t="s">
        <v>66</v>
      </c>
      <c r="O244" s="173"/>
      <c r="P244" s="173"/>
      <c r="Q244" s="173"/>
      <c r="R244" s="173"/>
      <c r="S244" s="173"/>
      <c r="T244" s="174"/>
      <c r="U244" s="38" t="s">
        <v>67</v>
      </c>
      <c r="V244" s="165">
        <f>IFERROR(SUMPRODUCT(V239:V242*H239:H242),"0")</f>
        <v>735.8</v>
      </c>
      <c r="W244" s="165">
        <f>IFERROR(SUMPRODUCT(W239:W242*H239:H242),"0")</f>
        <v>735.8</v>
      </c>
      <c r="X244" s="38"/>
      <c r="Y244" s="166"/>
      <c r="Z244" s="166"/>
    </row>
    <row r="245" spans="1:53" ht="14.25" hidden="1" customHeight="1" x14ac:dyDescent="0.25">
      <c r="A245" s="194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58"/>
      <c r="Z245" s="158"/>
    </row>
    <row r="246" spans="1:53" ht="27" hidden="1" customHeight="1" x14ac:dyDescent="0.25">
      <c r="A246" s="55" t="s">
        <v>291</v>
      </c>
      <c r="B246" s="55" t="s">
        <v>292</v>
      </c>
      <c r="C246" s="32">
        <v>4301135191</v>
      </c>
      <c r="D246" s="175">
        <v>4640242180373</v>
      </c>
      <c r="E246" s="171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222" t="s">
        <v>293</v>
      </c>
      <c r="O246" s="170"/>
      <c r="P246" s="170"/>
      <c r="Q246" s="170"/>
      <c r="R246" s="171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294</v>
      </c>
      <c r="B247" s="55" t="s">
        <v>295</v>
      </c>
      <c r="C247" s="32">
        <v>4301135195</v>
      </c>
      <c r="D247" s="175">
        <v>4640242180366</v>
      </c>
      <c r="E247" s="171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5" t="s">
        <v>296</v>
      </c>
      <c r="O247" s="170"/>
      <c r="P247" s="170"/>
      <c r="Q247" s="170"/>
      <c r="R247" s="171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297</v>
      </c>
      <c r="B248" s="55" t="s">
        <v>298</v>
      </c>
      <c r="C248" s="32">
        <v>4301135188</v>
      </c>
      <c r="D248" s="175">
        <v>4640242180335</v>
      </c>
      <c r="E248" s="171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207" t="s">
        <v>299</v>
      </c>
      <c r="O248" s="170"/>
      <c r="P248" s="170"/>
      <c r="Q248" s="170"/>
      <c r="R248" s="171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5">
        <v>4640242180342</v>
      </c>
      <c r="E249" s="171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169" t="s">
        <v>302</v>
      </c>
      <c r="O249" s="170"/>
      <c r="P249" s="170"/>
      <c r="Q249" s="170"/>
      <c r="R249" s="171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303</v>
      </c>
      <c r="B250" s="55" t="s">
        <v>304</v>
      </c>
      <c r="C250" s="32">
        <v>4301135190</v>
      </c>
      <c r="D250" s="175">
        <v>4640242180359</v>
      </c>
      <c r="E250" s="171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238" t="s">
        <v>305</v>
      </c>
      <c r="O250" s="170"/>
      <c r="P250" s="170"/>
      <c r="Q250" s="170"/>
      <c r="R250" s="171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5">
        <v>4640242180380</v>
      </c>
      <c r="E251" s="171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215" t="s">
        <v>308</v>
      </c>
      <c r="O251" s="170"/>
      <c r="P251" s="170"/>
      <c r="Q251" s="170"/>
      <c r="R251" s="171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5">
        <v>4640242180380</v>
      </c>
      <c r="E252" s="171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338" t="s">
        <v>311</v>
      </c>
      <c r="O252" s="170"/>
      <c r="P252" s="170"/>
      <c r="Q252" s="170"/>
      <c r="R252" s="171"/>
      <c r="S252" s="35"/>
      <c r="T252" s="35"/>
      <c r="U252" s="36" t="s">
        <v>65</v>
      </c>
      <c r="V252" s="163">
        <v>100</v>
      </c>
      <c r="W252" s="164">
        <f t="shared" si="4"/>
        <v>100</v>
      </c>
      <c r="X252" s="37">
        <f>IFERROR(IF(V252="","",V252*0.00936),"")</f>
        <v>0.93600000000000005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312</v>
      </c>
      <c r="B253" s="55" t="s">
        <v>313</v>
      </c>
      <c r="C253" s="32">
        <v>4301135186</v>
      </c>
      <c r="D253" s="175">
        <v>4640242180311</v>
      </c>
      <c r="E253" s="171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218" t="s">
        <v>314</v>
      </c>
      <c r="O253" s="170"/>
      <c r="P253" s="170"/>
      <c r="Q253" s="170"/>
      <c r="R253" s="171"/>
      <c r="S253" s="35"/>
      <c r="T253" s="35"/>
      <c r="U253" s="36" t="s">
        <v>65</v>
      </c>
      <c r="V253" s="163">
        <v>1</v>
      </c>
      <c r="W253" s="164">
        <f t="shared" si="4"/>
        <v>1</v>
      </c>
      <c r="X253" s="37">
        <f>IFERROR(IF(V253="","",V253*0.0155),"")</f>
        <v>1.55E-2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5">
        <v>4640242180328</v>
      </c>
      <c r="E254" s="171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52" t="s">
        <v>317</v>
      </c>
      <c r="O254" s="170"/>
      <c r="P254" s="170"/>
      <c r="Q254" s="170"/>
      <c r="R254" s="171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customHeight="1" x14ac:dyDescent="0.25">
      <c r="A255" s="55" t="s">
        <v>318</v>
      </c>
      <c r="B255" s="55" t="s">
        <v>319</v>
      </c>
      <c r="C255" s="32">
        <v>4301135193</v>
      </c>
      <c r="D255" s="175">
        <v>4640242180403</v>
      </c>
      <c r="E255" s="171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87" t="s">
        <v>320</v>
      </c>
      <c r="O255" s="170"/>
      <c r="P255" s="170"/>
      <c r="Q255" s="170"/>
      <c r="R255" s="171"/>
      <c r="S255" s="35"/>
      <c r="T255" s="35"/>
      <c r="U255" s="36" t="s">
        <v>65</v>
      </c>
      <c r="V255" s="163">
        <v>7</v>
      </c>
      <c r="W255" s="164">
        <f t="shared" si="4"/>
        <v>7</v>
      </c>
      <c r="X255" s="37">
        <f>IFERROR(IF(V255="","",V255*0.00936),"")</f>
        <v>6.5519999999999995E-2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321</v>
      </c>
      <c r="B256" s="55" t="s">
        <v>322</v>
      </c>
      <c r="C256" s="32">
        <v>4301135153</v>
      </c>
      <c r="D256" s="175">
        <v>4607111037480</v>
      </c>
      <c r="E256" s="171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71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4301135152</v>
      </c>
      <c r="D257" s="175">
        <v>4607111037473</v>
      </c>
      <c r="E257" s="171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3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71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4301135198</v>
      </c>
      <c r="D258" s="175">
        <v>4640242180663</v>
      </c>
      <c r="E258" s="171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1" t="s">
        <v>327</v>
      </c>
      <c r="O258" s="170"/>
      <c r="P258" s="170"/>
      <c r="Q258" s="170"/>
      <c r="R258" s="171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201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202"/>
      <c r="N259" s="172" t="s">
        <v>66</v>
      </c>
      <c r="O259" s="173"/>
      <c r="P259" s="173"/>
      <c r="Q259" s="173"/>
      <c r="R259" s="173"/>
      <c r="S259" s="173"/>
      <c r="T259" s="174"/>
      <c r="U259" s="38" t="s">
        <v>65</v>
      </c>
      <c r="V259" s="165">
        <f>IFERROR(SUM(V246:V258),"0")</f>
        <v>108</v>
      </c>
      <c r="W259" s="165">
        <f>IFERROR(SUM(W246:W258),"0")</f>
        <v>108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1.01702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202"/>
      <c r="N260" s="172" t="s">
        <v>66</v>
      </c>
      <c r="O260" s="173"/>
      <c r="P260" s="173"/>
      <c r="Q260" s="173"/>
      <c r="R260" s="173"/>
      <c r="S260" s="173"/>
      <c r="T260" s="174"/>
      <c r="U260" s="38" t="s">
        <v>67</v>
      </c>
      <c r="V260" s="165">
        <f>IFERROR(SUMPRODUCT(V246:V258*H246:H258),"0")</f>
        <v>396.5</v>
      </c>
      <c r="W260" s="165">
        <f>IFERROR(SUMPRODUCT(W246:W258*H246:H258),"0")</f>
        <v>396.5</v>
      </c>
      <c r="X260" s="38"/>
      <c r="Y260" s="166"/>
      <c r="Z260" s="166"/>
    </row>
    <row r="261" spans="1:53" ht="15" customHeight="1" x14ac:dyDescent="0.2">
      <c r="A261" s="200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99"/>
      <c r="N261" s="180" t="s">
        <v>328</v>
      </c>
      <c r="O261" s="181"/>
      <c r="P261" s="181"/>
      <c r="Q261" s="181"/>
      <c r="R261" s="181"/>
      <c r="S261" s="181"/>
      <c r="T261" s="18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9458.16</v>
      </c>
      <c r="W261" s="165">
        <f>IFERROR(W24+W33+W41+W47+W57+W63+W68+W74+W84+W91+W99+W105+W110+W118+W123+W129+W134+W140+W148+W153+W160+W165+W170+W177+W184+W191+W199+W204+W210+W216+W222+W227+W233+W237+W244+W260,"0")</f>
        <v>9458.16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99"/>
      <c r="N262" s="180" t="s">
        <v>329</v>
      </c>
      <c r="O262" s="181"/>
      <c r="P262" s="181"/>
      <c r="Q262" s="181"/>
      <c r="R262" s="181"/>
      <c r="S262" s="181"/>
      <c r="T262" s="18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10114.207399999999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10114.207399999999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99"/>
      <c r="N263" s="180" t="s">
        <v>330</v>
      </c>
      <c r="O263" s="181"/>
      <c r="P263" s="181"/>
      <c r="Q263" s="181"/>
      <c r="R263" s="181"/>
      <c r="S263" s="181"/>
      <c r="T263" s="18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20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20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99"/>
      <c r="N264" s="180" t="s">
        <v>332</v>
      </c>
      <c r="O264" s="181"/>
      <c r="P264" s="181"/>
      <c r="Q264" s="181"/>
      <c r="R264" s="181"/>
      <c r="S264" s="181"/>
      <c r="T264" s="182"/>
      <c r="U264" s="38" t="s">
        <v>67</v>
      </c>
      <c r="V264" s="165">
        <f>GrossWeightTotal+PalletQtyTotal*25</f>
        <v>10614.207399999999</v>
      </c>
      <c r="W264" s="165">
        <f>GrossWeightTotalR+PalletQtyTotalR*25</f>
        <v>10614.207399999999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99"/>
      <c r="N265" s="180" t="s">
        <v>333</v>
      </c>
      <c r="O265" s="181"/>
      <c r="P265" s="181"/>
      <c r="Q265" s="181"/>
      <c r="R265" s="181"/>
      <c r="S265" s="181"/>
      <c r="T265" s="18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2048</v>
      </c>
      <c r="W265" s="165">
        <f>IFERROR(W23+W32+W40+W46+W56+W62+W67+W73+W83+W90+W98+W104+W109+W117+W122+W128+W133+W139+W147+W152+W159+W164+W169+W176+W183+W190+W198+W203+W209+W215+W221+W226+W232+W236+W243+W259,"0")</f>
        <v>2048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99"/>
      <c r="N266" s="180" t="s">
        <v>334</v>
      </c>
      <c r="O266" s="181"/>
      <c r="P266" s="181"/>
      <c r="Q266" s="181"/>
      <c r="R266" s="181"/>
      <c r="S266" s="181"/>
      <c r="T266" s="18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24.848039999999994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67" t="s">
        <v>68</v>
      </c>
      <c r="D268" s="220"/>
      <c r="E268" s="220"/>
      <c r="F268" s="220"/>
      <c r="G268" s="220"/>
      <c r="H268" s="220"/>
      <c r="I268" s="220"/>
      <c r="J268" s="220"/>
      <c r="K268" s="220"/>
      <c r="L268" s="220"/>
      <c r="M268" s="220"/>
      <c r="N268" s="220"/>
      <c r="O268" s="220"/>
      <c r="P268" s="220"/>
      <c r="Q268" s="220"/>
      <c r="R268" s="221"/>
      <c r="S268" s="167" t="s">
        <v>188</v>
      </c>
      <c r="T268" s="221"/>
      <c r="U268" s="167" t="s">
        <v>209</v>
      </c>
      <c r="V268" s="220"/>
      <c r="W268" s="220"/>
      <c r="X268" s="221"/>
      <c r="Y268" s="167" t="s">
        <v>230</v>
      </c>
      <c r="Z268" s="220"/>
      <c r="AA268" s="220"/>
      <c r="AB268" s="220"/>
      <c r="AC268" s="221"/>
      <c r="AD268" s="157" t="s">
        <v>260</v>
      </c>
      <c r="AE268" s="167" t="s">
        <v>264</v>
      </c>
      <c r="AF268" s="221"/>
      <c r="AG268" s="157" t="s">
        <v>271</v>
      </c>
    </row>
    <row r="269" spans="1:53" ht="14.25" customHeight="1" thickTop="1" x14ac:dyDescent="0.2">
      <c r="A269" s="259" t="s">
        <v>337</v>
      </c>
      <c r="B269" s="167" t="s">
        <v>59</v>
      </c>
      <c r="C269" s="167" t="s">
        <v>69</v>
      </c>
      <c r="D269" s="167" t="s">
        <v>81</v>
      </c>
      <c r="E269" s="167" t="s">
        <v>91</v>
      </c>
      <c r="F269" s="167" t="s">
        <v>98</v>
      </c>
      <c r="G269" s="167" t="s">
        <v>111</v>
      </c>
      <c r="H269" s="167" t="s">
        <v>117</v>
      </c>
      <c r="I269" s="167" t="s">
        <v>121</v>
      </c>
      <c r="J269" s="167" t="s">
        <v>127</v>
      </c>
      <c r="K269" s="167" t="s">
        <v>140</v>
      </c>
      <c r="L269" s="167" t="s">
        <v>147</v>
      </c>
      <c r="M269" s="167" t="s">
        <v>156</v>
      </c>
      <c r="N269" s="167" t="s">
        <v>161</v>
      </c>
      <c r="O269" s="167" t="s">
        <v>164</v>
      </c>
      <c r="P269" s="167" t="s">
        <v>174</v>
      </c>
      <c r="Q269" s="167" t="s">
        <v>177</v>
      </c>
      <c r="R269" s="167" t="s">
        <v>185</v>
      </c>
      <c r="S269" s="167" t="s">
        <v>189</v>
      </c>
      <c r="T269" s="167" t="s">
        <v>192</v>
      </c>
      <c r="U269" s="167" t="s">
        <v>210</v>
      </c>
      <c r="V269" s="167" t="s">
        <v>215</v>
      </c>
      <c r="W269" s="167" t="s">
        <v>209</v>
      </c>
      <c r="X269" s="167" t="s">
        <v>223</v>
      </c>
      <c r="Y269" s="167" t="s">
        <v>231</v>
      </c>
      <c r="Z269" s="167" t="s">
        <v>236</v>
      </c>
      <c r="AA269" s="167" t="s">
        <v>243</v>
      </c>
      <c r="AB269" s="167" t="s">
        <v>252</v>
      </c>
      <c r="AC269" s="167" t="s">
        <v>255</v>
      </c>
      <c r="AD269" s="167" t="s">
        <v>261</v>
      </c>
      <c r="AE269" s="167" t="s">
        <v>265</v>
      </c>
      <c r="AF269" s="167" t="s">
        <v>268</v>
      </c>
      <c r="AG269" s="167" t="s">
        <v>272</v>
      </c>
    </row>
    <row r="270" spans="1:53" ht="13.5" customHeight="1" thickBot="1" x14ac:dyDescent="0.25">
      <c r="A270" s="260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  <c r="AD270" s="168"/>
      <c r="AE270" s="168"/>
      <c r="AF270" s="168"/>
      <c r="AG270" s="168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190.5</v>
      </c>
      <c r="D271" s="47">
        <f>IFERROR(V36*H36,"0")+IFERROR(V37*H37,"0")+IFERROR(V38*H38,"0")+IFERROR(V39*H39,"0")</f>
        <v>0</v>
      </c>
      <c r="E271" s="47">
        <f>IFERROR(V44*H44,"0")+IFERROR(V45*H45,"0")</f>
        <v>12</v>
      </c>
      <c r="F271" s="47">
        <f>IFERROR(V50*H50,"0")+IFERROR(V51*H51,"0")+IFERROR(V52*H52,"0")+IFERROR(V53*H53,"0")+IFERROR(V54*H54,"0")+IFERROR(V55*H55,"0")</f>
        <v>288</v>
      </c>
      <c r="G271" s="47">
        <f>IFERROR(V60*H60,"0")+IFERROR(V61*H61,"0")</f>
        <v>2190</v>
      </c>
      <c r="H271" s="47">
        <f>IFERROR(V66*H66,"0")</f>
        <v>0</v>
      </c>
      <c r="I271" s="47">
        <f>IFERROR(V71*H71,"0")+IFERROR(V72*H72,"0")</f>
        <v>0</v>
      </c>
      <c r="J271" s="47">
        <f>IFERROR(V77*H77,"0")+IFERROR(V78*H78,"0")+IFERROR(V79*H79,"0")+IFERROR(V80*H80,"0")+IFERROR(V81*H81,"0")+IFERROR(V82*H82,"0")</f>
        <v>333.6</v>
      </c>
      <c r="K271" s="47">
        <f>IFERROR(V87*H87,"0")+IFERROR(V88*H88,"0")+IFERROR(V89*H89,"0")</f>
        <v>18</v>
      </c>
      <c r="L271" s="47">
        <f>IFERROR(V94*H94,"0")+IFERROR(V95*H95,"0")+IFERROR(V96*H96,"0")+IFERROR(V97*H97,"0")</f>
        <v>1657.7600000000002</v>
      </c>
      <c r="M271" s="47">
        <f>IFERROR(V102*H102,"0")+IFERROR(V103*H103,"0")</f>
        <v>369</v>
      </c>
      <c r="N271" s="47">
        <f>IFERROR(V108*H108,"0")</f>
        <v>66</v>
      </c>
      <c r="O271" s="47">
        <f>IFERROR(V113*H113,"0")+IFERROR(V114*H114,"0")+IFERROR(V115*H115,"0")+IFERROR(V116*H116,"0")</f>
        <v>27</v>
      </c>
      <c r="P271" s="47">
        <f>IFERROR(V121*H121,"0")</f>
        <v>0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1885</v>
      </c>
      <c r="U271" s="47">
        <f>IFERROR(V157*H157,"0")+IFERROR(V158*H158,"0")</f>
        <v>225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48</v>
      </c>
      <c r="Y271" s="47">
        <f>IFERROR(V181*H181,"0")+IFERROR(V182*H182,"0")</f>
        <v>0</v>
      </c>
      <c r="Z271" s="47">
        <f>IFERROR(V187*H187,"0")+IFERROR(V188*H188,"0")+IFERROR(V189*H189,"0")</f>
        <v>979.99999999999989</v>
      </c>
      <c r="AA271" s="47">
        <f>IFERROR(V194*H194,"0")+IFERROR(V195*H195,"0")+IFERROR(V196*H196,"0")+IFERROR(V197*H197,"0")</f>
        <v>36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1132.3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7036.76</v>
      </c>
      <c r="B274" s="61">
        <f>SUMPRODUCT(--(BA:BA="ПГП"),--(U:U="кор"),H:H,W:W)+SUMPRODUCT(--(BA:BA="ПГП"),--(U:U="кг"),W:W)</f>
        <v>2421.3999999999996</v>
      </c>
      <c r="C274" s="61">
        <f>SUMPRODUCT(--(BA:BA="КИЗ"),--(U:U="кор"),H:H,W:W)+SUMPRODUCT(--(BA:BA="КИЗ"),--(U:U="кг"),W:W)</f>
        <v>0</v>
      </c>
    </row>
  </sheetData>
  <sheetProtection algorithmName="SHA-512" hashValue="H++Qer7NN2RYI40IfFD4s5Wfc39QQs8d07d+I4zEIQEVMQDhUXY08xtxOnWS3Y6cwhmZcsfKy9gpvb3Z5ty4Bw==" saltValue="av78ZzeRRxSTdRGlgog7Z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657,76"/>
        <filter val="1 885,00"/>
        <filter val="1,00"/>
        <filter val="10 114,21"/>
        <filter val="10 614,21"/>
        <filter val="10,00"/>
        <filter val="100,00"/>
        <filter val="104,00"/>
        <filter val="108,00"/>
        <filter val="117,00"/>
        <filter val="12,00"/>
        <filter val="123,00"/>
        <filter val="127,00"/>
        <filter val="16,00"/>
        <filter val="161,00"/>
        <filter val="175,00"/>
        <filter val="18,00"/>
        <filter val="190,50"/>
        <filter val="195,00"/>
        <filter val="2 048,00"/>
        <filter val="2 190,00"/>
        <filter val="20"/>
        <filter val="22,00"/>
        <filter val="225,00"/>
        <filter val="231,00"/>
        <filter val="24,00"/>
        <filter val="27,00"/>
        <filter val="288,00"/>
        <filter val="333,60"/>
        <filter val="36,00"/>
        <filter val="369,00"/>
        <filter val="377,00"/>
        <filter val="39,00"/>
        <filter val="396,50"/>
        <filter val="40,00"/>
        <filter val="43,00"/>
        <filter val="438,00"/>
        <filter val="48,00"/>
        <filter val="5,00"/>
        <filter val="51,00"/>
        <filter val="53,00"/>
        <filter val="60,00"/>
        <filter val="63,00"/>
        <filter val="66,00"/>
        <filter val="7,00"/>
        <filter val="735,80"/>
        <filter val="75,00"/>
        <filter val="9 458,16"/>
        <filter val="9,00"/>
        <filter val="91,00"/>
        <filter val="92,00"/>
        <filter val="980,00"/>
      </filters>
    </filterColumn>
  </autoFilter>
  <mergeCells count="482"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A161:X161"/>
    <mergeCell ref="N132:R132"/>
    <mergeCell ref="N144:R144"/>
    <mergeCell ref="D60:E60"/>
    <mergeCell ref="A69:X69"/>
    <mergeCell ref="D187:E187"/>
    <mergeCell ref="D174:E174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U268:X268"/>
    <mergeCell ref="N244:T244"/>
    <mergeCell ref="D252:E252"/>
    <mergeCell ref="A162:X162"/>
    <mergeCell ref="D247:E247"/>
    <mergeCell ref="O269:O270"/>
    <mergeCell ref="N246:R246"/>
    <mergeCell ref="N196:R196"/>
    <mergeCell ref="N225:R225"/>
    <mergeCell ref="D241:E241"/>
    <mergeCell ref="N84:T84"/>
    <mergeCell ref="C268:R268"/>
    <mergeCell ref="A238:X238"/>
    <mergeCell ref="D249:E249"/>
    <mergeCell ref="D202:E20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33:T33"/>
    <mergeCell ref="D29:E29"/>
    <mergeCell ref="N73:T73"/>
    <mergeCell ref="A40:M41"/>
    <mergeCell ref="A67:M68"/>
    <mergeCell ref="O8:P8"/>
    <mergeCell ref="D10:E10"/>
    <mergeCell ref="F10:G10"/>
    <mergeCell ref="A12:L12"/>
    <mergeCell ref="T11:U11"/>
    <mergeCell ref="N37:R37"/>
    <mergeCell ref="N72:R72"/>
    <mergeCell ref="J9:L9"/>
    <mergeCell ref="A9:C9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A169:M170"/>
    <mergeCell ref="D80:E80"/>
    <mergeCell ref="N66:R66"/>
    <mergeCell ref="M17:M18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A128:M129"/>
    <mergeCell ref="A137:X137"/>
    <mergeCell ref="N99:T99"/>
    <mergeCell ref="D239:E239"/>
    <mergeCell ref="N74:T74"/>
    <mergeCell ref="D95:E95"/>
    <mergeCell ref="S17:T17"/>
    <mergeCell ref="A133:M134"/>
    <mergeCell ref="N143:R143"/>
    <mergeCell ref="F17:F18"/>
    <mergeCell ref="D242:E242"/>
    <mergeCell ref="A198:M199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R5:S5"/>
    <mergeCell ref="A261:M266"/>
    <mergeCell ref="O5:P5"/>
    <mergeCell ref="N248:R248"/>
    <mergeCell ref="N235:R23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x94pgWVSI8nZ8pHVgPVLD32SlK/zo+9tDI/72O6BCXrJGgj54eDloo0FNoSFeO4YeYd910Ox3H4BzIBRyMUlOg==" saltValue="9qviWfoMl0Bp2zubhDsL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