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FC4100-928D-4B80-B23F-31469E7437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X56" i="1"/>
  <c r="W73" i="1"/>
  <c r="W83" i="1"/>
  <c r="X147" i="1"/>
  <c r="X32" i="1"/>
  <c r="W262" i="1"/>
  <c r="V265" i="1"/>
  <c r="X40" i="1"/>
  <c r="X266" i="1" s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W265" i="1" l="1"/>
  <c r="W264" i="1"/>
  <c r="W261" i="1"/>
  <c r="A274" i="1"/>
  <c r="C274" i="1"/>
  <c r="B274" i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<sst xmlns="http://schemas.openxmlformats.org/spreadsheetml/2006/main" count="969" uniqueCount="378">
  <si>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</si>
  <si>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</si>
  <si>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</si>
  <si>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07.02.2024</t>
  </si>
  <si>
    <t>бланк создан</t>
  </si>
  <si>
    <t>06.02.2024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</si>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</sst>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/>
      <c r="E5" s="324"/>
      <c r="F5" s="214" t="s">
        <v>9</v>
      </c>
      <c r="G5" s="182"/>
      <c r="H5" s="323" t="s">
        <v>377</v>
      </c>
      <c r="I5" s="333"/>
      <c r="J5" s="333"/>
      <c r="K5" s="333"/>
      <c r="L5" s="324"/>
      <c r="N5" s="25" t="s">
        <v>10</v>
      </c>
      <c r="O5" s="204">
        <v>45334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0.375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74</v>
      </c>
      <c r="W30" s="164">
        <f>IFERROR(IF(V30="","",V30),"")</f>
        <v>74</v>
      </c>
      <c r="X30" s="37">
        <f>IFERROR(IF(V30="","",V30*0.00936),"")</f>
        <v>0.69264000000000003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74</v>
      </c>
      <c r="W32" s="165">
        <f>IFERROR(SUM(W28:W31),"0")</f>
        <v>74</v>
      </c>
      <c r="X32" s="165">
        <f>IFERROR(IF(X28="",0,X28),"0")+IFERROR(IF(X29="",0,X29),"0")+IFERROR(IF(X30="",0,X30),"0")+IFERROR(IF(X31="",0,X31),"0")</f>
        <v>0.69264000000000003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111</v>
      </c>
      <c r="W33" s="165">
        <f>IFERROR(SUMPRODUCT(W28:W31*H28:H31),"0")</f>
        <v>111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0</v>
      </c>
      <c r="W39" s="164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0</v>
      </c>
      <c r="W40" s="165">
        <f>IFERROR(SUM(W36:W39),"0")</f>
        <v>0</v>
      </c>
      <c r="X40" s="165">
        <f>IFERROR(IF(X36="",0,X36),"0")+IFERROR(IF(X37="",0,X37),"0")+IFERROR(IF(X38="",0,X38),"0")+IFERROR(IF(X39="",0,X39),"0")</f>
        <v>0</v>
      </c>
      <c r="Y40" s="166"/>
      <c r="Z40" s="166"/>
    </row>
    <row r="41" spans="1:53" hidden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0</v>
      </c>
      <c r="W41" s="165">
        <f>IFERROR(SUMPRODUCT(W36:W39*H36:H39),"0")</f>
        <v>0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35"/>
      <c r="T44" s="35"/>
      <c r="U44" s="36" t="s">
        <v>65</v>
      </c>
      <c r="V44" s="163">
        <v>93</v>
      </c>
      <c r="W44" s="164">
        <f>IFERROR(IF(V44="","",V44),"")</f>
        <v>93</v>
      </c>
      <c r="X44" s="37">
        <f>IFERROR(IF(V44="","",V44*0.0095),"")</f>
        <v>0.88349999999999995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110</v>
      </c>
      <c r="W45" s="164">
        <f>IFERROR(IF(V45="","",V45),"")</f>
        <v>110</v>
      </c>
      <c r="X45" s="37">
        <f>IFERROR(IF(V45="","",V45*0.0095),"")</f>
        <v>1.0449999999999999</v>
      </c>
      <c r="Y45" s="57"/>
      <c r="Z45" s="58"/>
      <c r="AD45" s="62"/>
      <c r="BA45" s="73" t="s">
        <v>74</v>
      </c>
    </row>
    <row r="46" spans="1:53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203</v>
      </c>
      <c r="W46" s="165">
        <f>IFERROR(SUM(W44:W45),"0")</f>
        <v>203</v>
      </c>
      <c r="X46" s="165">
        <f>IFERROR(IF(X44="",0,X44),"0")+IFERROR(IF(X45="",0,X45),"0")</f>
        <v>1.9284999999999999</v>
      </c>
      <c r="Y46" s="166"/>
      <c r="Z46" s="166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243.6</v>
      </c>
      <c r="W47" s="165">
        <f>IFERROR(SUMPRODUCT(W44:W45*H44:H45),"0")</f>
        <v>243.6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1</v>
      </c>
      <c r="W50" s="164">
        <f t="shared" ref="W50:W55" si="0">IFERROR(IF(V50="","",V50),"")</f>
        <v>1</v>
      </c>
      <c r="X50" s="37">
        <f t="shared" ref="X50:X55" si="1">IFERROR(IF(V50="","",V50*0.0155),"")</f>
        <v>1.55E-2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15</v>
      </c>
      <c r="W51" s="164">
        <f t="shared" si="0"/>
        <v>15</v>
      </c>
      <c r="X51" s="37">
        <f t="shared" si="1"/>
        <v>0.23249999999999998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47</v>
      </c>
      <c r="W53" s="164">
        <f t="shared" si="0"/>
        <v>47</v>
      </c>
      <c r="X53" s="37">
        <f t="shared" si="1"/>
        <v>0.72850000000000004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1</v>
      </c>
      <c r="W54" s="164">
        <f t="shared" si="0"/>
        <v>1</v>
      </c>
      <c r="X54" s="37">
        <f t="shared" si="1"/>
        <v>1.55E-2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17</v>
      </c>
      <c r="W55" s="164">
        <f t="shared" si="0"/>
        <v>17</v>
      </c>
      <c r="X55" s="37">
        <f t="shared" si="1"/>
        <v>0.26350000000000001</v>
      </c>
      <c r="Y55" s="57"/>
      <c r="Z55" s="58"/>
      <c r="AD55" s="62"/>
      <c r="BA55" s="79" t="s">
        <v>1</v>
      </c>
    </row>
    <row r="56" spans="1:53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81</v>
      </c>
      <c r="W56" s="165">
        <f>IFERROR(SUM(W50:W55),"0")</f>
        <v>81</v>
      </c>
      <c r="X56" s="165">
        <f>IFERROR(IF(X50="",0,X50),"0")+IFERROR(IF(X51="",0,X51),"0")+IFERROR(IF(X52="",0,X52),"0")+IFERROR(IF(X53="",0,X53),"0")+IFERROR(IF(X54="",0,X54),"0")+IFERROR(IF(X55="",0,X55),"0")</f>
        <v>1.2555000000000001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582.56000000000006</v>
      </c>
      <c r="W57" s="165">
        <f>IFERROR(SUMPRODUCT(W50:W55*H50:H55),"0")</f>
        <v>582.56000000000006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0</v>
      </c>
      <c r="W61" s="164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0</v>
      </c>
      <c r="W62" s="165">
        <f>IFERROR(SUM(W60:W61),"0")</f>
        <v>0</v>
      </c>
      <c r="X62" s="165">
        <f>IFERROR(IF(X60="",0,X60),"0")+IFERROR(IF(X61="",0,X61),"0")</f>
        <v>0</v>
      </c>
      <c r="Y62" s="166"/>
      <c r="Z62" s="166"/>
    </row>
    <row r="63" spans="1:53" hidden="1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0</v>
      </c>
      <c r="W63" s="165">
        <f>IFERROR(SUMPRODUCT(W60:W61*H60:H61),"0")</f>
        <v>0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13</v>
      </c>
      <c r="W66" s="164">
        <f>IFERROR(IF(V66="","",V66),"")</f>
        <v>13</v>
      </c>
      <c r="X66" s="37">
        <f>IFERROR(IF(V66="","",V66*0.01788),"")</f>
        <v>0.23244000000000001</v>
      </c>
      <c r="Y66" s="57"/>
      <c r="Z66" s="58"/>
      <c r="AD66" s="62"/>
      <c r="BA66" s="82" t="s">
        <v>74</v>
      </c>
    </row>
    <row r="67" spans="1:53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13</v>
      </c>
      <c r="W67" s="165">
        <f>IFERROR(SUM(W66:W66),"0")</f>
        <v>13</v>
      </c>
      <c r="X67" s="165">
        <f>IFERROR(IF(X66="",0,X66),"0")</f>
        <v>0.23244000000000001</v>
      </c>
      <c r="Y67" s="166"/>
      <c r="Z67" s="166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46.800000000000004</v>
      </c>
      <c r="W68" s="165">
        <f>IFERROR(SUMPRODUCT(W66:W66*H66:H66),"0")</f>
        <v>46.800000000000004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9</v>
      </c>
      <c r="W71" s="164">
        <f>IFERROR(IF(V71="","",V71),"")</f>
        <v>9</v>
      </c>
      <c r="X71" s="37">
        <f>IFERROR(IF(V71="","",V71*0.01788),"")</f>
        <v>0.16092000000000001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10</v>
      </c>
      <c r="W72" s="164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74</v>
      </c>
    </row>
    <row r="73" spans="1:53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19</v>
      </c>
      <c r="W73" s="165">
        <f>IFERROR(SUM(W71:W72),"0")</f>
        <v>19</v>
      </c>
      <c r="X73" s="165">
        <f>IFERROR(IF(X71="",0,X71),"0")+IFERROR(IF(X72="",0,X72),"0")</f>
        <v>0.33972000000000002</v>
      </c>
      <c r="Y73" s="166"/>
      <c r="Z73" s="166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68.400000000000006</v>
      </c>
      <c r="W74" s="165">
        <f>IFERROR(SUMPRODUCT(W71:W72*H71:H72),"0")</f>
        <v>68.400000000000006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62</v>
      </c>
      <c r="W78" s="164">
        <f t="shared" si="2"/>
        <v>62</v>
      </c>
      <c r="X78" s="37">
        <f t="shared" si="3"/>
        <v>1.10856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109</v>
      </c>
      <c r="W79" s="164">
        <f t="shared" si="2"/>
        <v>109</v>
      </c>
      <c r="X79" s="37">
        <f t="shared" si="3"/>
        <v>1.94892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81</v>
      </c>
      <c r="W82" s="164">
        <f t="shared" si="2"/>
        <v>81</v>
      </c>
      <c r="X82" s="37">
        <f t="shared" si="3"/>
        <v>1.44828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252</v>
      </c>
      <c r="W83" s="165">
        <f>IFERROR(SUM(W77:W82),"0")</f>
        <v>252</v>
      </c>
      <c r="X83" s="165">
        <f>IFERROR(IF(X77="",0,X77),"0")+IFERROR(IF(X78="",0,X78),"0")+IFERROR(IF(X79="",0,X79),"0")+IFERROR(IF(X80="",0,X80),"0")+IFERROR(IF(X81="",0,X81),"0")+IFERROR(IF(X82="",0,X82),"0")</f>
        <v>4.5057600000000004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907.2</v>
      </c>
      <c r="W84" s="165">
        <f>IFERROR(SUMPRODUCT(W77:W82*H77:H82),"0")</f>
        <v>907.2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24</v>
      </c>
      <c r="W87" s="164">
        <f>IFERROR(IF(V87="","",V87),"")</f>
        <v>24</v>
      </c>
      <c r="X87" s="37">
        <f>IFERROR(IF(V87="","",V87*0.00936),"")</f>
        <v>0.22464000000000001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14</v>
      </c>
      <c r="W89" s="164">
        <f>IFERROR(IF(V89="","",V89),"")</f>
        <v>14</v>
      </c>
      <c r="X89" s="37">
        <f>IFERROR(IF(V89="","",V89*0.0155),"")</f>
        <v>0.217</v>
      </c>
      <c r="Y89" s="57"/>
      <c r="Z89" s="58"/>
      <c r="AD89" s="62"/>
      <c r="BA89" s="93" t="s">
        <v>74</v>
      </c>
    </row>
    <row r="90" spans="1:53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38</v>
      </c>
      <c r="W90" s="165">
        <f>IFERROR(SUM(W87:W89),"0")</f>
        <v>38</v>
      </c>
      <c r="X90" s="165">
        <f>IFERROR(IF(X87="",0,X87),"0")+IFERROR(IF(X88="",0,X88),"0")+IFERROR(IF(X89="",0,X89),"0")</f>
        <v>0.44164000000000003</v>
      </c>
      <c r="Y90" s="166"/>
      <c r="Z90" s="166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94.960000000000008</v>
      </c>
      <c r="W91" s="165">
        <f>IFERROR(SUMPRODUCT(W87:W89*H87:H89),"0")</f>
        <v>94.960000000000008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0</v>
      </c>
      <c r="W94" s="164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3</v>
      </c>
      <c r="W95" s="164">
        <f>IFERROR(IF(V95="","",V95),"")</f>
        <v>3</v>
      </c>
      <c r="X95" s="37">
        <f>IFERROR(IF(V95="","",V95*0.0155),"")</f>
        <v>4.65E-2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6</v>
      </c>
      <c r="W96" s="164">
        <f>IFERROR(IF(V96="","",V96),"")</f>
        <v>6</v>
      </c>
      <c r="X96" s="37">
        <f>IFERROR(IF(V96="","",V96*0.0155),"")</f>
        <v>9.2999999999999999E-2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27</v>
      </c>
      <c r="W97" s="164">
        <f>IFERROR(IF(V97="","",V97),"")</f>
        <v>27</v>
      </c>
      <c r="X97" s="37">
        <f>IFERROR(IF(V97="","",V97*0.0155),"")</f>
        <v>0.41849999999999998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36</v>
      </c>
      <c r="W98" s="165">
        <f>IFERROR(SUM(W94:W97),"0")</f>
        <v>36</v>
      </c>
      <c r="X98" s="165">
        <f>IFERROR(IF(X94="",0,X94),"0")+IFERROR(IF(X95="",0,X95),"0")+IFERROR(IF(X96="",0,X96),"0")+IFERROR(IF(X97="",0,X97),"0")</f>
        <v>0.55800000000000005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257.28000000000003</v>
      </c>
      <c r="W99" s="165">
        <f>IFERROR(SUMPRODUCT(W94:W97*H94:H97),"0")</f>
        <v>257.28000000000003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91</v>
      </c>
      <c r="W102" s="164">
        <f>IFERROR(IF(V102="","",V102),"")</f>
        <v>91</v>
      </c>
      <c r="X102" s="37">
        <f>IFERROR(IF(V102="","",V102*0.01788),"")</f>
        <v>1.6270800000000001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81</v>
      </c>
      <c r="W103" s="164">
        <f>IFERROR(IF(V103="","",V103),"")</f>
        <v>81</v>
      </c>
      <c r="X103" s="37">
        <f>IFERROR(IF(V103="","",V103*0.01788),"")</f>
        <v>1.44828</v>
      </c>
      <c r="Y103" s="57"/>
      <c r="Z103" s="58"/>
      <c r="AD103" s="62"/>
      <c r="BA103" s="99" t="s">
        <v>74</v>
      </c>
    </row>
    <row r="104" spans="1:53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172</v>
      </c>
      <c r="W104" s="165">
        <f>IFERROR(SUM(W102:W103),"0")</f>
        <v>172</v>
      </c>
      <c r="X104" s="165">
        <f>IFERROR(IF(X102="",0,X102),"0")+IFERROR(IF(X103="",0,X103),"0")</f>
        <v>3.0753599999999999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516</v>
      </c>
      <c r="W105" s="165">
        <f>IFERROR(SUMPRODUCT(W102:W103*H102:H103),"0")</f>
        <v>516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hidden="1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0</v>
      </c>
      <c r="W108" s="164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hidden="1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0</v>
      </c>
      <c r="W109" s="165">
        <f>IFERROR(SUM(W108:W108),"0")</f>
        <v>0</v>
      </c>
      <c r="X109" s="165">
        <f>IFERROR(IF(X108="",0,X108),"0")</f>
        <v>0</v>
      </c>
      <c r="Y109" s="166"/>
      <c r="Z109" s="166"/>
    </row>
    <row r="110" spans="1:53" hidden="1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0</v>
      </c>
      <c r="W110" s="165">
        <f>IFERROR(SUMPRODUCT(W108:W108*H108:H108),"0")</f>
        <v>0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3</v>
      </c>
      <c r="W115" s="164">
        <f>IFERROR(IF(V115="","",V115),"")</f>
        <v>3</v>
      </c>
      <c r="X115" s="37">
        <f>IFERROR(IF(V115="","",V115*0.01788),"")</f>
        <v>5.364E-2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4301135114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3</v>
      </c>
      <c r="W117" s="165">
        <f>IFERROR(SUM(W113:W116),"0")</f>
        <v>3</v>
      </c>
      <c r="X117" s="165">
        <f>IFERROR(IF(X113="",0,X113),"0")+IFERROR(IF(X114="",0,X114),"0")+IFERROR(IF(X115="",0,X115),"0")+IFERROR(IF(X116="",0,X116),"0")</f>
        <v>5.364E-2</v>
      </c>
      <c r="Y117" s="166"/>
      <c r="Z117" s="166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9</v>
      </c>
      <c r="W118" s="165">
        <f>IFERROR(SUMPRODUCT(W113:W116*H113:H116),"0")</f>
        <v>9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43</v>
      </c>
      <c r="W121" s="164">
        <f>IFERROR(IF(V121="","",V121),"")</f>
        <v>43</v>
      </c>
      <c r="X121" s="37">
        <f>IFERROR(IF(V121="","",V121*0.01788),"")</f>
        <v>0.76883999999999997</v>
      </c>
      <c r="Y121" s="57"/>
      <c r="Z121" s="58"/>
      <c r="AD121" s="62"/>
      <c r="BA121" s="105" t="s">
        <v>74</v>
      </c>
    </row>
    <row r="122" spans="1:53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43</v>
      </c>
      <c r="W122" s="165">
        <f>IFERROR(SUM(W121:W121),"0")</f>
        <v>43</v>
      </c>
      <c r="X122" s="165">
        <f>IFERROR(IF(X121="",0,X121),"0")</f>
        <v>0.76883999999999997</v>
      </c>
      <c r="Y122" s="166"/>
      <c r="Z122" s="166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129</v>
      </c>
      <c r="W123" s="165">
        <f>IFERROR(SUMPRODUCT(W121:W121*H121:H121),"0")</f>
        <v>129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42</v>
      </c>
      <c r="W145" s="164">
        <f>IFERROR(IF(V145="","",V145),"")</f>
        <v>42</v>
      </c>
      <c r="X145" s="37">
        <f>IFERROR(IF(V145="","",V145*0.00866),"")</f>
        <v>0.36371999999999999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42</v>
      </c>
      <c r="W147" s="165">
        <f>IFERROR(SUM(W143:W146),"0")</f>
        <v>42</v>
      </c>
      <c r="X147" s="165">
        <f>IFERROR(IF(X143="",0,X143),"0")+IFERROR(IF(X144="",0,X144),"0")+IFERROR(IF(X145="",0,X145),"0")+IFERROR(IF(X146="",0,X146),"0")</f>
        <v>0.36371999999999999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210</v>
      </c>
      <c r="W148" s="165">
        <f>IFERROR(SUMPRODUCT(W143:W146*H143:H146),"0")</f>
        <v>210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121</v>
      </c>
      <c r="W157" s="164">
        <f>IFERROR(IF(V157="","",V157),"")</f>
        <v>121</v>
      </c>
      <c r="X157" s="37">
        <f>IFERROR(IF(V157="","",V157*0.01788),"")</f>
        <v>2.1634799999999998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52</v>
      </c>
      <c r="W158" s="164">
        <f>IFERROR(IF(V158="","",V158),"")</f>
        <v>52</v>
      </c>
      <c r="X158" s="37">
        <f>IFERROR(IF(V158="","",V158*0.01788),"")</f>
        <v>0.92976000000000003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173</v>
      </c>
      <c r="W159" s="165">
        <f>IFERROR(SUM(W157:W158),"0")</f>
        <v>173</v>
      </c>
      <c r="X159" s="165">
        <f>IFERROR(IF(X157="",0,X157),"0")+IFERROR(IF(X158="",0,X158),"0")</f>
        <v>3.0932399999999998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519</v>
      </c>
      <c r="W160" s="165">
        <f>IFERROR(SUMPRODUCT(W157:W158*H157:H158),"0")</f>
        <v>519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9</v>
      </c>
      <c r="W163" s="164">
        <f>IFERROR(IF(V163="","",V163),"")</f>
        <v>9</v>
      </c>
      <c r="X163" s="37">
        <f>IFERROR(IF(V163="","",V163*0.01157),"")</f>
        <v>0.10413</v>
      </c>
      <c r="Y163" s="57"/>
      <c r="Z163" s="58"/>
      <c r="AD163" s="62"/>
      <c r="BA163" s="118" t="s">
        <v>74</v>
      </c>
    </row>
    <row r="164" spans="1:53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9</v>
      </c>
      <c r="W164" s="165">
        <f>IFERROR(SUM(W163:W163),"0")</f>
        <v>9</v>
      </c>
      <c r="X164" s="165">
        <f>IFERROR(IF(X163="",0,X163),"0")</f>
        <v>0.10413</v>
      </c>
      <c r="Y164" s="166"/>
      <c r="Z164" s="166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14.4</v>
      </c>
      <c r="W165" s="165">
        <f>IFERROR(SUMPRODUCT(W163:W163*H163:H163),"0")</f>
        <v>14.4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2</v>
      </c>
      <c r="W175" s="164">
        <f>IFERROR(IF(V175="","",V175),"")</f>
        <v>2</v>
      </c>
      <c r="X175" s="37">
        <f>IFERROR(IF(V175="","",V175*0.01788),"")</f>
        <v>3.576E-2</v>
      </c>
      <c r="Y175" s="57"/>
      <c r="Z175" s="58"/>
      <c r="AD175" s="62"/>
      <c r="BA175" s="122" t="s">
        <v>74</v>
      </c>
    </row>
    <row r="176" spans="1:53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2</v>
      </c>
      <c r="W176" s="165">
        <f>IFERROR(SUM(W173:W175),"0")</f>
        <v>2</v>
      </c>
      <c r="X176" s="165">
        <f>IFERROR(IF(X173="",0,X173),"0")+IFERROR(IF(X174="",0,X174),"0")+IFERROR(IF(X175="",0,X175),"0")</f>
        <v>3.576E-2</v>
      </c>
      <c r="Y176" s="166"/>
      <c r="Z176" s="166"/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6</v>
      </c>
      <c r="W177" s="165">
        <f>IFERROR(SUMPRODUCT(W173:W175*H173:H175),"0")</f>
        <v>6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hidden="1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0</v>
      </c>
      <c r="W187" s="164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idden="1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0</v>
      </c>
      <c r="W190" s="165">
        <f>IFERROR(SUM(W187:W189),"0")</f>
        <v>0</v>
      </c>
      <c r="X190" s="165">
        <f>IFERROR(IF(X187="",0,X187),"0")+IFERROR(IF(X188="",0,X188),"0")+IFERROR(IF(X189="",0,X189),"0")</f>
        <v>0</v>
      </c>
      <c r="Y190" s="166"/>
      <c r="Z190" s="166"/>
    </row>
    <row r="191" spans="1:53" hidden="1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0</v>
      </c>
      <c r="W191" s="165">
        <f>IFERROR(SUMPRODUCT(W187:W189*H187:H189),"0")</f>
        <v>0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6</v>
      </c>
      <c r="W195" s="164">
        <f>IFERROR(IF(V195="","",V195),"")</f>
        <v>6</v>
      </c>
      <c r="X195" s="37">
        <f>IFERROR(IF(V195="","",V195*0.0155),"")</f>
        <v>9.2999999999999999E-2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12</v>
      </c>
      <c r="W197" s="164">
        <f>IFERROR(IF(V197="","",V197),"")</f>
        <v>12</v>
      </c>
      <c r="X197" s="37">
        <f>IFERROR(IF(V197="","",V197*0.0155),"")</f>
        <v>0.186</v>
      </c>
      <c r="Y197" s="57"/>
      <c r="Z197" s="58"/>
      <c r="AD197" s="62"/>
      <c r="BA197" s="131" t="s">
        <v>1</v>
      </c>
    </row>
    <row r="198" spans="1:53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18</v>
      </c>
      <c r="W198" s="165">
        <f>IFERROR(SUM(W194:W197),"0")</f>
        <v>18</v>
      </c>
      <c r="X198" s="165">
        <f>IFERROR(IF(X194="",0,X194),"0")+IFERROR(IF(X195="",0,X195),"0")+IFERROR(IF(X196="",0,X196),"0")+IFERROR(IF(X197="",0,X197),"0")</f>
        <v>0.27900000000000003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129.60000000000002</v>
      </c>
      <c r="W199" s="165">
        <f>IFERROR(SUMPRODUCT(W194:W197*H194:H197),"0")</f>
        <v>129.60000000000002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hidden="1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65</v>
      </c>
      <c r="W231" s="164">
        <f>IFERROR(IF(V231="","",V231),"")</f>
        <v>65</v>
      </c>
      <c r="X231" s="37">
        <f>IFERROR(IF(V231="","",V231*0.00502),"")</f>
        <v>0.32630000000000003</v>
      </c>
      <c r="Y231" s="57"/>
      <c r="Z231" s="58"/>
      <c r="AD231" s="62"/>
      <c r="BA231" s="138" t="s">
        <v>74</v>
      </c>
    </row>
    <row r="232" spans="1:53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65</v>
      </c>
      <c r="W232" s="165">
        <f>IFERROR(SUM(W231:W231),"0")</f>
        <v>65</v>
      </c>
      <c r="X232" s="165">
        <f>IFERROR(IF(X231="",0,X231),"0")</f>
        <v>0.32630000000000003</v>
      </c>
      <c r="Y232" s="166"/>
      <c r="Z232" s="166"/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117</v>
      </c>
      <c r="W233" s="165">
        <f>IFERROR(SUMPRODUCT(W231:W231*H231:H231),"0")</f>
        <v>117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74</v>
      </c>
      <c r="W235" s="164">
        <f>IFERROR(IF(V235="","",V235),"")</f>
        <v>74</v>
      </c>
      <c r="X235" s="37">
        <f>IFERROR(IF(V235="","",V235*0.0155),"")</f>
        <v>1.147</v>
      </c>
      <c r="Y235" s="57"/>
      <c r="Z235" s="58"/>
      <c r="AD235" s="62"/>
      <c r="BA235" s="139" t="s">
        <v>74</v>
      </c>
    </row>
    <row r="236" spans="1:53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74</v>
      </c>
      <c r="W236" s="165">
        <f>IFERROR(SUM(W235:W235),"0")</f>
        <v>74</v>
      </c>
      <c r="X236" s="165">
        <f>IFERROR(IF(X235="",0,X235),"0")</f>
        <v>1.147</v>
      </c>
      <c r="Y236" s="166"/>
      <c r="Z236" s="166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444</v>
      </c>
      <c r="W237" s="165">
        <f>IFERROR(SUMPRODUCT(W235:W235*H235:H235),"0")</f>
        <v>444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44</v>
      </c>
      <c r="W239" s="164">
        <f>IFERROR(IF(V239="","",V239),"")</f>
        <v>44</v>
      </c>
      <c r="X239" s="37">
        <f>IFERROR(IF(V239="","",V239*0.00936),"")</f>
        <v>0.41183999999999998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32</v>
      </c>
      <c r="W241" s="164">
        <f>IFERROR(IF(V241="","",V241),"")</f>
        <v>32</v>
      </c>
      <c r="X241" s="37">
        <f>IFERROR(IF(V241="","",V241*0.0155),"")</f>
        <v>0.496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76</v>
      </c>
      <c r="W243" s="165">
        <f>IFERROR(SUM(W239:W242),"0")</f>
        <v>76</v>
      </c>
      <c r="X243" s="165">
        <f>IFERROR(IF(X239="",0,X239),"0")+IFERROR(IF(X240="",0,X240),"0")+IFERROR(IF(X241="",0,X241),"0")+IFERROR(IF(X242="",0,X242),"0")</f>
        <v>0.90783999999999998</v>
      </c>
      <c r="Y243" s="166"/>
      <c r="Z243" s="166"/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278.8</v>
      </c>
      <c r="W244" s="165">
        <f>IFERROR(SUMPRODUCT(W239:W242*H239:H242),"0")</f>
        <v>278.8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171</v>
      </c>
      <c r="W246" s="164">
        <f t="shared" ref="W246:W258" si="4">IFERROR(IF(V246="","",V246),"")</f>
        <v>171</v>
      </c>
      <c r="X246" s="37">
        <f>IFERROR(IF(V246="","",V246*0.00936),"")</f>
        <v>1.60056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15</v>
      </c>
      <c r="W247" s="164">
        <f t="shared" si="4"/>
        <v>15</v>
      </c>
      <c r="X247" s="37">
        <f>IFERROR(IF(V247="","",V247*0.00936),"")</f>
        <v>0.1404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399</v>
      </c>
      <c r="W248" s="164">
        <f t="shared" si="4"/>
        <v>399</v>
      </c>
      <c r="X248" s="37">
        <f>IFERROR(IF(V248="","",V248*0.00936),"")</f>
        <v>3.7346400000000002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3</v>
      </c>
      <c r="W250" s="164">
        <f t="shared" si="4"/>
        <v>3</v>
      </c>
      <c r="X250" s="37">
        <f>IFERROR(IF(V250="","",V250*0.00936),"")</f>
        <v>2.8080000000000001E-2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132</v>
      </c>
      <c r="W252" s="164">
        <f t="shared" si="4"/>
        <v>132</v>
      </c>
      <c r="X252" s="37">
        <f>IFERROR(IF(V252="","",V252*0.00936),"")</f>
        <v>1.23552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5</v>
      </c>
      <c r="W254" s="164">
        <f t="shared" si="4"/>
        <v>5</v>
      </c>
      <c r="X254" s="37">
        <f>IFERROR(IF(V254="","",V254*0.00936),"")</f>
        <v>4.6800000000000001E-2</v>
      </c>
      <c r="Y254" s="57"/>
      <c r="Z254" s="58"/>
      <c r="AD254" s="62"/>
      <c r="BA254" s="152" t="s">
        <v>74</v>
      </c>
    </row>
    <row r="255" spans="1:53" ht="27" hidden="1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725</v>
      </c>
      <c r="W259" s="165">
        <f>IFERROR(SUM(W246:W258),"0")</f>
        <v>725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6.7860000000000005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2561.8000000000002</v>
      </c>
      <c r="W260" s="165">
        <f>IFERROR(SUMPRODUCT(W246:W258*H246:H258),"0")</f>
        <v>2561.8000000000002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7246.4000000000005</v>
      </c>
      <c r="W261" s="165">
        <f>IFERROR(W24+W33+W41+W47+W57+W63+W68+W74+W84+W91+W99+W105+W110+W118+W123+W129+W134+W140+W148+W153+W160+W165+W170+W177+W184+W191+W199+W204+W210+W216+W222+W227+W233+W237+W244+W260,"0")</f>
        <v>7246.4000000000005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8024.6380000000017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8024.6380000000017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22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22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8574.6380000000026</v>
      </c>
      <c r="W264" s="165">
        <f>GrossWeightTotalR+PalletQtyTotalR*25</f>
        <v>8574.6380000000026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2118</v>
      </c>
      <c r="W265" s="165">
        <f>IFERROR(W23+W32+W40+W46+W56+W62+W67+W73+W83+W90+W98+W104+W109+W117+W122+W128+W133+W139+W147+W152+W159+W164+W169+W176+W183+W190+W198+W203+W209+W215+W221+W226+W232+W236+W243+W259,"0")</f>
        <v>2118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26.895029999999998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111</v>
      </c>
      <c r="D271" s="47">
        <f>IFERROR(V36*H36,"0")+IFERROR(V37*H37,"0")+IFERROR(V38*H38,"0")+IFERROR(V39*H39,"0")</f>
        <v>0</v>
      </c>
      <c r="E271" s="47">
        <f>IFERROR(V44*H44,"0")+IFERROR(V45*H45,"0")</f>
        <v>243.6</v>
      </c>
      <c r="F271" s="47">
        <f>IFERROR(V50*H50,"0")+IFERROR(V51*H51,"0")+IFERROR(V52*H52,"0")+IFERROR(V53*H53,"0")+IFERROR(V54*H54,"0")+IFERROR(V55*H55,"0")</f>
        <v>582.56000000000006</v>
      </c>
      <c r="G271" s="47">
        <f>IFERROR(V60*H60,"0")+IFERROR(V61*H61,"0")</f>
        <v>0</v>
      </c>
      <c r="H271" s="47">
        <f>IFERROR(V66*H66,"0")</f>
        <v>46.800000000000004</v>
      </c>
      <c r="I271" s="47">
        <f>IFERROR(V71*H71,"0")+IFERROR(V72*H72,"0")</f>
        <v>68.400000000000006</v>
      </c>
      <c r="J271" s="47">
        <f>IFERROR(V77*H77,"0")+IFERROR(V78*H78,"0")+IFERROR(V79*H79,"0")+IFERROR(V80*H80,"0")+IFERROR(V81*H81,"0")+IFERROR(V82*H82,"0")</f>
        <v>907.2</v>
      </c>
      <c r="K271" s="47">
        <f>IFERROR(V87*H87,"0")+IFERROR(V88*H88,"0")+IFERROR(V89*H89,"0")</f>
        <v>94.960000000000008</v>
      </c>
      <c r="L271" s="47">
        <f>IFERROR(V94*H94,"0")+IFERROR(V95*H95,"0")+IFERROR(V96*H96,"0")+IFERROR(V97*H97,"0")</f>
        <v>257.28000000000003</v>
      </c>
      <c r="M271" s="47">
        <f>IFERROR(V102*H102,"0")+IFERROR(V103*H103,"0")</f>
        <v>516</v>
      </c>
      <c r="N271" s="47">
        <f>IFERROR(V108*H108,"0")</f>
        <v>0</v>
      </c>
      <c r="O271" s="47">
        <f>IFERROR(V113*H113,"0")+IFERROR(V114*H114,"0")+IFERROR(V115*H115,"0")+IFERROR(V116*H116,"0")</f>
        <v>9</v>
      </c>
      <c r="P271" s="47">
        <f>IFERROR(V121*H121,"0")</f>
        <v>129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210</v>
      </c>
      <c r="U271" s="47">
        <f>IFERROR(V157*H157,"0")+IFERROR(V158*H158,"0")</f>
        <v>519</v>
      </c>
      <c r="V271" s="47">
        <f>IFERROR(V163*H163,"0")</f>
        <v>14.4</v>
      </c>
      <c r="W271" s="47">
        <f>IFERROR(V168*H168,"0")</f>
        <v>0</v>
      </c>
      <c r="X271" s="47">
        <f>IFERROR(V173*H173,"0")+IFERROR(V174*H174,"0")+IFERROR(V175*H175,"0")</f>
        <v>6</v>
      </c>
      <c r="Y271" s="47">
        <f>IFERROR(V181*H181,"0")+IFERROR(V182*H182,"0")</f>
        <v>0</v>
      </c>
      <c r="Z271" s="47">
        <f>IFERROR(V187*H187,"0")+IFERROR(V188*H188,"0")+IFERROR(V189*H189,"0")</f>
        <v>0</v>
      </c>
      <c r="AA271" s="47">
        <f>IFERROR(V194*H194,"0")+IFERROR(V195*H195,"0")+IFERROR(V196*H196,"0")+IFERROR(V197*H197,"0")</f>
        <v>129.60000000000002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3401.6000000000004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1179.4400000000003</v>
      </c>
      <c r="B274" s="61">
        <f>SUMPRODUCT(--(BA:BA="ПГП"),--(U:U="кор"),H:H,W:W)+SUMPRODUCT(--(BA:BA="ПГП"),--(U:U="кг"),W:W)</f>
        <v>6066.9600000000009</v>
      </c>
      <c r="C274" s="61">
        <f>SUMPRODUCT(--(BA:BA="КИЗ"),--(U:U="кор"),H:H,W:W)+SUMPRODUCT(--(BA:BA="КИЗ"),--(U:U="кг"),W:W)</f>
        <v>0</v>
      </c>
    </row>
  </sheetData>
  <sheetProtection algorithmName="SHA-512" hashValue="H++Qer7NN2RYI40IfFD4s5Wfc39QQs8d07d+I4zEIQEVMQDhUXY08xtxOnWS3Y6cwhmZcsfKy9gpvb3Z5ty4Bw==" saltValue="av78ZzeRRxSTdRGlgog7Z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,00"/>
        <filter val="109,00"/>
        <filter val="110,00"/>
        <filter val="111,00"/>
        <filter val="117,00"/>
        <filter val="12,00"/>
        <filter val="121,00"/>
        <filter val="129,00"/>
        <filter val="129,60"/>
        <filter val="13,00"/>
        <filter val="132,00"/>
        <filter val="14,00"/>
        <filter val="14,40"/>
        <filter val="15,00"/>
        <filter val="17,00"/>
        <filter val="171,00"/>
        <filter val="172,00"/>
        <filter val="173,00"/>
        <filter val="18,00"/>
        <filter val="19,00"/>
        <filter val="2 118,00"/>
        <filter val="2 561,80"/>
        <filter val="2,00"/>
        <filter val="203,00"/>
        <filter val="210,00"/>
        <filter val="22"/>
        <filter val="24,00"/>
        <filter val="243,60"/>
        <filter val="252,00"/>
        <filter val="257,28"/>
        <filter val="27,00"/>
        <filter val="278,80"/>
        <filter val="3,00"/>
        <filter val="32,00"/>
        <filter val="36,00"/>
        <filter val="38,00"/>
        <filter val="399,00"/>
        <filter val="42,00"/>
        <filter val="43,00"/>
        <filter val="44,00"/>
        <filter val="444,00"/>
        <filter val="46,80"/>
        <filter val="47,00"/>
        <filter val="5,00"/>
        <filter val="516,00"/>
        <filter val="519,00"/>
        <filter val="52,00"/>
        <filter val="582,56"/>
        <filter val="6,00"/>
        <filter val="62,00"/>
        <filter val="65,00"/>
        <filter val="68,40"/>
        <filter val="7 246,40"/>
        <filter val="725,00"/>
        <filter val="74,00"/>
        <filter val="76,00"/>
        <filter val="8 024,64"/>
        <filter val="8 574,64"/>
        <filter val="81,00"/>
        <filter val="9,00"/>
        <filter val="907,20"/>
        <filter val="91,00"/>
        <filter val="93,00"/>
        <filter val="94,96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x94pgWVSI8nZ8pHVgPVLD32SlK/zo+9tDI/72O6BCXrJGgj54eDloo0FNoSFeO4YeYd910Ox3H4BzIBRyMUlOg==" saltValue="9qviWfoMl0Bp2zubhDsL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