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5CA4AE-66FC-4BB1-90FF-B2CCA2B52D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X56" i="1"/>
  <c r="W73" i="1"/>
  <c r="W83" i="1"/>
  <c r="X147" i="1"/>
  <c r="X32" i="1"/>
  <c r="W262" i="1"/>
  <c r="V265" i="1"/>
  <c r="X40" i="1"/>
  <c r="X266" i="1" s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5" i="1" l="1"/>
  <c r="W264" i="1"/>
  <c r="W261" i="1"/>
  <c r="A274" i="1"/>
  <c r="C274" i="1"/>
  <c r="B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<sst xmlns="http://schemas.openxmlformats.org/spreadsheetml/2006/main" count="969" uniqueCount="378">
  <si>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</si>
  <si>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</si>
  <si>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</si>
  <si>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07.02.2024</t>
  </si>
  <si>
    <t>бланк создан</t>
  </si>
  <si>
    <t>06.02.2024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</si>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</sst>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/>
      <c r="E5" s="324"/>
      <c r="F5" s="214" t="s">
        <v>9</v>
      </c>
      <c r="G5" s="182"/>
      <c r="H5" s="323" t="s">
        <v>377</v>
      </c>
      <c r="I5" s="333"/>
      <c r="J5" s="333"/>
      <c r="K5" s="333"/>
      <c r="L5" s="324"/>
      <c r="N5" s="25" t="s">
        <v>10</v>
      </c>
      <c r="O5" s="204">
        <v>45334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0.33333333333333331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58</v>
      </c>
      <c r="W30" s="164">
        <f>IFERROR(IF(V30="","",V30),"")</f>
        <v>58</v>
      </c>
      <c r="X30" s="37">
        <f>IFERROR(IF(V30="","",V30*0.00936),"")</f>
        <v>0.54288000000000003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58</v>
      </c>
      <c r="W32" s="165">
        <f>IFERROR(SUM(W28:W31),"0")</f>
        <v>58</v>
      </c>
      <c r="X32" s="165">
        <f>IFERROR(IF(X28="",0,X28),"0")+IFERROR(IF(X29="",0,X29),"0")+IFERROR(IF(X30="",0,X30),"0")+IFERROR(IF(X31="",0,X31),"0")</f>
        <v>0.54288000000000003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87</v>
      </c>
      <c r="W33" s="165">
        <f>IFERROR(SUMPRODUCT(W28:W31*H28:H31),"0")</f>
        <v>87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24</v>
      </c>
      <c r="W39" s="164">
        <f>IFERROR(IF(V39="","",V39),"")</f>
        <v>24</v>
      </c>
      <c r="X39" s="37">
        <f>IFERROR(IF(V39="","",V39*0.0155),"")</f>
        <v>0.372</v>
      </c>
      <c r="Y39" s="57"/>
      <c r="Z39" s="58"/>
      <c r="AD39" s="62"/>
      <c r="BA39" s="71" t="s">
        <v>1</v>
      </c>
    </row>
    <row r="40" spans="1:53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24</v>
      </c>
      <c r="W40" s="165">
        <f>IFERROR(SUM(W36:W39),"0")</f>
        <v>24</v>
      </c>
      <c r="X40" s="165">
        <f>IFERROR(IF(X36="",0,X36),"0")+IFERROR(IF(X37="",0,X37),"0")+IFERROR(IF(X38="",0,X38),"0")+IFERROR(IF(X39="",0,X39),"0")</f>
        <v>0.372</v>
      </c>
      <c r="Y40" s="166"/>
      <c r="Z40" s="166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144</v>
      </c>
      <c r="W41" s="165">
        <f>IFERROR(SUMPRODUCT(W36:W39*H36:H39),"0")</f>
        <v>144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72</v>
      </c>
      <c r="W55" s="164">
        <f t="shared" si="0"/>
        <v>72</v>
      </c>
      <c r="X55" s="37">
        <f t="shared" si="1"/>
        <v>1.1160000000000001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72</v>
      </c>
      <c r="W56" s="165">
        <f>IFERROR(SUM(W50:W55),"0")</f>
        <v>72</v>
      </c>
      <c r="X56" s="165">
        <f>IFERROR(IF(X50="",0,X50),"0")+IFERROR(IF(X51="",0,X51),"0")+IFERROR(IF(X52="",0,X52),"0")+IFERROR(IF(X53="",0,X53),"0")+IFERROR(IF(X54="",0,X54),"0")+IFERROR(IF(X55="",0,X55),"0")</f>
        <v>1.1160000000000001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518.4</v>
      </c>
      <c r="W57" s="165">
        <f>IFERROR(SUMPRODUCT(W50:W55*H50:H55),"0")</f>
        <v>518.4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35</v>
      </c>
      <c r="W61" s="164">
        <f>IFERROR(IF(V61="","",V61),"")</f>
        <v>35</v>
      </c>
      <c r="X61" s="37">
        <f>IFERROR(IF(V61="","",V61*0.00866),"")</f>
        <v>0.30309999999999998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35</v>
      </c>
      <c r="W62" s="165">
        <f>IFERROR(SUM(W60:W61),"0")</f>
        <v>35</v>
      </c>
      <c r="X62" s="165">
        <f>IFERROR(IF(X60="",0,X60),"0")+IFERROR(IF(X61="",0,X61),"0")</f>
        <v>0.30309999999999998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175</v>
      </c>
      <c r="W63" s="165">
        <f>IFERROR(SUMPRODUCT(W60:W61*H60:H61),"0")</f>
        <v>175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hidden="1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24</v>
      </c>
      <c r="W79" s="164">
        <f t="shared" si="2"/>
        <v>24</v>
      </c>
      <c r="X79" s="37">
        <f t="shared" si="3"/>
        <v>0.42912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0</v>
      </c>
      <c r="W82" s="164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24</v>
      </c>
      <c r="W83" s="165">
        <f>IFERROR(SUM(W77:W82),"0")</f>
        <v>24</v>
      </c>
      <c r="X83" s="165">
        <f>IFERROR(IF(X77="",0,X77),"0")+IFERROR(IF(X78="",0,X78),"0")+IFERROR(IF(X79="",0,X79),"0")+IFERROR(IF(X80="",0,X80),"0")+IFERROR(IF(X81="",0,X81),"0")+IFERROR(IF(X82="",0,X82),"0")</f>
        <v>0.42912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86.4</v>
      </c>
      <c r="W84" s="165">
        <f>IFERROR(SUMPRODUCT(W77:W82*H77:H82),"0")</f>
        <v>86.4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hidden="1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2</v>
      </c>
      <c r="W94" s="164">
        <f>IFERROR(IF(V94="","",V94),"")</f>
        <v>2</v>
      </c>
      <c r="X94" s="37">
        <f>IFERROR(IF(V94="","",V94*0.0155),"")</f>
        <v>3.1E-2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78</v>
      </c>
      <c r="W95" s="164">
        <f>IFERROR(IF(V95="","",V95),"")</f>
        <v>78</v>
      </c>
      <c r="X95" s="37">
        <f>IFERROR(IF(V95="","",V95*0.0155),"")</f>
        <v>1.2090000000000001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6</v>
      </c>
      <c r="W96" s="164">
        <f>IFERROR(IF(V96="","",V96),"")</f>
        <v>6</v>
      </c>
      <c r="X96" s="37">
        <f>IFERROR(IF(V96="","",V96*0.0155),"")</f>
        <v>9.2999999999999999E-2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0</v>
      </c>
      <c r="W97" s="164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86</v>
      </c>
      <c r="W98" s="165">
        <f>IFERROR(SUM(W94:W97),"0")</f>
        <v>86</v>
      </c>
      <c r="X98" s="165">
        <f>IFERROR(IF(X94="",0,X94),"0")+IFERROR(IF(X95="",0,X95),"0")+IFERROR(IF(X96="",0,X96),"0")+IFERROR(IF(X97="",0,X97),"0")</f>
        <v>1.333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616.64</v>
      </c>
      <c r="W99" s="165">
        <f>IFERROR(SUMPRODUCT(W94:W97*H94:H97),"0")</f>
        <v>616.64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hidden="1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0</v>
      </c>
      <c r="W102" s="164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hidden="1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0</v>
      </c>
      <c r="W103" s="164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idden="1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0</v>
      </c>
      <c r="W104" s="165">
        <f>IFERROR(SUM(W102:W103),"0")</f>
        <v>0</v>
      </c>
      <c r="X104" s="165">
        <f>IFERROR(IF(X102="",0,X102),"0")+IFERROR(IF(X103="",0,X103),"0")</f>
        <v>0</v>
      </c>
      <c r="Y104" s="166"/>
      <c r="Z104" s="166"/>
    </row>
    <row r="105" spans="1:53" hidden="1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0</v>
      </c>
      <c r="W105" s="165">
        <f>IFERROR(SUMPRODUCT(W102:W103*H102:H103),"0")</f>
        <v>0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hidden="1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0</v>
      </c>
      <c r="W108" s="164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hidden="1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0</v>
      </c>
      <c r="W109" s="165">
        <f>IFERROR(SUM(W108:W108),"0")</f>
        <v>0</v>
      </c>
      <c r="X109" s="165">
        <f>IFERROR(IF(X108="",0,X108),"0")</f>
        <v>0</v>
      </c>
      <c r="Y109" s="166"/>
      <c r="Z109" s="166"/>
    </row>
    <row r="110" spans="1:53" hidden="1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0</v>
      </c>
      <c r="W110" s="165">
        <f>IFERROR(SUMPRODUCT(W108:W108*H108:H108),"0")</f>
        <v>0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4301135114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hidden="1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196</v>
      </c>
      <c r="W145" s="164">
        <f>IFERROR(IF(V145="","",V145),"")</f>
        <v>196</v>
      </c>
      <c r="X145" s="37">
        <f>IFERROR(IF(V145="","",V145*0.00866),"")</f>
        <v>1.6973599999999998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196</v>
      </c>
      <c r="W147" s="165">
        <f>IFERROR(SUM(W143:W146),"0")</f>
        <v>196</v>
      </c>
      <c r="X147" s="165">
        <f>IFERROR(IF(X143="",0,X143),"0")+IFERROR(IF(X144="",0,X144),"0")+IFERROR(IF(X145="",0,X145),"0")+IFERROR(IF(X146="",0,X146),"0")</f>
        <v>1.6973599999999998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980</v>
      </c>
      <c r="W148" s="165">
        <f>IFERROR(SUMPRODUCT(W143:W146*H143:H146),"0")</f>
        <v>980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94</v>
      </c>
      <c r="W157" s="164">
        <f>IFERROR(IF(V157="","",V157),"")</f>
        <v>94</v>
      </c>
      <c r="X157" s="37">
        <f>IFERROR(IF(V157="","",V157*0.01788),"")</f>
        <v>1.68072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94</v>
      </c>
      <c r="W159" s="165">
        <f>IFERROR(SUM(W157:W158),"0")</f>
        <v>94</v>
      </c>
      <c r="X159" s="165">
        <f>IFERROR(IF(X157="",0,X157),"0")+IFERROR(IF(X158="",0,X158),"0")</f>
        <v>1.68072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282</v>
      </c>
      <c r="W160" s="165">
        <f>IFERROR(SUMPRODUCT(W157:W158*H157:H158),"0")</f>
        <v>282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17</v>
      </c>
      <c r="W175" s="164">
        <f>IFERROR(IF(V175="","",V175),"")</f>
        <v>17</v>
      </c>
      <c r="X175" s="37">
        <f>IFERROR(IF(V175="","",V175*0.01788),"")</f>
        <v>0.30396000000000001</v>
      </c>
      <c r="Y175" s="57"/>
      <c r="Z175" s="58"/>
      <c r="AD175" s="62"/>
      <c r="BA175" s="122" t="s">
        <v>74</v>
      </c>
    </row>
    <row r="176" spans="1:53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17</v>
      </c>
      <c r="W176" s="165">
        <f>IFERROR(SUM(W173:W175),"0")</f>
        <v>17</v>
      </c>
      <c r="X176" s="165">
        <f>IFERROR(IF(X173="",0,X173),"0")+IFERROR(IF(X174="",0,X174),"0")+IFERROR(IF(X175="",0,X175),"0")</f>
        <v>0.30396000000000001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51</v>
      </c>
      <c r="W177" s="165">
        <f>IFERROR(SUMPRODUCT(W173:W175*H173:H175),"0")</f>
        <v>51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16</v>
      </c>
      <c r="W187" s="164">
        <f>IFERROR(IF(V187="","",V187),"")</f>
        <v>16</v>
      </c>
      <c r="X187" s="37">
        <f>IFERROR(IF(V187="","",V187*0.0155),"")</f>
        <v>0.248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16</v>
      </c>
      <c r="W190" s="165">
        <f>IFERROR(SUM(W187:W189),"0")</f>
        <v>16</v>
      </c>
      <c r="X190" s="165">
        <f>IFERROR(IF(X187="",0,X187),"0")+IFERROR(IF(X188="",0,X188),"0")+IFERROR(IF(X189="",0,X189),"0")</f>
        <v>0.248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89.6</v>
      </c>
      <c r="W191" s="165">
        <f>IFERROR(SUMPRODUCT(W187:W189*H187:H189),"0")</f>
        <v>89.6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34</v>
      </c>
      <c r="W195" s="164">
        <f>IFERROR(IF(V195="","",V195),"")</f>
        <v>34</v>
      </c>
      <c r="X195" s="37">
        <f>IFERROR(IF(V195="","",V195*0.0155),"")</f>
        <v>0.52700000000000002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0</v>
      </c>
      <c r="W197" s="164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34</v>
      </c>
      <c r="W198" s="165">
        <f>IFERROR(SUM(W194:W197),"0")</f>
        <v>34</v>
      </c>
      <c r="X198" s="165">
        <f>IFERROR(IF(X194="",0,X194),"0")+IFERROR(IF(X195="",0,X195),"0")+IFERROR(IF(X196="",0,X196),"0")+IFERROR(IF(X197="",0,X197),"0")</f>
        <v>0.52700000000000002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244.8</v>
      </c>
      <c r="W199" s="165">
        <f>IFERROR(SUMPRODUCT(W194:W197*H194:H197),"0")</f>
        <v>244.8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2</v>
      </c>
      <c r="W202" s="164">
        <f>IFERROR(IF(V202="","",V202),"")</f>
        <v>2</v>
      </c>
      <c r="X202" s="37">
        <f>IFERROR(IF(V202="","",V202*0.00753),"")</f>
        <v>1.506E-2</v>
      </c>
      <c r="Y202" s="57"/>
      <c r="Z202" s="58"/>
      <c r="AD202" s="62"/>
      <c r="BA202" s="132" t="s">
        <v>222</v>
      </c>
    </row>
    <row r="203" spans="1:53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2</v>
      </c>
      <c r="W203" s="165">
        <f>IFERROR(SUM(W202:W202),"0")</f>
        <v>2</v>
      </c>
      <c r="X203" s="165">
        <f>IFERROR(IF(X202="",0,X202),"0")</f>
        <v>1.506E-2</v>
      </c>
      <c r="Y203" s="166"/>
      <c r="Z203" s="166"/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3.96</v>
      </c>
      <c r="W204" s="165">
        <f>IFERROR(SUMPRODUCT(W202:W202*H202:H202),"0")</f>
        <v>3.96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64</v>
      </c>
      <c r="W220" s="164">
        <f>IFERROR(IF(V220="","",V220),"")</f>
        <v>64</v>
      </c>
      <c r="X220" s="37">
        <f>IFERROR(IF(V220="","",V220*0.0155),"")</f>
        <v>0.99199999999999999</v>
      </c>
      <c r="Y220" s="57"/>
      <c r="Z220" s="58"/>
      <c r="AD220" s="62"/>
      <c r="BA220" s="136" t="s">
        <v>1</v>
      </c>
    </row>
    <row r="221" spans="1:53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64</v>
      </c>
      <c r="W221" s="165">
        <f>IFERROR(SUM(W220:W220),"0")</f>
        <v>64</v>
      </c>
      <c r="X221" s="165">
        <f>IFERROR(IF(X220="",0,X220),"0")</f>
        <v>0.99199999999999999</v>
      </c>
      <c r="Y221" s="166"/>
      <c r="Z221" s="166"/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320</v>
      </c>
      <c r="W222" s="165">
        <f>IFERROR(SUMPRODUCT(W220:W220*H220:H220),"0")</f>
        <v>320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hidden="1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hidden="1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hidden="1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hidden="1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0</v>
      </c>
      <c r="W235" s="164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39" t="s">
        <v>74</v>
      </c>
    </row>
    <row r="236" spans="1:53" hidden="1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0</v>
      </c>
      <c r="W236" s="165">
        <f>IFERROR(SUM(W235:W235),"0")</f>
        <v>0</v>
      </c>
      <c r="X236" s="165">
        <f>IFERROR(IF(X235="",0,X235),"0")</f>
        <v>0</v>
      </c>
      <c r="Y236" s="166"/>
      <c r="Z236" s="166"/>
    </row>
    <row r="237" spans="1:53" hidden="1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0</v>
      </c>
      <c r="W237" s="165">
        <f>IFERROR(SUMPRODUCT(W235:W235*H235:H235),"0")</f>
        <v>0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hidden="1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0</v>
      </c>
      <c r="W241" s="164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hidden="1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0</v>
      </c>
      <c r="W243" s="165">
        <f>IFERROR(SUM(W239:W242),"0")</f>
        <v>0</v>
      </c>
      <c r="X243" s="165">
        <f>IFERROR(IF(X239="",0,X239),"0")+IFERROR(IF(X240="",0,X240),"0")+IFERROR(IF(X241="",0,X241),"0")+IFERROR(IF(X242="",0,X242),"0")</f>
        <v>0</v>
      </c>
      <c r="Y243" s="166"/>
      <c r="Z243" s="166"/>
    </row>
    <row r="244" spans="1:53" hidden="1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0</v>
      </c>
      <c r="W244" s="165">
        <f>IFERROR(SUMPRODUCT(W239:W242*H239:H242),"0")</f>
        <v>0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0</v>
      </c>
      <c r="W252" s="164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idden="1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0</v>
      </c>
      <c r="W259" s="165">
        <f>IFERROR(SUM(W246:W258),"0")</f>
        <v>0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166"/>
      <c r="Z259" s="166"/>
    </row>
    <row r="260" spans="1:53" hidden="1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0</v>
      </c>
      <c r="W260" s="165">
        <f>IFERROR(SUMPRODUCT(W246:W258*H246:H258),"0")</f>
        <v>0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3598.8</v>
      </c>
      <c r="W261" s="165">
        <f>IFERROR(W24+W33+W41+W47+W57+W63+W68+W74+W84+W91+W99+W105+W110+W118+W123+W129+W134+W140+W148+W153+W160+W165+W170+W177+W184+W191+W199+W204+W210+W216+W222+W227+W233+W237+W244+W260,"0")</f>
        <v>3598.8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3831.5176000000001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3831.5176000000001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8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8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4031.5176000000001</v>
      </c>
      <c r="W264" s="165">
        <f>GrossWeightTotalR+PalletQtyTotalR*25</f>
        <v>4031.5176000000001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722</v>
      </c>
      <c r="W265" s="165">
        <f>IFERROR(W23+W32+W40+W46+W56+W62+W67+W73+W83+W90+W98+W104+W109+W117+W122+W128+W133+W139+W147+W152+W159+W164+W169+W176+W183+W190+W198+W203+W209+W215+W221+W226+W232+W236+W243+W259,"0")</f>
        <v>722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9.5601999999999983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87</v>
      </c>
      <c r="D271" s="47">
        <f>IFERROR(V36*H36,"0")+IFERROR(V37*H37,"0")+IFERROR(V38*H38,"0")+IFERROR(V39*H39,"0")</f>
        <v>144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518.4</v>
      </c>
      <c r="G271" s="47">
        <f>IFERROR(V60*H60,"0")+IFERROR(V61*H61,"0")</f>
        <v>175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86.4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616.64</v>
      </c>
      <c r="M271" s="47">
        <f>IFERROR(V102*H102,"0")+IFERROR(V103*H103,"0")</f>
        <v>0</v>
      </c>
      <c r="N271" s="47">
        <f>IFERROR(V108*H108,"0")</f>
        <v>0</v>
      </c>
      <c r="O271" s="47">
        <f>IFERROR(V113*H113,"0")+IFERROR(V114*H114,"0")+IFERROR(V115*H115,"0")+IFERROR(V116*H116,"0")</f>
        <v>0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980</v>
      </c>
      <c r="U271" s="47">
        <f>IFERROR(V157*H157,"0")+IFERROR(V158*H158,"0")</f>
        <v>282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51</v>
      </c>
      <c r="Y271" s="47">
        <f>IFERROR(V181*H181,"0")+IFERROR(V182*H182,"0")</f>
        <v>0</v>
      </c>
      <c r="Z271" s="47">
        <f>IFERROR(V187*H187,"0")+IFERROR(V188*H188,"0")+IFERROR(V189*H189,"0")</f>
        <v>89.6</v>
      </c>
      <c r="AA271" s="47">
        <f>IFERROR(V194*H194,"0")+IFERROR(V195*H195,"0")+IFERROR(V196*H196,"0")+IFERROR(V197*H197,"0")</f>
        <v>244.8</v>
      </c>
      <c r="AB271" s="47">
        <f>IFERROR(V202*H202,"0")</f>
        <v>3.96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320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0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3088.44</v>
      </c>
      <c r="B274" s="61">
        <f>SUMPRODUCT(--(BA:BA="ПГП"),--(U:U="кор"),H:H,W:W)+SUMPRODUCT(--(BA:BA="ПГП"),--(U:U="кг"),W:W)</f>
        <v>506.4</v>
      </c>
      <c r="C274" s="61">
        <f>SUMPRODUCT(--(BA:BA="КИЗ"),--(U:U="кор"),H:H,W:W)+SUMPRODUCT(--(BA:BA="КИЗ"),--(U:U="кг"),W:W)</f>
        <v>3.96</v>
      </c>
    </row>
  </sheetData>
  <sheetProtection algorithmName="SHA-512" hashValue="H++Qer7NN2RYI40IfFD4s5Wfc39QQs8d07d+I4zEIQEVMQDhUXY08xtxOnWS3Y6cwhmZcsfKy9gpvb3Z5ty4Bw==" saltValue="av78ZzeRRxSTdRGlgog7Z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44,00"/>
        <filter val="16,00"/>
        <filter val="17,00"/>
        <filter val="175,00"/>
        <filter val="196,00"/>
        <filter val="2,00"/>
        <filter val="24,00"/>
        <filter val="244,80"/>
        <filter val="282,00"/>
        <filter val="3 598,80"/>
        <filter val="3 831,52"/>
        <filter val="3,96"/>
        <filter val="320,00"/>
        <filter val="34,00"/>
        <filter val="35,00"/>
        <filter val="4 031,52"/>
        <filter val="51,00"/>
        <filter val="518,40"/>
        <filter val="58,00"/>
        <filter val="6,00"/>
        <filter val="616,64"/>
        <filter val="64,00"/>
        <filter val="72,00"/>
        <filter val="722,00"/>
        <filter val="78,00"/>
        <filter val="8"/>
        <filter val="86,00"/>
        <filter val="86,40"/>
        <filter val="87,00"/>
        <filter val="89,60"/>
        <filter val="94,00"/>
        <filter val="980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x94pgWVSI8nZ8pHVgPVLD32SlK/zo+9tDI/72O6BCXrJGgj54eDloo0FNoSFeO4YeYd910Ox3H4BzIBRyMUlOg==" saltValue="9qviWfoMl0Bp2zubhDsL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