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СТК Гермес\Заказы\06.02.2024\"/>
    </mc:Choice>
  </mc:AlternateContent>
  <bookViews>
    <workbookView xWindow="0" yWindow="0" windowWidth="19200" windowHeight="64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V499" i="2" l="1"/>
  <c r="V498" i="2"/>
  <c r="V496" i="2"/>
  <c r="V495" i="2"/>
  <c r="W494" i="2"/>
  <c r="X494" i="2" s="1"/>
  <c r="X493" i="2"/>
  <c r="W493" i="2"/>
  <c r="W492" i="2"/>
  <c r="X492" i="2" s="1"/>
  <c r="W491" i="2"/>
  <c r="X491" i="2" s="1"/>
  <c r="W490" i="2"/>
  <c r="W496" i="2" s="1"/>
  <c r="N490" i="2"/>
  <c r="V488" i="2"/>
  <c r="W487" i="2"/>
  <c r="V487" i="2"/>
  <c r="W486" i="2"/>
  <c r="X486" i="2" s="1"/>
  <c r="W485" i="2"/>
  <c r="X485" i="2" s="1"/>
  <c r="W484" i="2"/>
  <c r="X484" i="2" s="1"/>
  <c r="X483" i="2"/>
  <c r="W483" i="2"/>
  <c r="W488" i="2" s="1"/>
  <c r="V481" i="2"/>
  <c r="V480" i="2"/>
  <c r="X479" i="2"/>
  <c r="W479" i="2"/>
  <c r="W478" i="2"/>
  <c r="W480" i="2" s="1"/>
  <c r="W476" i="2"/>
  <c r="V476" i="2"/>
  <c r="V475" i="2"/>
  <c r="X474" i="2"/>
  <c r="W474" i="2"/>
  <c r="W473" i="2"/>
  <c r="X473" i="2" s="1"/>
  <c r="W472" i="2"/>
  <c r="U507" i="2" s="1"/>
  <c r="V468" i="2"/>
  <c r="V467" i="2"/>
  <c r="W466" i="2"/>
  <c r="X466" i="2" s="1"/>
  <c r="N466" i="2"/>
  <c r="W465" i="2"/>
  <c r="X465" i="2" s="1"/>
  <c r="N465" i="2"/>
  <c r="W464" i="2"/>
  <c r="X464" i="2" s="1"/>
  <c r="V462" i="2"/>
  <c r="V461" i="2"/>
  <c r="X460" i="2"/>
  <c r="W460" i="2"/>
  <c r="W459" i="2"/>
  <c r="X459" i="2" s="1"/>
  <c r="W458" i="2"/>
  <c r="X458" i="2" s="1"/>
  <c r="W457" i="2"/>
  <c r="W462" i="2" s="1"/>
  <c r="N457" i="2"/>
  <c r="W456" i="2"/>
  <c r="X456" i="2" s="1"/>
  <c r="N456" i="2"/>
  <c r="X455" i="2"/>
  <c r="W455" i="2"/>
  <c r="W461" i="2" s="1"/>
  <c r="N455" i="2"/>
  <c r="V453" i="2"/>
  <c r="V452" i="2"/>
  <c r="X451" i="2"/>
  <c r="W451" i="2"/>
  <c r="N451" i="2"/>
  <c r="W450" i="2"/>
  <c r="X450" i="2" s="1"/>
  <c r="X452" i="2" s="1"/>
  <c r="N450" i="2"/>
  <c r="V448" i="2"/>
  <c r="V447" i="2"/>
  <c r="X446" i="2"/>
  <c r="W446" i="2"/>
  <c r="N446" i="2"/>
  <c r="W445" i="2"/>
  <c r="X445" i="2" s="1"/>
  <c r="N445" i="2"/>
  <c r="W444" i="2"/>
  <c r="X444" i="2" s="1"/>
  <c r="N444" i="2"/>
  <c r="W443" i="2"/>
  <c r="X443" i="2" s="1"/>
  <c r="N443" i="2"/>
  <c r="X442" i="2"/>
  <c r="W442" i="2"/>
  <c r="N442" i="2"/>
  <c r="W441" i="2"/>
  <c r="X441" i="2" s="1"/>
  <c r="N441" i="2"/>
  <c r="W440" i="2"/>
  <c r="X440" i="2" s="1"/>
  <c r="N440" i="2"/>
  <c r="W439" i="2"/>
  <c r="X439" i="2" s="1"/>
  <c r="N439" i="2"/>
  <c r="X438" i="2"/>
  <c r="W438" i="2"/>
  <c r="N438" i="2"/>
  <c r="W434" i="2"/>
  <c r="V434" i="2"/>
  <c r="X433" i="2"/>
  <c r="V433" i="2"/>
  <c r="X432" i="2"/>
  <c r="W432" i="2"/>
  <c r="W433" i="2" s="1"/>
  <c r="V430" i="2"/>
  <c r="W429" i="2"/>
  <c r="V429" i="2"/>
  <c r="W428" i="2"/>
  <c r="W430" i="2" s="1"/>
  <c r="W426" i="2"/>
  <c r="V426" i="2"/>
  <c r="W425" i="2"/>
  <c r="V425" i="2"/>
  <c r="W424" i="2"/>
  <c r="X424" i="2" s="1"/>
  <c r="X425" i="2" s="1"/>
  <c r="V422" i="2"/>
  <c r="V421" i="2"/>
  <c r="X420" i="2"/>
  <c r="W420" i="2"/>
  <c r="N420" i="2"/>
  <c r="X419" i="2"/>
  <c r="W419" i="2"/>
  <c r="N419" i="2"/>
  <c r="W418" i="2"/>
  <c r="X418" i="2" s="1"/>
  <c r="N418" i="2"/>
  <c r="W417" i="2"/>
  <c r="X417" i="2" s="1"/>
  <c r="W416" i="2"/>
  <c r="X416" i="2" s="1"/>
  <c r="N416" i="2"/>
  <c r="W415" i="2"/>
  <c r="X415" i="2" s="1"/>
  <c r="N415" i="2"/>
  <c r="W414" i="2"/>
  <c r="X414" i="2" s="1"/>
  <c r="N414" i="2"/>
  <c r="W412" i="2"/>
  <c r="V412" i="2"/>
  <c r="W411" i="2"/>
  <c r="V411" i="2"/>
  <c r="W410" i="2"/>
  <c r="X410" i="2" s="1"/>
  <c r="N410" i="2"/>
  <c r="W409" i="2"/>
  <c r="S507" i="2" s="1"/>
  <c r="N409" i="2"/>
  <c r="V406" i="2"/>
  <c r="V405" i="2"/>
  <c r="X404" i="2"/>
  <c r="W404" i="2"/>
  <c r="W403" i="2"/>
  <c r="X403" i="2" s="1"/>
  <c r="W402" i="2"/>
  <c r="X402" i="2" s="1"/>
  <c r="W401" i="2"/>
  <c r="W406" i="2" s="1"/>
  <c r="W399" i="2"/>
  <c r="V399" i="2"/>
  <c r="W398" i="2"/>
  <c r="V398" i="2"/>
  <c r="W397" i="2"/>
  <c r="X397" i="2" s="1"/>
  <c r="X398" i="2" s="1"/>
  <c r="N397" i="2"/>
  <c r="V395" i="2"/>
  <c r="V394" i="2"/>
  <c r="W393" i="2"/>
  <c r="X393" i="2" s="1"/>
  <c r="N393" i="2"/>
  <c r="X392" i="2"/>
  <c r="W392" i="2"/>
  <c r="N392" i="2"/>
  <c r="W391" i="2"/>
  <c r="X391" i="2" s="1"/>
  <c r="N391" i="2"/>
  <c r="W390" i="2"/>
  <c r="N390" i="2"/>
  <c r="V388" i="2"/>
  <c r="V387" i="2"/>
  <c r="W386" i="2"/>
  <c r="X386" i="2" s="1"/>
  <c r="W385" i="2"/>
  <c r="X385" i="2" s="1"/>
  <c r="N385" i="2"/>
  <c r="X384" i="2"/>
  <c r="W384" i="2"/>
  <c r="N384" i="2"/>
  <c r="W383" i="2"/>
  <c r="X383" i="2" s="1"/>
  <c r="N383" i="2"/>
  <c r="W382" i="2"/>
  <c r="X382" i="2" s="1"/>
  <c r="N382" i="2"/>
  <c r="W381" i="2"/>
  <c r="X381" i="2" s="1"/>
  <c r="N381" i="2"/>
  <c r="W380" i="2"/>
  <c r="X380" i="2" s="1"/>
  <c r="N380" i="2"/>
  <c r="W379" i="2"/>
  <c r="X379" i="2" s="1"/>
  <c r="N379" i="2"/>
  <c r="W378" i="2"/>
  <c r="X378" i="2" s="1"/>
  <c r="N378" i="2"/>
  <c r="W377" i="2"/>
  <c r="X377" i="2" s="1"/>
  <c r="N377" i="2"/>
  <c r="X376" i="2"/>
  <c r="W376" i="2"/>
  <c r="N376" i="2"/>
  <c r="W375" i="2"/>
  <c r="X375" i="2" s="1"/>
  <c r="N375" i="2"/>
  <c r="W374" i="2"/>
  <c r="X374" i="2" s="1"/>
  <c r="N374" i="2"/>
  <c r="V372" i="2"/>
  <c r="V371" i="2"/>
  <c r="W370" i="2"/>
  <c r="X370" i="2" s="1"/>
  <c r="N370" i="2"/>
  <c r="W369" i="2"/>
  <c r="N369" i="2"/>
  <c r="W365" i="2"/>
  <c r="V365" i="2"/>
  <c r="W364" i="2"/>
  <c r="V364" i="2"/>
  <c r="X363" i="2"/>
  <c r="X364" i="2" s="1"/>
  <c r="W363" i="2"/>
  <c r="N363" i="2"/>
  <c r="V361" i="2"/>
  <c r="V360" i="2"/>
  <c r="W359" i="2"/>
  <c r="X359" i="2" s="1"/>
  <c r="N359" i="2"/>
  <c r="W358" i="2"/>
  <c r="X358" i="2" s="1"/>
  <c r="N358" i="2"/>
  <c r="W357" i="2"/>
  <c r="N357" i="2"/>
  <c r="W356" i="2"/>
  <c r="X356" i="2" s="1"/>
  <c r="N356" i="2"/>
  <c r="V354" i="2"/>
  <c r="W353" i="2"/>
  <c r="V353" i="2"/>
  <c r="W352" i="2"/>
  <c r="X352" i="2" s="1"/>
  <c r="N352" i="2"/>
  <c r="X351" i="2"/>
  <c r="X353" i="2" s="1"/>
  <c r="W351" i="2"/>
  <c r="W354" i="2" s="1"/>
  <c r="N351" i="2"/>
  <c r="V349" i="2"/>
  <c r="V348" i="2"/>
  <c r="W347" i="2"/>
  <c r="X347" i="2" s="1"/>
  <c r="N347" i="2"/>
  <c r="W346" i="2"/>
  <c r="X346" i="2" s="1"/>
  <c r="W345" i="2"/>
  <c r="X345" i="2" s="1"/>
  <c r="N345" i="2"/>
  <c r="W344" i="2"/>
  <c r="X344" i="2" s="1"/>
  <c r="N344" i="2"/>
  <c r="X343" i="2"/>
  <c r="W343" i="2"/>
  <c r="N343" i="2"/>
  <c r="V340" i="2"/>
  <c r="V339" i="2"/>
  <c r="W338" i="2"/>
  <c r="W340" i="2" s="1"/>
  <c r="N338" i="2"/>
  <c r="V336" i="2"/>
  <c r="V335" i="2"/>
  <c r="W334" i="2"/>
  <c r="X334" i="2" s="1"/>
  <c r="N334" i="2"/>
  <c r="W333" i="2"/>
  <c r="X333" i="2" s="1"/>
  <c r="X335" i="2" s="1"/>
  <c r="V331" i="2"/>
  <c r="V330" i="2"/>
  <c r="W329" i="2"/>
  <c r="X329" i="2" s="1"/>
  <c r="N329" i="2"/>
  <c r="X328" i="2"/>
  <c r="W328" i="2"/>
  <c r="W327" i="2"/>
  <c r="X327" i="2" s="1"/>
  <c r="X330" i="2" s="1"/>
  <c r="N327" i="2"/>
  <c r="V325" i="2"/>
  <c r="V324" i="2"/>
  <c r="W323" i="2"/>
  <c r="X323" i="2" s="1"/>
  <c r="N323" i="2"/>
  <c r="W322" i="2"/>
  <c r="X322" i="2" s="1"/>
  <c r="N322" i="2"/>
  <c r="W321" i="2"/>
  <c r="X321" i="2" s="1"/>
  <c r="N321" i="2"/>
  <c r="X320" i="2"/>
  <c r="W320" i="2"/>
  <c r="W319" i="2"/>
  <c r="X319" i="2" s="1"/>
  <c r="N319" i="2"/>
  <c r="X318" i="2"/>
  <c r="W318" i="2"/>
  <c r="N318" i="2"/>
  <c r="X317" i="2"/>
  <c r="W317" i="2"/>
  <c r="N317" i="2"/>
  <c r="W316" i="2"/>
  <c r="N316" i="2"/>
  <c r="V312" i="2"/>
  <c r="V311" i="2"/>
  <c r="W310" i="2"/>
  <c r="X310" i="2" s="1"/>
  <c r="X311" i="2" s="1"/>
  <c r="N310" i="2"/>
  <c r="V308" i="2"/>
  <c r="V307" i="2"/>
  <c r="W306" i="2"/>
  <c r="W308" i="2" s="1"/>
  <c r="N306" i="2"/>
  <c r="V304" i="2"/>
  <c r="V303" i="2"/>
  <c r="W302" i="2"/>
  <c r="W304" i="2" s="1"/>
  <c r="N302" i="2"/>
  <c r="V300" i="2"/>
  <c r="W299" i="2"/>
  <c r="V299" i="2"/>
  <c r="W298" i="2"/>
  <c r="X298" i="2" s="1"/>
  <c r="X299" i="2" s="1"/>
  <c r="N298" i="2"/>
  <c r="V295" i="2"/>
  <c r="W294" i="2"/>
  <c r="V294" i="2"/>
  <c r="W293" i="2"/>
  <c r="X293" i="2" s="1"/>
  <c r="N293" i="2"/>
  <c r="W292" i="2"/>
  <c r="X292" i="2" s="1"/>
  <c r="N292" i="2"/>
  <c r="V290" i="2"/>
  <c r="V289" i="2"/>
  <c r="W288" i="2"/>
  <c r="X288" i="2" s="1"/>
  <c r="N288" i="2"/>
  <c r="W287" i="2"/>
  <c r="X287" i="2" s="1"/>
  <c r="N287" i="2"/>
  <c r="X286" i="2"/>
  <c r="W286" i="2"/>
  <c r="N286" i="2"/>
  <c r="W285" i="2"/>
  <c r="X285" i="2" s="1"/>
  <c r="X284" i="2"/>
  <c r="W284" i="2"/>
  <c r="N284" i="2"/>
  <c r="W283" i="2"/>
  <c r="X283" i="2" s="1"/>
  <c r="N283" i="2"/>
  <c r="W282" i="2"/>
  <c r="X282" i="2" s="1"/>
  <c r="N282" i="2"/>
  <c r="W281" i="2"/>
  <c r="N281" i="2"/>
  <c r="V278" i="2"/>
  <c r="V277" i="2"/>
  <c r="W276" i="2"/>
  <c r="X276" i="2" s="1"/>
  <c r="N276" i="2"/>
  <c r="W275" i="2"/>
  <c r="X275" i="2" s="1"/>
  <c r="N275" i="2"/>
  <c r="X274" i="2"/>
  <c r="X277" i="2" s="1"/>
  <c r="W274" i="2"/>
  <c r="N274" i="2"/>
  <c r="V272" i="2"/>
  <c r="V271" i="2"/>
  <c r="X270" i="2"/>
  <c r="W270" i="2"/>
  <c r="N270" i="2"/>
  <c r="W269" i="2"/>
  <c r="W271" i="2" s="1"/>
  <c r="X268" i="2"/>
  <c r="W268" i="2"/>
  <c r="V266" i="2"/>
  <c r="V265" i="2"/>
  <c r="X264" i="2"/>
  <c r="W264" i="2"/>
  <c r="N264" i="2"/>
  <c r="W263" i="2"/>
  <c r="X263" i="2" s="1"/>
  <c r="N263" i="2"/>
  <c r="W262" i="2"/>
  <c r="W265" i="2" s="1"/>
  <c r="N262" i="2"/>
  <c r="V260" i="2"/>
  <c r="V259" i="2"/>
  <c r="W258" i="2"/>
  <c r="X258" i="2" s="1"/>
  <c r="N258" i="2"/>
  <c r="X257" i="2"/>
  <c r="W257" i="2"/>
  <c r="N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W252" i="2"/>
  <c r="X252" i="2" s="1"/>
  <c r="X251" i="2"/>
  <c r="W251" i="2"/>
  <c r="N251" i="2"/>
  <c r="X250" i="2"/>
  <c r="W250" i="2"/>
  <c r="N250" i="2"/>
  <c r="W249" i="2"/>
  <c r="N249" i="2"/>
  <c r="V247" i="2"/>
  <c r="V246" i="2"/>
  <c r="W245" i="2"/>
  <c r="X245" i="2" s="1"/>
  <c r="N245" i="2"/>
  <c r="W244" i="2"/>
  <c r="X244" i="2" s="1"/>
  <c r="N244" i="2"/>
  <c r="X243" i="2"/>
  <c r="W243" i="2"/>
  <c r="N243" i="2"/>
  <c r="W242" i="2"/>
  <c r="X242" i="2" s="1"/>
  <c r="X246" i="2" s="1"/>
  <c r="N242" i="2"/>
  <c r="V240" i="2"/>
  <c r="V239" i="2"/>
  <c r="X238" i="2"/>
  <c r="X239" i="2" s="1"/>
  <c r="W238" i="2"/>
  <c r="W240" i="2" s="1"/>
  <c r="N238" i="2"/>
  <c r="V236" i="2"/>
  <c r="V235" i="2"/>
  <c r="X234" i="2"/>
  <c r="W234" i="2"/>
  <c r="N234" i="2"/>
  <c r="W233" i="2"/>
  <c r="X233" i="2" s="1"/>
  <c r="N233" i="2"/>
  <c r="W232" i="2"/>
  <c r="X232" i="2" s="1"/>
  <c r="N232" i="2"/>
  <c r="X231" i="2"/>
  <c r="W231" i="2"/>
  <c r="N231" i="2"/>
  <c r="X230" i="2"/>
  <c r="W230" i="2"/>
  <c r="N230" i="2"/>
  <c r="W229" i="2"/>
  <c r="X229" i="2" s="1"/>
  <c r="N229" i="2"/>
  <c r="W228" i="2"/>
  <c r="X228" i="2" s="1"/>
  <c r="N228" i="2"/>
  <c r="X227" i="2"/>
  <c r="W227" i="2"/>
  <c r="N227" i="2"/>
  <c r="X226" i="2"/>
  <c r="W226" i="2"/>
  <c r="N226" i="2"/>
  <c r="W225" i="2"/>
  <c r="X225" i="2" s="1"/>
  <c r="N225" i="2"/>
  <c r="W224" i="2"/>
  <c r="X224" i="2" s="1"/>
  <c r="N224" i="2"/>
  <c r="X223" i="2"/>
  <c r="W223" i="2"/>
  <c r="N223" i="2"/>
  <c r="X222" i="2"/>
  <c r="W222" i="2"/>
  <c r="N222" i="2"/>
  <c r="W221" i="2"/>
  <c r="X221" i="2" s="1"/>
  <c r="N221" i="2"/>
  <c r="W220" i="2"/>
  <c r="N220" i="2"/>
  <c r="V217" i="2"/>
  <c r="V216" i="2"/>
  <c r="W215" i="2"/>
  <c r="X215" i="2" s="1"/>
  <c r="X214" i="2"/>
  <c r="W214" i="2"/>
  <c r="W213" i="2"/>
  <c r="X213" i="2" s="1"/>
  <c r="W212" i="2"/>
  <c r="X212" i="2" s="1"/>
  <c r="W211" i="2"/>
  <c r="X211" i="2" s="1"/>
  <c r="X210" i="2"/>
  <c r="W210" i="2"/>
  <c r="L507" i="2" s="1"/>
  <c r="V207" i="2"/>
  <c r="W206" i="2"/>
  <c r="V206" i="2"/>
  <c r="W205" i="2"/>
  <c r="W207" i="2" s="1"/>
  <c r="N205" i="2"/>
  <c r="V202" i="2"/>
  <c r="V201" i="2"/>
  <c r="W200" i="2"/>
  <c r="X200" i="2" s="1"/>
  <c r="N200" i="2"/>
  <c r="W199" i="2"/>
  <c r="X199" i="2" s="1"/>
  <c r="N199" i="2"/>
  <c r="X198" i="2"/>
  <c r="W198" i="2"/>
  <c r="W197" i="2"/>
  <c r="V195" i="2"/>
  <c r="V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W183" i="2"/>
  <c r="X183" i="2" s="1"/>
  <c r="W182" i="2"/>
  <c r="X182" i="2" s="1"/>
  <c r="N182" i="2"/>
  <c r="X181" i="2"/>
  <c r="W181" i="2"/>
  <c r="N181" i="2"/>
  <c r="W180" i="2"/>
  <c r="X180" i="2" s="1"/>
  <c r="X179" i="2"/>
  <c r="W179" i="2"/>
  <c r="N179" i="2"/>
  <c r="X178" i="2"/>
  <c r="W178" i="2"/>
  <c r="W177" i="2"/>
  <c r="N177" i="2"/>
  <c r="V175" i="2"/>
  <c r="V174" i="2"/>
  <c r="W173" i="2"/>
  <c r="X173" i="2" s="1"/>
  <c r="N173" i="2"/>
  <c r="W172" i="2"/>
  <c r="X172" i="2" s="1"/>
  <c r="N172" i="2"/>
  <c r="X171" i="2"/>
  <c r="W171" i="2"/>
  <c r="W175" i="2" s="1"/>
  <c r="N171" i="2"/>
  <c r="W170" i="2"/>
  <c r="W174" i="2" s="1"/>
  <c r="N170" i="2"/>
  <c r="V168" i="2"/>
  <c r="V167" i="2"/>
  <c r="W166" i="2"/>
  <c r="X166" i="2" s="1"/>
  <c r="N166" i="2"/>
  <c r="W165" i="2"/>
  <c r="W168" i="2" s="1"/>
  <c r="V163" i="2"/>
  <c r="V162" i="2"/>
  <c r="W161" i="2"/>
  <c r="X161" i="2" s="1"/>
  <c r="N161" i="2"/>
  <c r="X160" i="2"/>
  <c r="W160" i="2"/>
  <c r="W163" i="2" s="1"/>
  <c r="N160" i="2"/>
  <c r="V157" i="2"/>
  <c r="V156" i="2"/>
  <c r="X155" i="2"/>
  <c r="W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X149" i="2"/>
  <c r="W149" i="2"/>
  <c r="N149" i="2"/>
  <c r="W148" i="2"/>
  <c r="X148" i="2" s="1"/>
  <c r="N148" i="2"/>
  <c r="W147" i="2"/>
  <c r="H507" i="2" s="1"/>
  <c r="N147" i="2"/>
  <c r="V144" i="2"/>
  <c r="W143" i="2"/>
  <c r="V143" i="2"/>
  <c r="W142" i="2"/>
  <c r="X142" i="2" s="1"/>
  <c r="N142" i="2"/>
  <c r="W141" i="2"/>
  <c r="X141" i="2" s="1"/>
  <c r="N141" i="2"/>
  <c r="W140" i="2"/>
  <c r="G507" i="2" s="1"/>
  <c r="N140" i="2"/>
  <c r="V136" i="2"/>
  <c r="V135" i="2"/>
  <c r="X134" i="2"/>
  <c r="W134" i="2"/>
  <c r="N134" i="2"/>
  <c r="X133" i="2"/>
  <c r="W133" i="2"/>
  <c r="N133" i="2"/>
  <c r="W132" i="2"/>
  <c r="W136" i="2" s="1"/>
  <c r="X131" i="2"/>
  <c r="W131" i="2"/>
  <c r="F507" i="2" s="1"/>
  <c r="N131" i="2"/>
  <c r="V128" i="2"/>
  <c r="V127" i="2"/>
  <c r="W126" i="2"/>
  <c r="X126" i="2" s="1"/>
  <c r="W125" i="2"/>
  <c r="X125" i="2" s="1"/>
  <c r="N125" i="2"/>
  <c r="W124" i="2"/>
  <c r="X124" i="2" s="1"/>
  <c r="W123" i="2"/>
  <c r="X123" i="2" s="1"/>
  <c r="W122" i="2"/>
  <c r="X122" i="2" s="1"/>
  <c r="X121" i="2"/>
  <c r="W121" i="2"/>
  <c r="N121" i="2"/>
  <c r="W120" i="2"/>
  <c r="W128" i="2" s="1"/>
  <c r="N120" i="2"/>
  <c r="V118" i="2"/>
  <c r="V117" i="2"/>
  <c r="W116" i="2"/>
  <c r="X116" i="2" s="1"/>
  <c r="W115" i="2"/>
  <c r="X115" i="2" s="1"/>
  <c r="N115" i="2"/>
  <c r="W114" i="2"/>
  <c r="X114" i="2" s="1"/>
  <c r="W113" i="2"/>
  <c r="X113" i="2" s="1"/>
  <c r="W112" i="2"/>
  <c r="X112" i="2" s="1"/>
  <c r="W111" i="2"/>
  <c r="X111" i="2" s="1"/>
  <c r="N111" i="2"/>
  <c r="W110" i="2"/>
  <c r="X110" i="2" s="1"/>
  <c r="W109" i="2"/>
  <c r="X109" i="2" s="1"/>
  <c r="X108" i="2"/>
  <c r="W108" i="2"/>
  <c r="V106" i="2"/>
  <c r="V105" i="2"/>
  <c r="X104" i="2"/>
  <c r="W104" i="2"/>
  <c r="W103" i="2"/>
  <c r="X103" i="2" s="1"/>
  <c r="X102" i="2"/>
  <c r="W102" i="2"/>
  <c r="N102" i="2"/>
  <c r="W101" i="2"/>
  <c r="X101" i="2" s="1"/>
  <c r="N101" i="2"/>
  <c r="W100" i="2"/>
  <c r="X100" i="2" s="1"/>
  <c r="N100" i="2"/>
  <c r="W99" i="2"/>
  <c r="X99" i="2" s="1"/>
  <c r="N99" i="2"/>
  <c r="X98" i="2"/>
  <c r="W98" i="2"/>
  <c r="N98" i="2"/>
  <c r="W97" i="2"/>
  <c r="N97" i="2"/>
  <c r="V95" i="2"/>
  <c r="V94" i="2"/>
  <c r="W93" i="2"/>
  <c r="X93" i="2" s="1"/>
  <c r="N93" i="2"/>
  <c r="W92" i="2"/>
  <c r="X92" i="2" s="1"/>
  <c r="W91" i="2"/>
  <c r="X91" i="2" s="1"/>
  <c r="W90" i="2"/>
  <c r="X89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X82" i="2"/>
  <c r="W82" i="2"/>
  <c r="N82" i="2"/>
  <c r="W81" i="2"/>
  <c r="X81" i="2" s="1"/>
  <c r="W80" i="2"/>
  <c r="X80" i="2" s="1"/>
  <c r="X79" i="2"/>
  <c r="W79" i="2"/>
  <c r="W78" i="2"/>
  <c r="X78" i="2" s="1"/>
  <c r="N78" i="2"/>
  <c r="X77" i="2"/>
  <c r="W77" i="2"/>
  <c r="W76" i="2"/>
  <c r="X76" i="2" s="1"/>
  <c r="N76" i="2"/>
  <c r="W75" i="2"/>
  <c r="X75" i="2" s="1"/>
  <c r="N75" i="2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W70" i="2"/>
  <c r="X70" i="2" s="1"/>
  <c r="W69" i="2"/>
  <c r="X69" i="2" s="1"/>
  <c r="N69" i="2"/>
  <c r="W68" i="2"/>
  <c r="X68" i="2" s="1"/>
  <c r="W67" i="2"/>
  <c r="X67" i="2" s="1"/>
  <c r="W66" i="2"/>
  <c r="X66" i="2" s="1"/>
  <c r="N66" i="2"/>
  <c r="W65" i="2"/>
  <c r="V62" i="2"/>
  <c r="V61" i="2"/>
  <c r="W60" i="2"/>
  <c r="X60" i="2" s="1"/>
  <c r="W59" i="2"/>
  <c r="X59" i="2" s="1"/>
  <c r="N59" i="2"/>
  <c r="W58" i="2"/>
  <c r="X58" i="2" s="1"/>
  <c r="W57" i="2"/>
  <c r="D507" i="2" s="1"/>
  <c r="N57" i="2"/>
  <c r="V54" i="2"/>
  <c r="W53" i="2"/>
  <c r="V53" i="2"/>
  <c r="W52" i="2"/>
  <c r="X52" i="2" s="1"/>
  <c r="N52" i="2"/>
  <c r="W51" i="2"/>
  <c r="C507" i="2" s="1"/>
  <c r="N51" i="2"/>
  <c r="W47" i="2"/>
  <c r="V47" i="2"/>
  <c r="V46" i="2"/>
  <c r="W45" i="2"/>
  <c r="X45" i="2" s="1"/>
  <c r="X46" i="2" s="1"/>
  <c r="N45" i="2"/>
  <c r="V43" i="2"/>
  <c r="W42" i="2"/>
  <c r="V42" i="2"/>
  <c r="W41" i="2"/>
  <c r="W43" i="2" s="1"/>
  <c r="N41" i="2"/>
  <c r="W39" i="2"/>
  <c r="V39" i="2"/>
  <c r="W38" i="2"/>
  <c r="V38" i="2"/>
  <c r="W37" i="2"/>
  <c r="X37" i="2" s="1"/>
  <c r="X38" i="2" s="1"/>
  <c r="N37" i="2"/>
  <c r="V35" i="2"/>
  <c r="V34" i="2"/>
  <c r="W33" i="2"/>
  <c r="X33" i="2" s="1"/>
  <c r="N33" i="2"/>
  <c r="W32" i="2"/>
  <c r="X32" i="2" s="1"/>
  <c r="W31" i="2"/>
  <c r="X31" i="2" s="1"/>
  <c r="N31" i="2"/>
  <c r="W30" i="2"/>
  <c r="X30" i="2" s="1"/>
  <c r="W29" i="2"/>
  <c r="X29" i="2" s="1"/>
  <c r="N29" i="2"/>
  <c r="W28" i="2"/>
  <c r="X28" i="2" s="1"/>
  <c r="N28" i="2"/>
  <c r="W27" i="2"/>
  <c r="X27" i="2" s="1"/>
  <c r="X26" i="2"/>
  <c r="W26" i="2"/>
  <c r="N26" i="2"/>
  <c r="W24" i="2"/>
  <c r="V24" i="2"/>
  <c r="X23" i="2"/>
  <c r="W23" i="2"/>
  <c r="V23" i="2"/>
  <c r="X22" i="2"/>
  <c r="W22" i="2"/>
  <c r="N22" i="2"/>
  <c r="H10" i="2"/>
  <c r="A9" i="2"/>
  <c r="F9" i="2" s="1"/>
  <c r="D7" i="2"/>
  <c r="O6" i="2"/>
  <c r="N2" i="2"/>
  <c r="W307" i="2" l="1"/>
  <c r="W290" i="2"/>
  <c r="W105" i="2"/>
  <c r="W94" i="2"/>
  <c r="W35" i="2"/>
  <c r="T507" i="2"/>
  <c r="W395" i="2"/>
  <c r="W387" i="2"/>
  <c r="R507" i="2"/>
  <c r="X369" i="2"/>
  <c r="X371" i="2" s="1"/>
  <c r="W371" i="2"/>
  <c r="Q507" i="2"/>
  <c r="W361" i="2"/>
  <c r="X338" i="2"/>
  <c r="X339" i="2" s="1"/>
  <c r="W339" i="2"/>
  <c r="P507" i="2"/>
  <c r="W330" i="2"/>
  <c r="W311" i="2"/>
  <c r="W277" i="2"/>
  <c r="W259" i="2"/>
  <c r="W235" i="2"/>
  <c r="W202" i="2"/>
  <c r="W195" i="2"/>
  <c r="W194" i="2"/>
  <c r="W499" i="2"/>
  <c r="W118" i="2"/>
  <c r="W95" i="2"/>
  <c r="E507" i="2"/>
  <c r="V500" i="2"/>
  <c r="V501" i="2"/>
  <c r="V497" i="2"/>
  <c r="X117" i="2"/>
  <c r="X162" i="2"/>
  <c r="X387" i="2"/>
  <c r="X447" i="2"/>
  <c r="X34" i="2"/>
  <c r="X216" i="2"/>
  <c r="X348" i="2"/>
  <c r="X487" i="2"/>
  <c r="X421" i="2"/>
  <c r="X294" i="2"/>
  <c r="X467" i="2"/>
  <c r="W217" i="2"/>
  <c r="W246" i="2"/>
  <c r="W260" i="2"/>
  <c r="W34" i="2"/>
  <c r="X97" i="2"/>
  <c r="X105" i="2" s="1"/>
  <c r="W135" i="2"/>
  <c r="W157" i="2"/>
  <c r="X170" i="2"/>
  <c r="X174" i="2" s="1"/>
  <c r="X205" i="2"/>
  <c r="X206" i="2" s="1"/>
  <c r="W236" i="2"/>
  <c r="W266" i="2"/>
  <c r="W272" i="2"/>
  <c r="X306" i="2"/>
  <c r="X307" i="2" s="1"/>
  <c r="X357" i="2"/>
  <c r="X360" i="2" s="1"/>
  <c r="W405" i="2"/>
  <c r="W421" i="2"/>
  <c r="X428" i="2"/>
  <c r="X429" i="2" s="1"/>
  <c r="W475" i="2"/>
  <c r="W481" i="2"/>
  <c r="I507" i="2"/>
  <c r="W46" i="2"/>
  <c r="H9" i="2"/>
  <c r="W106" i="2"/>
  <c r="J9" i="2"/>
  <c r="X41" i="2"/>
  <c r="X42" i="2" s="1"/>
  <c r="W54" i="2"/>
  <c r="W61" i="2"/>
  <c r="W86" i="2"/>
  <c r="X165" i="2"/>
  <c r="X167" i="2" s="1"/>
  <c r="X220" i="2"/>
  <c r="X235" i="2" s="1"/>
  <c r="W247" i="2"/>
  <c r="X262" i="2"/>
  <c r="X265" i="2" s="1"/>
  <c r="W300" i="2"/>
  <c r="W312" i="2"/>
  <c r="W335" i="2"/>
  <c r="W388" i="2"/>
  <c r="W467" i="2"/>
  <c r="J507" i="2"/>
  <c r="A10" i="2"/>
  <c r="W278" i="2"/>
  <c r="W324" i="2"/>
  <c r="W495" i="2"/>
  <c r="M507" i="2"/>
  <c r="W289" i="2"/>
  <c r="W422" i="2"/>
  <c r="X57" i="2"/>
  <c r="X61" i="2" s="1"/>
  <c r="X120" i="2"/>
  <c r="X127" i="2" s="1"/>
  <c r="X132" i="2"/>
  <c r="X135" i="2" s="1"/>
  <c r="X249" i="2"/>
  <c r="X259" i="2" s="1"/>
  <c r="X269" i="2"/>
  <c r="X271" i="2" s="1"/>
  <c r="X302" i="2"/>
  <c r="X303" i="2" s="1"/>
  <c r="X316" i="2"/>
  <c r="X324" i="2" s="1"/>
  <c r="W336" i="2"/>
  <c r="W348" i="2"/>
  <c r="X390" i="2"/>
  <c r="X394" i="2" s="1"/>
  <c r="X401" i="2"/>
  <c r="X405" i="2" s="1"/>
  <c r="W452" i="2"/>
  <c r="X457" i="2"/>
  <c r="X461" i="2" s="1"/>
  <c r="W468" i="2"/>
  <c r="X490" i="2"/>
  <c r="X495" i="2" s="1"/>
  <c r="N507" i="2"/>
  <c r="W62" i="2"/>
  <c r="X51" i="2"/>
  <c r="X53" i="2" s="1"/>
  <c r="W144" i="2"/>
  <c r="X177" i="2"/>
  <c r="X194" i="2" s="1"/>
  <c r="W239" i="2"/>
  <c r="X281" i="2"/>
  <c r="X289" i="2" s="1"/>
  <c r="W295" i="2"/>
  <c r="W325" i="2"/>
  <c r="W447" i="2"/>
  <c r="X478" i="2"/>
  <c r="X480" i="2" s="1"/>
  <c r="B507" i="2"/>
  <c r="O507" i="2"/>
  <c r="F10" i="2"/>
  <c r="W394" i="2"/>
  <c r="W87" i="2"/>
  <c r="X65" i="2"/>
  <c r="X86" i="2" s="1"/>
  <c r="X140" i="2"/>
  <c r="X143" i="2" s="1"/>
  <c r="W167" i="2"/>
  <c r="W201" i="2"/>
  <c r="W303" i="2"/>
  <c r="W331" i="2"/>
  <c r="W372" i="2"/>
  <c r="X409" i="2"/>
  <c r="X411" i="2" s="1"/>
  <c r="X472" i="2"/>
  <c r="X475" i="2" s="1"/>
  <c r="W216" i="2"/>
  <c r="W349" i="2"/>
  <c r="W453" i="2"/>
  <c r="W127" i="2"/>
  <c r="X147" i="2"/>
  <c r="X156" i="2" s="1"/>
  <c r="W162" i="2"/>
  <c r="X197" i="2"/>
  <c r="X201" i="2" s="1"/>
  <c r="W360" i="2"/>
  <c r="W448" i="2"/>
  <c r="X90" i="2"/>
  <c r="X94" i="2" s="1"/>
  <c r="W156" i="2"/>
  <c r="W498" i="2"/>
  <c r="W117" i="2"/>
  <c r="W497" i="2" l="1"/>
  <c r="W500" i="2"/>
  <c r="W501" i="2"/>
  <c r="X502" i="2"/>
</calcChain>
</file>

<file path=xl/sharedStrings.xml><?xml version="1.0" encoding="utf-8"?>
<sst xmlns="http://schemas.openxmlformats.org/spreadsheetml/2006/main" count="3311" uniqueCount="754">
  <si>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</si>
  <si>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</si>
  <si>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</si>
  <si>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</si>
  <si>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</si>
  <si>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</si>
  <si>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</si>
  <si>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</si>
  <si>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</si>
  <si>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</si>
  <si>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</si>
  <si>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</si>
  <si>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</si>
  <si>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</si>
  <si>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</si>
  <si>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</si>
  <si>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</si>
  <si>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</si>
  <si>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</si>
  <si>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</si>
  <si>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</si>
  <si>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</si>
  <si>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</si>
  <si>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</si>
  <si>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</si>
  <si>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</si>
  <si>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</si>
  <si>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</si>
  <si>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</si>
  <si>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</si>
  <si>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</si>
  <si>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</si>
  <si>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</si>
  <si>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</si>
  <si>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</si>
  <si>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</si>
  <si>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</si>
  <si>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</si>
  <si>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</si>
  <si>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</si>
  <si>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</si>
  <si>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</si>
  <si>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</si>
  <si>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</si>
  <si>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</si>
  <si>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</si>
  <si>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</si>
  <si>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</si>
  <si>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</si>
  <si>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</si>
  <si>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</si>
  <si>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</si>
  <si>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</si>
  <si>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</si>
  <si>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</si>
  <si>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</si>
  <si>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</si>
  <si>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</si>
  <si>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</si>
  <si>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</si>
  <si>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</si>
  <si>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</si>
  <si>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</si>
  <si>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</si>
  <si>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</si>
  <si>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</si>
  <si>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</si>
  <si>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05.02.2024</t>
  </si>
  <si>
    <t>31.01.2024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</si>
  <si>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</si>
  <si>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</si>
  <si>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</si>
  <si>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</si>
  <si>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</si>
  <si>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</si>
  <si>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</si>
  <si>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</si>
  <si>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</si>
  <si>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</si>
  <si>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</si>
  <si>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</si>
  <si>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</si>
  <si>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</si>
  <si>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</si>
  <si>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</si>
  <si>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</si>
  <si>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</si>
  <si>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</si>
  <si>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</si>
  <si>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</si>
  <si>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</si>
  <si>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</si>
  <si>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</si>
  <si>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</si>
  <si>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</si>
  <si>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</si>
  <si>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</si>
  <si>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</si>
  <si>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</si>
  <si>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</si>
  <si>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</si>
  <si>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</si>
  <si>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</si>
  <si>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</si>
  <si>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</si>
  <si>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</si>
  <si>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</si>
  <si>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</si>
  <si>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</si>
  <si>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</si>
  <si>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</si>
  <si>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</si>
  <si>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</si>
  <si>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</si>
  <si>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</si>
  <si>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</si>
  <si>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</si>
  <si>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</si>
  <si>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</si>
  <si>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</si>
  <si>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</si>
  <si>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</si>
  <si>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</si>
  <si>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</si>
  <si>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</si>
  <si>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</si>
  <si>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</si>
  <si>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</si>
  <si>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</si>
  <si>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</si>
  <si>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</si>
  <si>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</si>
  <si>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</si>
  <si>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</si>
  <si>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</si>
  <si>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</si>
  <si>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</si>
  <si>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</si>
  <si>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Вареные колбасы «Докторская ГОСТ» Весовые Вектор УВВ ТМ «Вязанка»</t>
  </si>
  <si>
    <t>СК3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</si>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</sst>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8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507"/>
  <sheetViews>
    <sheetView showGridLines="0" tabSelected="1" topLeftCell="L1" zoomScaleNormal="100" zoomScaleSheetLayoutView="100" workbookViewId="0">
      <selection activeCell="AA492" sqref="AA492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342" t="s">
        <v>29</v>
      </c>
      <c r="E1" s="342"/>
      <c r="F1" s="342"/>
      <c r="G1" s="14" t="s">
        <v>66</v>
      </c>
      <c r="H1" s="342" t="s">
        <v>49</v>
      </c>
      <c r="I1" s="342"/>
      <c r="J1" s="342"/>
      <c r="K1" s="342"/>
      <c r="L1" s="342"/>
      <c r="M1" s="342"/>
      <c r="N1" s="342"/>
      <c r="O1" s="342"/>
      <c r="P1" s="343" t="s">
        <v>67</v>
      </c>
      <c r="Q1" s="344"/>
      <c r="R1" s="34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5"/>
      <c r="P2" s="345"/>
      <c r="Q2" s="345"/>
      <c r="R2" s="345"/>
      <c r="S2" s="345"/>
      <c r="T2" s="345"/>
      <c r="U2" s="34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5"/>
      <c r="O3" s="345"/>
      <c r="P3" s="345"/>
      <c r="Q3" s="345"/>
      <c r="R3" s="345"/>
      <c r="S3" s="345"/>
      <c r="T3" s="345"/>
      <c r="U3" s="34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346" t="s">
        <v>8</v>
      </c>
      <c r="B5" s="346"/>
      <c r="C5" s="346"/>
      <c r="D5" s="347"/>
      <c r="E5" s="347"/>
      <c r="F5" s="348" t="s">
        <v>14</v>
      </c>
      <c r="G5" s="348"/>
      <c r="H5" s="347"/>
      <c r="I5" s="347"/>
      <c r="J5" s="347"/>
      <c r="K5" s="347"/>
      <c r="L5" s="347"/>
      <c r="N5" s="27" t="s">
        <v>4</v>
      </c>
      <c r="O5" s="349">
        <v>45325</v>
      </c>
      <c r="P5" s="349"/>
      <c r="R5" s="350" t="s">
        <v>3</v>
      </c>
      <c r="S5" s="351"/>
      <c r="T5" s="352" t="s">
        <v>722</v>
      </c>
      <c r="U5" s="353"/>
      <c r="Z5" s="60"/>
      <c r="AA5" s="60"/>
      <c r="AB5" s="60"/>
    </row>
    <row r="6" spans="1:29" s="17" customFormat="1" ht="24" customHeight="1" x14ac:dyDescent="0.25">
      <c r="A6" s="346" t="s">
        <v>1</v>
      </c>
      <c r="B6" s="346"/>
      <c r="C6" s="346"/>
      <c r="D6" s="354" t="s">
        <v>723</v>
      </c>
      <c r="E6" s="354"/>
      <c r="F6" s="354"/>
      <c r="G6" s="354"/>
      <c r="H6" s="354"/>
      <c r="I6" s="354"/>
      <c r="J6" s="354"/>
      <c r="K6" s="354"/>
      <c r="L6" s="354"/>
      <c r="N6" s="27" t="s">
        <v>30</v>
      </c>
      <c r="O6" s="355" t="str">
        <f>IF(O5=0," ",CHOOSE(WEEKDAY(O5,2),"Понедельник","Вторник","Среда","Четверг","Пятница","Суббота","Воскресенье"))</f>
        <v>Суббота</v>
      </c>
      <c r="P6" s="355"/>
      <c r="R6" s="356" t="s">
        <v>5</v>
      </c>
      <c r="S6" s="357"/>
      <c r="T6" s="358" t="s">
        <v>69</v>
      </c>
      <c r="U6" s="359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364" t="str">
        <f>IFERROR(VLOOKUP(DeliveryAddress,Table,3,0),1)</f>
        <v>1</v>
      </c>
      <c r="E7" s="365"/>
      <c r="F7" s="365"/>
      <c r="G7" s="365"/>
      <c r="H7" s="365"/>
      <c r="I7" s="365"/>
      <c r="J7" s="365"/>
      <c r="K7" s="365"/>
      <c r="L7" s="366"/>
      <c r="N7" s="29"/>
      <c r="O7" s="49"/>
      <c r="P7" s="49"/>
      <c r="R7" s="356"/>
      <c r="S7" s="357"/>
      <c r="T7" s="360"/>
      <c r="U7" s="361"/>
      <c r="Z7" s="60"/>
      <c r="AA7" s="60"/>
      <c r="AB7" s="60"/>
    </row>
    <row r="8" spans="1:29" s="17" customFormat="1" ht="25.5" customHeight="1" x14ac:dyDescent="0.25">
      <c r="A8" s="367" t="s">
        <v>60</v>
      </c>
      <c r="B8" s="367"/>
      <c r="C8" s="367"/>
      <c r="D8" s="368"/>
      <c r="E8" s="368"/>
      <c r="F8" s="368"/>
      <c r="G8" s="368"/>
      <c r="H8" s="368"/>
      <c r="I8" s="368"/>
      <c r="J8" s="368"/>
      <c r="K8" s="368"/>
      <c r="L8" s="368"/>
      <c r="N8" s="27" t="s">
        <v>11</v>
      </c>
      <c r="O8" s="369">
        <v>0.41666666666666669</v>
      </c>
      <c r="P8" s="369"/>
      <c r="R8" s="356"/>
      <c r="S8" s="357"/>
      <c r="T8" s="360"/>
      <c r="U8" s="361"/>
      <c r="Z8" s="60"/>
      <c r="AA8" s="60"/>
      <c r="AB8" s="60"/>
    </row>
    <row r="9" spans="1:29" s="17" customFormat="1" ht="40" customHeight="1" x14ac:dyDescent="0.25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371" t="s">
        <v>48</v>
      </c>
      <c r="E9" s="372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3"/>
      <c r="L9" s="373"/>
      <c r="N9" s="31" t="s">
        <v>15</v>
      </c>
      <c r="O9" s="349"/>
      <c r="P9" s="349"/>
      <c r="R9" s="356"/>
      <c r="S9" s="357"/>
      <c r="T9" s="362"/>
      <c r="U9" s="363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371"/>
      <c r="E10" s="372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374" t="str">
        <f>IFERROR(VLOOKUP($D$10,Proxy,2,FALSE),"")</f>
        <v/>
      </c>
      <c r="I10" s="374"/>
      <c r="J10" s="374"/>
      <c r="K10" s="374"/>
      <c r="L10" s="374"/>
      <c r="N10" s="31" t="s">
        <v>35</v>
      </c>
      <c r="O10" s="369"/>
      <c r="P10" s="369"/>
      <c r="S10" s="29" t="s">
        <v>12</v>
      </c>
      <c r="T10" s="375" t="s">
        <v>70</v>
      </c>
      <c r="U10" s="376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9"/>
      <c r="P11" s="369"/>
      <c r="S11" s="29" t="s">
        <v>31</v>
      </c>
      <c r="T11" s="377" t="s">
        <v>57</v>
      </c>
      <c r="U11" s="377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378" t="s">
        <v>71</v>
      </c>
      <c r="B12" s="378"/>
      <c r="C12" s="378"/>
      <c r="D12" s="378"/>
      <c r="E12" s="378"/>
      <c r="F12" s="378"/>
      <c r="G12" s="378"/>
      <c r="H12" s="378"/>
      <c r="I12" s="378"/>
      <c r="J12" s="378"/>
      <c r="K12" s="378"/>
      <c r="L12" s="378"/>
      <c r="N12" s="27" t="s">
        <v>33</v>
      </c>
      <c r="O12" s="379"/>
      <c r="P12" s="379"/>
      <c r="Q12" s="28"/>
      <c r="R12"/>
      <c r="S12" s="29" t="s">
        <v>48</v>
      </c>
      <c r="T12" s="380"/>
      <c r="U12" s="380"/>
      <c r="V12"/>
      <c r="Z12" s="60"/>
      <c r="AA12" s="60"/>
      <c r="AB12" s="60"/>
    </row>
    <row r="13" spans="1:29" s="17" customFormat="1" ht="23.25" customHeight="1" x14ac:dyDescent="0.25">
      <c r="A13" s="378" t="s">
        <v>72</v>
      </c>
      <c r="B13" s="378"/>
      <c r="C13" s="378"/>
      <c r="D13" s="378"/>
      <c r="E13" s="378"/>
      <c r="F13" s="378"/>
      <c r="G13" s="378"/>
      <c r="H13" s="378"/>
      <c r="I13" s="378"/>
      <c r="J13" s="378"/>
      <c r="K13" s="378"/>
      <c r="L13" s="378"/>
      <c r="M13" s="31"/>
      <c r="N13" s="31" t="s">
        <v>34</v>
      </c>
      <c r="O13" s="377"/>
      <c r="P13" s="37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378" t="s">
        <v>73</v>
      </c>
      <c r="B14" s="378"/>
      <c r="C14" s="378"/>
      <c r="D14" s="378"/>
      <c r="E14" s="378"/>
      <c r="F14" s="378"/>
      <c r="G14" s="378"/>
      <c r="H14" s="378"/>
      <c r="I14" s="378"/>
      <c r="J14" s="378"/>
      <c r="K14" s="378"/>
      <c r="L14" s="37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381" t="s">
        <v>74</v>
      </c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/>
      <c r="N15" s="382" t="s">
        <v>63</v>
      </c>
      <c r="O15" s="382"/>
      <c r="P15" s="382"/>
      <c r="Q15" s="382"/>
      <c r="R15" s="38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83"/>
      <c r="O16" s="383"/>
      <c r="P16" s="383"/>
      <c r="Q16" s="383"/>
      <c r="R16" s="38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385" t="s">
        <v>61</v>
      </c>
      <c r="B17" s="385" t="s">
        <v>51</v>
      </c>
      <c r="C17" s="386" t="s">
        <v>50</v>
      </c>
      <c r="D17" s="385" t="s">
        <v>52</v>
      </c>
      <c r="E17" s="385"/>
      <c r="F17" s="385" t="s">
        <v>24</v>
      </c>
      <c r="G17" s="385" t="s">
        <v>27</v>
      </c>
      <c r="H17" s="385" t="s">
        <v>25</v>
      </c>
      <c r="I17" s="385" t="s">
        <v>26</v>
      </c>
      <c r="J17" s="387" t="s">
        <v>16</v>
      </c>
      <c r="K17" s="387" t="s">
        <v>65</v>
      </c>
      <c r="L17" s="387" t="s">
        <v>2</v>
      </c>
      <c r="M17" s="385" t="s">
        <v>28</v>
      </c>
      <c r="N17" s="385" t="s">
        <v>17</v>
      </c>
      <c r="O17" s="385"/>
      <c r="P17" s="385"/>
      <c r="Q17" s="385"/>
      <c r="R17" s="385"/>
      <c r="S17" s="384" t="s">
        <v>58</v>
      </c>
      <c r="T17" s="385"/>
      <c r="U17" s="385" t="s">
        <v>6</v>
      </c>
      <c r="V17" s="385" t="s">
        <v>44</v>
      </c>
      <c r="W17" s="389" t="s">
        <v>56</v>
      </c>
      <c r="X17" s="385" t="s">
        <v>18</v>
      </c>
      <c r="Y17" s="391" t="s">
        <v>62</v>
      </c>
      <c r="Z17" s="391" t="s">
        <v>19</v>
      </c>
      <c r="AA17" s="392" t="s">
        <v>59</v>
      </c>
      <c r="AB17" s="393"/>
      <c r="AC17" s="394"/>
      <c r="AD17" s="398"/>
      <c r="BA17" s="399" t="s">
        <v>64</v>
      </c>
    </row>
    <row r="18" spans="1:53" ht="14.25" customHeight="1" x14ac:dyDescent="0.25">
      <c r="A18" s="385"/>
      <c r="B18" s="385"/>
      <c r="C18" s="386"/>
      <c r="D18" s="385"/>
      <c r="E18" s="385"/>
      <c r="F18" s="385" t="s">
        <v>20</v>
      </c>
      <c r="G18" s="385" t="s">
        <v>21</v>
      </c>
      <c r="H18" s="385" t="s">
        <v>22</v>
      </c>
      <c r="I18" s="385" t="s">
        <v>22</v>
      </c>
      <c r="J18" s="388"/>
      <c r="K18" s="388"/>
      <c r="L18" s="388"/>
      <c r="M18" s="385"/>
      <c r="N18" s="385"/>
      <c r="O18" s="385"/>
      <c r="P18" s="385"/>
      <c r="Q18" s="385"/>
      <c r="R18" s="385"/>
      <c r="S18" s="36" t="s">
        <v>47</v>
      </c>
      <c r="T18" s="36" t="s">
        <v>46</v>
      </c>
      <c r="U18" s="385"/>
      <c r="V18" s="385"/>
      <c r="W18" s="390"/>
      <c r="X18" s="385"/>
      <c r="Y18" s="391"/>
      <c r="Z18" s="391"/>
      <c r="AA18" s="395"/>
      <c r="AB18" s="396"/>
      <c r="AC18" s="397"/>
      <c r="AD18" s="398"/>
      <c r="BA18" s="399"/>
    </row>
    <row r="19" spans="1:53" ht="27.75" customHeight="1" x14ac:dyDescent="0.25">
      <c r="A19" s="400" t="s">
        <v>75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55"/>
      <c r="Z19" s="55"/>
    </row>
    <row r="20" spans="1:53" ht="16.5" customHeight="1" x14ac:dyDescent="0.3">
      <c r="A20" s="401" t="s">
        <v>75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66"/>
      <c r="Z20" s="66"/>
    </row>
    <row r="21" spans="1:53" ht="14.25" customHeight="1" x14ac:dyDescent="0.3">
      <c r="A21" s="402" t="s">
        <v>76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67"/>
      <c r="Z21" s="67"/>
    </row>
    <row r="22" spans="1:53" ht="27" customHeight="1" x14ac:dyDescent="0.3">
      <c r="A22" s="64" t="s">
        <v>77</v>
      </c>
      <c r="B22" s="64" t="s">
        <v>78</v>
      </c>
      <c r="C22" s="37">
        <v>4301031106</v>
      </c>
      <c r="D22" s="403">
        <v>4607091389258</v>
      </c>
      <c r="E22" s="40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4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5"/>
      <c r="P22" s="405"/>
      <c r="Q22" s="405"/>
      <c r="R22" s="40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ht="12.5" x14ac:dyDescent="0.25">
      <c r="A23" s="410"/>
      <c r="B23" s="410"/>
      <c r="C23" s="410"/>
      <c r="D23" s="410"/>
      <c r="E23" s="410"/>
      <c r="F23" s="410"/>
      <c r="G23" s="410"/>
      <c r="H23" s="410"/>
      <c r="I23" s="410"/>
      <c r="J23" s="410"/>
      <c r="K23" s="410"/>
      <c r="L23" s="410"/>
      <c r="M23" s="411"/>
      <c r="N23" s="407" t="s">
        <v>43</v>
      </c>
      <c r="O23" s="408"/>
      <c r="P23" s="408"/>
      <c r="Q23" s="408"/>
      <c r="R23" s="408"/>
      <c r="S23" s="408"/>
      <c r="T23" s="40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410"/>
      <c r="B24" s="410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1"/>
      <c r="N24" s="407" t="s">
        <v>43</v>
      </c>
      <c r="O24" s="408"/>
      <c r="P24" s="408"/>
      <c r="Q24" s="408"/>
      <c r="R24" s="408"/>
      <c r="S24" s="408"/>
      <c r="T24" s="40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3">
      <c r="A25" s="402" t="s">
        <v>81</v>
      </c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02"/>
      <c r="O25" s="402"/>
      <c r="P25" s="402"/>
      <c r="Q25" s="402"/>
      <c r="R25" s="402"/>
      <c r="S25" s="402"/>
      <c r="T25" s="402"/>
      <c r="U25" s="402"/>
      <c r="V25" s="402"/>
      <c r="W25" s="402"/>
      <c r="X25" s="402"/>
      <c r="Y25" s="67"/>
      <c r="Z25" s="67"/>
    </row>
    <row r="26" spans="1:53" ht="27" customHeight="1" x14ac:dyDescent="0.3">
      <c r="A26" s="64" t="s">
        <v>82</v>
      </c>
      <c r="B26" s="64" t="s">
        <v>83</v>
      </c>
      <c r="C26" s="37">
        <v>4301051176</v>
      </c>
      <c r="D26" s="403">
        <v>4607091383881</v>
      </c>
      <c r="E26" s="40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5"/>
      <c r="P26" s="405"/>
      <c r="Q26" s="405"/>
      <c r="R26" s="40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3" si="0">IFERROR(IF(V26="",0,CEILING((V26/$H26),1)*$H26),"")</f>
        <v>0</v>
      </c>
      <c r="X26" s="42" t="str">
        <f t="shared" ref="X26:X33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3">
      <c r="A27" s="64" t="s">
        <v>84</v>
      </c>
      <c r="B27" s="64" t="s">
        <v>85</v>
      </c>
      <c r="C27" s="37">
        <v>4301051552</v>
      </c>
      <c r="D27" s="403">
        <v>4607091388237</v>
      </c>
      <c r="E27" s="40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40</v>
      </c>
      <c r="N27" s="413" t="s">
        <v>86</v>
      </c>
      <c r="O27" s="405"/>
      <c r="P27" s="405"/>
      <c r="Q27" s="405"/>
      <c r="R27" s="40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3">
      <c r="A28" s="64" t="s">
        <v>87</v>
      </c>
      <c r="B28" s="64" t="s">
        <v>88</v>
      </c>
      <c r="C28" s="37">
        <v>4301051180</v>
      </c>
      <c r="D28" s="403">
        <v>4607091383935</v>
      </c>
      <c r="E28" s="40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5"/>
      <c r="P28" s="405"/>
      <c r="Q28" s="405"/>
      <c r="R28" s="40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3">
      <c r="A29" s="64" t="s">
        <v>89</v>
      </c>
      <c r="B29" s="64" t="s">
        <v>90</v>
      </c>
      <c r="C29" s="37">
        <v>4301051426</v>
      </c>
      <c r="D29" s="403">
        <v>4680115881853</v>
      </c>
      <c r="E29" s="40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5"/>
      <c r="P29" s="405"/>
      <c r="Q29" s="405"/>
      <c r="R29" s="40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3">
      <c r="A30" s="64" t="s">
        <v>91</v>
      </c>
      <c r="B30" s="64" t="s">
        <v>92</v>
      </c>
      <c r="C30" s="37">
        <v>4301051593</v>
      </c>
      <c r="D30" s="403">
        <v>4607091383911</v>
      </c>
      <c r="E30" s="40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40</v>
      </c>
      <c r="N30" s="416" t="s">
        <v>93</v>
      </c>
      <c r="O30" s="405"/>
      <c r="P30" s="405"/>
      <c r="Q30" s="405"/>
      <c r="R30" s="40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3">
      <c r="A31" s="64" t="s">
        <v>91</v>
      </c>
      <c r="B31" s="64" t="s">
        <v>94</v>
      </c>
      <c r="C31" s="37">
        <v>4301051178</v>
      </c>
      <c r="D31" s="403">
        <v>4607091383911</v>
      </c>
      <c r="E31" s="403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80</v>
      </c>
      <c r="L31" s="39" t="s">
        <v>79</v>
      </c>
      <c r="M31" s="38">
        <v>35</v>
      </c>
      <c r="N31" s="41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405"/>
      <c r="P31" s="405"/>
      <c r="Q31" s="405"/>
      <c r="R31" s="40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ht="27" customHeight="1" x14ac:dyDescent="0.3">
      <c r="A32" s="64" t="s">
        <v>95</v>
      </c>
      <c r="B32" s="64" t="s">
        <v>96</v>
      </c>
      <c r="C32" s="37">
        <v>4301051592</v>
      </c>
      <c r="D32" s="403">
        <v>4607091388244</v>
      </c>
      <c r="E32" s="403"/>
      <c r="F32" s="63">
        <v>0.42</v>
      </c>
      <c r="G32" s="38">
        <v>6</v>
      </c>
      <c r="H32" s="63">
        <v>2.52</v>
      </c>
      <c r="I32" s="63">
        <v>2.786</v>
      </c>
      <c r="J32" s="38">
        <v>156</v>
      </c>
      <c r="K32" s="38" t="s">
        <v>80</v>
      </c>
      <c r="L32" s="39" t="s">
        <v>79</v>
      </c>
      <c r="M32" s="38">
        <v>40</v>
      </c>
      <c r="N32" s="418" t="s">
        <v>97</v>
      </c>
      <c r="O32" s="405"/>
      <c r="P32" s="405"/>
      <c r="Q32" s="405"/>
      <c r="R32" s="406"/>
      <c r="S32" s="40" t="s">
        <v>48</v>
      </c>
      <c r="T32" s="40" t="s">
        <v>48</v>
      </c>
      <c r="U32" s="41" t="s">
        <v>0</v>
      </c>
      <c r="V32" s="59">
        <v>0</v>
      </c>
      <c r="W32" s="56">
        <f t="shared" si="0"/>
        <v>0</v>
      </c>
      <c r="X32" s="42" t="str">
        <f t="shared" si="1"/>
        <v/>
      </c>
      <c r="Y32" s="69" t="s">
        <v>48</v>
      </c>
      <c r="Z32" s="70" t="s">
        <v>48</v>
      </c>
      <c r="AD32" s="71"/>
      <c r="BA32" s="80" t="s">
        <v>66</v>
      </c>
    </row>
    <row r="33" spans="1:53" ht="27" customHeight="1" x14ac:dyDescent="0.3">
      <c r="A33" s="64" t="s">
        <v>95</v>
      </c>
      <c r="B33" s="64" t="s">
        <v>98</v>
      </c>
      <c r="C33" s="37">
        <v>4301051174</v>
      </c>
      <c r="D33" s="403">
        <v>4607091388244</v>
      </c>
      <c r="E33" s="403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80</v>
      </c>
      <c r="L33" s="39" t="s">
        <v>79</v>
      </c>
      <c r="M33" s="38">
        <v>35</v>
      </c>
      <c r="N33" s="41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05"/>
      <c r="P33" s="405"/>
      <c r="Q33" s="405"/>
      <c r="R33" s="406"/>
      <c r="S33" s="40" t="s">
        <v>48</v>
      </c>
      <c r="T33" s="40" t="s">
        <v>48</v>
      </c>
      <c r="U33" s="41" t="s">
        <v>0</v>
      </c>
      <c r="V33" s="59">
        <v>93.24</v>
      </c>
      <c r="W33" s="56">
        <f t="shared" si="0"/>
        <v>93.24</v>
      </c>
      <c r="X33" s="42">
        <f t="shared" si="1"/>
        <v>0.27861000000000002</v>
      </c>
      <c r="Y33" s="69" t="s">
        <v>48</v>
      </c>
      <c r="Z33" s="70" t="s">
        <v>48</v>
      </c>
      <c r="AD33" s="71"/>
      <c r="BA33" s="81" t="s">
        <v>66</v>
      </c>
    </row>
    <row r="34" spans="1:53" ht="12.5" x14ac:dyDescent="0.25">
      <c r="A34" s="410"/>
      <c r="B34" s="410"/>
      <c r="C34" s="410"/>
      <c r="D34" s="410"/>
      <c r="E34" s="410"/>
      <c r="F34" s="410"/>
      <c r="G34" s="410"/>
      <c r="H34" s="410"/>
      <c r="I34" s="410"/>
      <c r="J34" s="410"/>
      <c r="K34" s="410"/>
      <c r="L34" s="410"/>
      <c r="M34" s="411"/>
      <c r="N34" s="407" t="s">
        <v>43</v>
      </c>
      <c r="O34" s="408"/>
      <c r="P34" s="408"/>
      <c r="Q34" s="408"/>
      <c r="R34" s="408"/>
      <c r="S34" s="408"/>
      <c r="T34" s="409"/>
      <c r="U34" s="43" t="s">
        <v>42</v>
      </c>
      <c r="V34" s="44">
        <f>IFERROR(V26/H26,"0")+IFERROR(V27/H27,"0")+IFERROR(V28/H28,"0")+IFERROR(V29/H29,"0")+IFERROR(V30/H30,"0")+IFERROR(V31/H31,"0")+IFERROR(V32/H32,"0")+IFERROR(V33/H33,"0")</f>
        <v>37</v>
      </c>
      <c r="W34" s="44">
        <f>IFERROR(W26/H26,"0")+IFERROR(W27/H27,"0")+IFERROR(W28/H28,"0")+IFERROR(W29/H29,"0")+IFERROR(W30/H30,"0")+IFERROR(W31/H31,"0")+IFERROR(W32/H32,"0")+IFERROR(W33/H33,"0")</f>
        <v>37</v>
      </c>
      <c r="X34" s="44">
        <f>IFERROR(IF(X26="",0,X26),"0")+IFERROR(IF(X27="",0,X27),"0")+IFERROR(IF(X28="",0,X28),"0")+IFERROR(IF(X29="",0,X29),"0")+IFERROR(IF(X30="",0,X30),"0")+IFERROR(IF(X31="",0,X31),"0")+IFERROR(IF(X32="",0,X32),"0")+IFERROR(IF(X33="",0,X33),"0")</f>
        <v>0.27861000000000002</v>
      </c>
      <c r="Y34" s="68"/>
      <c r="Z34" s="68"/>
    </row>
    <row r="35" spans="1:53" ht="12.5" x14ac:dyDescent="0.25">
      <c r="A35" s="410"/>
      <c r="B35" s="410"/>
      <c r="C35" s="410"/>
      <c r="D35" s="410"/>
      <c r="E35" s="410"/>
      <c r="F35" s="410"/>
      <c r="G35" s="410"/>
      <c r="H35" s="410"/>
      <c r="I35" s="410"/>
      <c r="J35" s="410"/>
      <c r="K35" s="410"/>
      <c r="L35" s="410"/>
      <c r="M35" s="411"/>
      <c r="N35" s="407" t="s">
        <v>43</v>
      </c>
      <c r="O35" s="408"/>
      <c r="P35" s="408"/>
      <c r="Q35" s="408"/>
      <c r="R35" s="408"/>
      <c r="S35" s="408"/>
      <c r="T35" s="409"/>
      <c r="U35" s="43" t="s">
        <v>0</v>
      </c>
      <c r="V35" s="44">
        <f>IFERROR(SUM(V26:V33),"0")</f>
        <v>93.24</v>
      </c>
      <c r="W35" s="44">
        <f>IFERROR(SUM(W26:W33),"0")</f>
        <v>93.24</v>
      </c>
      <c r="X35" s="43"/>
      <c r="Y35" s="68"/>
      <c r="Z35" s="68"/>
    </row>
    <row r="36" spans="1:53" ht="14.25" customHeight="1" x14ac:dyDescent="0.3">
      <c r="A36" s="402" t="s">
        <v>99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67"/>
      <c r="Z36" s="67"/>
    </row>
    <row r="37" spans="1:53" ht="27" customHeight="1" x14ac:dyDescent="0.3">
      <c r="A37" s="64" t="s">
        <v>100</v>
      </c>
      <c r="B37" s="64" t="s">
        <v>101</v>
      </c>
      <c r="C37" s="37">
        <v>4301032013</v>
      </c>
      <c r="D37" s="403">
        <v>4607091388503</v>
      </c>
      <c r="E37" s="403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80</v>
      </c>
      <c r="L37" s="39" t="s">
        <v>103</v>
      </c>
      <c r="M37" s="38">
        <v>120</v>
      </c>
      <c r="N37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05"/>
      <c r="P37" s="405"/>
      <c r="Q37" s="405"/>
      <c r="R37" s="406"/>
      <c r="S37" s="40" t="s">
        <v>48</v>
      </c>
      <c r="T37" s="40" t="s">
        <v>48</v>
      </c>
      <c r="U37" s="41" t="s">
        <v>0</v>
      </c>
      <c r="V37" s="59">
        <v>0</v>
      </c>
      <c r="W37" s="56">
        <f>IFERROR(IF(V37="",0,CEILING((V37/$H37),1)*$H37),"")</f>
        <v>0</v>
      </c>
      <c r="X37" s="42" t="str">
        <f>IFERROR(IF(W37=0,"",ROUNDUP(W37/H37,0)*0.00753),"")</f>
        <v/>
      </c>
      <c r="Y37" s="69" t="s">
        <v>48</v>
      </c>
      <c r="Z37" s="70" t="s">
        <v>48</v>
      </c>
      <c r="AD37" s="71"/>
      <c r="BA37" s="82" t="s">
        <v>102</v>
      </c>
    </row>
    <row r="38" spans="1:53" ht="12.5" x14ac:dyDescent="0.25">
      <c r="A38" s="410"/>
      <c r="B38" s="410"/>
      <c r="C38" s="410"/>
      <c r="D38" s="410"/>
      <c r="E38" s="410"/>
      <c r="F38" s="410"/>
      <c r="G38" s="410"/>
      <c r="H38" s="410"/>
      <c r="I38" s="410"/>
      <c r="J38" s="410"/>
      <c r="K38" s="410"/>
      <c r="L38" s="410"/>
      <c r="M38" s="411"/>
      <c r="N38" s="407" t="s">
        <v>43</v>
      </c>
      <c r="O38" s="408"/>
      <c r="P38" s="408"/>
      <c r="Q38" s="408"/>
      <c r="R38" s="408"/>
      <c r="S38" s="408"/>
      <c r="T38" s="409"/>
      <c r="U38" s="43" t="s">
        <v>42</v>
      </c>
      <c r="V38" s="44">
        <f>IFERROR(V37/H37,"0")</f>
        <v>0</v>
      </c>
      <c r="W38" s="44">
        <f>IFERROR(W37/H37,"0")</f>
        <v>0</v>
      </c>
      <c r="X38" s="44">
        <f>IFERROR(IF(X37="",0,X37),"0")</f>
        <v>0</v>
      </c>
      <c r="Y38" s="68"/>
      <c r="Z38" s="68"/>
    </row>
    <row r="39" spans="1:53" ht="12.5" x14ac:dyDescent="0.25">
      <c r="A39" s="410"/>
      <c r="B39" s="410"/>
      <c r="C39" s="410"/>
      <c r="D39" s="410"/>
      <c r="E39" s="410"/>
      <c r="F39" s="410"/>
      <c r="G39" s="410"/>
      <c r="H39" s="410"/>
      <c r="I39" s="410"/>
      <c r="J39" s="410"/>
      <c r="K39" s="410"/>
      <c r="L39" s="410"/>
      <c r="M39" s="411"/>
      <c r="N39" s="407" t="s">
        <v>43</v>
      </c>
      <c r="O39" s="408"/>
      <c r="P39" s="408"/>
      <c r="Q39" s="408"/>
      <c r="R39" s="408"/>
      <c r="S39" s="408"/>
      <c r="T39" s="409"/>
      <c r="U39" s="43" t="s">
        <v>0</v>
      </c>
      <c r="V39" s="44">
        <f>IFERROR(SUM(V37:V37),"0")</f>
        <v>0</v>
      </c>
      <c r="W39" s="44">
        <f>IFERROR(SUM(W37:W37),"0")</f>
        <v>0</v>
      </c>
      <c r="X39" s="43"/>
      <c r="Y39" s="68"/>
      <c r="Z39" s="68"/>
    </row>
    <row r="40" spans="1:53" ht="14.25" customHeight="1" x14ac:dyDescent="0.3">
      <c r="A40" s="402" t="s">
        <v>104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67"/>
      <c r="Z40" s="67"/>
    </row>
    <row r="41" spans="1:53" ht="80.25" customHeight="1" x14ac:dyDescent="0.3">
      <c r="A41" s="64" t="s">
        <v>105</v>
      </c>
      <c r="B41" s="64" t="s">
        <v>106</v>
      </c>
      <c r="C41" s="37">
        <v>4301160001</v>
      </c>
      <c r="D41" s="403">
        <v>4607091388282</v>
      </c>
      <c r="E41" s="403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80</v>
      </c>
      <c r="L41" s="39" t="s">
        <v>103</v>
      </c>
      <c r="M41" s="38">
        <v>30</v>
      </c>
      <c r="N41" s="4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05"/>
      <c r="P41" s="405"/>
      <c r="Q41" s="405"/>
      <c r="R41" s="406"/>
      <c r="S41" s="40" t="s">
        <v>48</v>
      </c>
      <c r="T41" s="40" t="s">
        <v>48</v>
      </c>
      <c r="U41" s="41" t="s">
        <v>0</v>
      </c>
      <c r="V41" s="59">
        <v>0</v>
      </c>
      <c r="W41" s="56">
        <f>IFERROR(IF(V41="",0,CEILING((V41/$H41),1)*$H41),"")</f>
        <v>0</v>
      </c>
      <c r="X41" s="42" t="str">
        <f>IFERROR(IF(W41=0,"",ROUNDUP(W41/H41,0)*0.00753),"")</f>
        <v/>
      </c>
      <c r="Y41" s="69" t="s">
        <v>107</v>
      </c>
      <c r="Z41" s="70" t="s">
        <v>48</v>
      </c>
      <c r="AD41" s="71"/>
      <c r="BA41" s="83" t="s">
        <v>66</v>
      </c>
    </row>
    <row r="42" spans="1:53" ht="12.5" x14ac:dyDescent="0.25">
      <c r="A42" s="410"/>
      <c r="B42" s="410"/>
      <c r="C42" s="410"/>
      <c r="D42" s="410"/>
      <c r="E42" s="410"/>
      <c r="F42" s="410"/>
      <c r="G42" s="410"/>
      <c r="H42" s="410"/>
      <c r="I42" s="410"/>
      <c r="J42" s="410"/>
      <c r="K42" s="410"/>
      <c r="L42" s="410"/>
      <c r="M42" s="411"/>
      <c r="N42" s="407" t="s">
        <v>43</v>
      </c>
      <c r="O42" s="408"/>
      <c r="P42" s="408"/>
      <c r="Q42" s="408"/>
      <c r="R42" s="408"/>
      <c r="S42" s="408"/>
      <c r="T42" s="409"/>
      <c r="U42" s="43" t="s">
        <v>42</v>
      </c>
      <c r="V42" s="44">
        <f>IFERROR(V41/H41,"0")</f>
        <v>0</v>
      </c>
      <c r="W42" s="44">
        <f>IFERROR(W41/H41,"0")</f>
        <v>0</v>
      </c>
      <c r="X42" s="44">
        <f>IFERROR(IF(X41="",0,X41),"0")</f>
        <v>0</v>
      </c>
      <c r="Y42" s="68"/>
      <c r="Z42" s="68"/>
    </row>
    <row r="43" spans="1:53" ht="12.5" x14ac:dyDescent="0.25">
      <c r="A43" s="410"/>
      <c r="B43" s="410"/>
      <c r="C43" s="410"/>
      <c r="D43" s="410"/>
      <c r="E43" s="410"/>
      <c r="F43" s="410"/>
      <c r="G43" s="410"/>
      <c r="H43" s="410"/>
      <c r="I43" s="410"/>
      <c r="J43" s="410"/>
      <c r="K43" s="410"/>
      <c r="L43" s="410"/>
      <c r="M43" s="411"/>
      <c r="N43" s="407" t="s">
        <v>43</v>
      </c>
      <c r="O43" s="408"/>
      <c r="P43" s="408"/>
      <c r="Q43" s="408"/>
      <c r="R43" s="408"/>
      <c r="S43" s="408"/>
      <c r="T43" s="409"/>
      <c r="U43" s="43" t="s">
        <v>0</v>
      </c>
      <c r="V43" s="44">
        <f>IFERROR(SUM(V41:V41),"0")</f>
        <v>0</v>
      </c>
      <c r="W43" s="44">
        <f>IFERROR(SUM(W41:W41),"0")</f>
        <v>0</v>
      </c>
      <c r="X43" s="43"/>
      <c r="Y43" s="68"/>
      <c r="Z43" s="68"/>
    </row>
    <row r="44" spans="1:53" ht="14.25" customHeight="1" x14ac:dyDescent="0.3">
      <c r="A44" s="402" t="s">
        <v>108</v>
      </c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402"/>
      <c r="T44" s="402"/>
      <c r="U44" s="402"/>
      <c r="V44" s="402"/>
      <c r="W44" s="402"/>
      <c r="X44" s="402"/>
      <c r="Y44" s="67"/>
      <c r="Z44" s="67"/>
    </row>
    <row r="45" spans="1:53" ht="27" customHeight="1" x14ac:dyDescent="0.3">
      <c r="A45" s="64" t="s">
        <v>109</v>
      </c>
      <c r="B45" s="64" t="s">
        <v>110</v>
      </c>
      <c r="C45" s="37">
        <v>4301170002</v>
      </c>
      <c r="D45" s="403">
        <v>4607091389111</v>
      </c>
      <c r="E45" s="403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80</v>
      </c>
      <c r="L45" s="39" t="s">
        <v>103</v>
      </c>
      <c r="M45" s="38">
        <v>120</v>
      </c>
      <c r="N45" s="4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05"/>
      <c r="P45" s="405"/>
      <c r="Q45" s="405"/>
      <c r="R45" s="406"/>
      <c r="S45" s="40" t="s">
        <v>48</v>
      </c>
      <c r="T45" s="40" t="s">
        <v>48</v>
      </c>
      <c r="U45" s="41" t="s">
        <v>0</v>
      </c>
      <c r="V45" s="59">
        <v>0</v>
      </c>
      <c r="W45" s="56">
        <f>IFERROR(IF(V45="",0,CEILING((V45/$H45),1)*$H45),"")</f>
        <v>0</v>
      </c>
      <c r="X45" s="42" t="str">
        <f>IFERROR(IF(W45=0,"",ROUNDUP(W45/H45,0)*0.00753),"")</f>
        <v/>
      </c>
      <c r="Y45" s="69" t="s">
        <v>48</v>
      </c>
      <c r="Z45" s="70" t="s">
        <v>48</v>
      </c>
      <c r="AD45" s="71"/>
      <c r="BA45" s="84" t="s">
        <v>102</v>
      </c>
    </row>
    <row r="46" spans="1:53" ht="12.5" x14ac:dyDescent="0.25">
      <c r="A46" s="410"/>
      <c r="B46" s="410"/>
      <c r="C46" s="410"/>
      <c r="D46" s="410"/>
      <c r="E46" s="410"/>
      <c r="F46" s="410"/>
      <c r="G46" s="410"/>
      <c r="H46" s="410"/>
      <c r="I46" s="410"/>
      <c r="J46" s="410"/>
      <c r="K46" s="410"/>
      <c r="L46" s="410"/>
      <c r="M46" s="411"/>
      <c r="N46" s="407" t="s">
        <v>43</v>
      </c>
      <c r="O46" s="408"/>
      <c r="P46" s="408"/>
      <c r="Q46" s="408"/>
      <c r="R46" s="408"/>
      <c r="S46" s="408"/>
      <c r="T46" s="409"/>
      <c r="U46" s="43" t="s">
        <v>42</v>
      </c>
      <c r="V46" s="44">
        <f>IFERROR(V45/H45,"0")</f>
        <v>0</v>
      </c>
      <c r="W46" s="44">
        <f>IFERROR(W45/H45,"0")</f>
        <v>0</v>
      </c>
      <c r="X46" s="44">
        <f>IFERROR(IF(X45="",0,X45),"0")</f>
        <v>0</v>
      </c>
      <c r="Y46" s="68"/>
      <c r="Z46" s="68"/>
    </row>
    <row r="47" spans="1:53" ht="12.5" x14ac:dyDescent="0.25">
      <c r="A47" s="410"/>
      <c r="B47" s="410"/>
      <c r="C47" s="410"/>
      <c r="D47" s="410"/>
      <c r="E47" s="410"/>
      <c r="F47" s="410"/>
      <c r="G47" s="410"/>
      <c r="H47" s="410"/>
      <c r="I47" s="410"/>
      <c r="J47" s="410"/>
      <c r="K47" s="410"/>
      <c r="L47" s="410"/>
      <c r="M47" s="411"/>
      <c r="N47" s="407" t="s">
        <v>43</v>
      </c>
      <c r="O47" s="408"/>
      <c r="P47" s="408"/>
      <c r="Q47" s="408"/>
      <c r="R47" s="408"/>
      <c r="S47" s="408"/>
      <c r="T47" s="409"/>
      <c r="U47" s="43" t="s">
        <v>0</v>
      </c>
      <c r="V47" s="44">
        <f>IFERROR(SUM(V45:V45),"0")</f>
        <v>0</v>
      </c>
      <c r="W47" s="44">
        <f>IFERROR(SUM(W45:W45),"0")</f>
        <v>0</v>
      </c>
      <c r="X47" s="43"/>
      <c r="Y47" s="68"/>
      <c r="Z47" s="68"/>
    </row>
    <row r="48" spans="1:53" ht="27.75" customHeight="1" x14ac:dyDescent="0.25">
      <c r="A48" s="400" t="s">
        <v>111</v>
      </c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55"/>
      <c r="Z48" s="55"/>
    </row>
    <row r="49" spans="1:53" ht="16.5" customHeight="1" x14ac:dyDescent="0.3">
      <c r="A49" s="401" t="s">
        <v>112</v>
      </c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1"/>
      <c r="P49" s="401"/>
      <c r="Q49" s="401"/>
      <c r="R49" s="401"/>
      <c r="S49" s="401"/>
      <c r="T49" s="401"/>
      <c r="U49" s="401"/>
      <c r="V49" s="401"/>
      <c r="W49" s="401"/>
      <c r="X49" s="401"/>
      <c r="Y49" s="66"/>
      <c r="Z49" s="66"/>
    </row>
    <row r="50" spans="1:53" ht="14.25" customHeight="1" x14ac:dyDescent="0.3">
      <c r="A50" s="402" t="s">
        <v>113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67"/>
      <c r="Z50" s="67"/>
    </row>
    <row r="51" spans="1:53" ht="27" customHeight="1" x14ac:dyDescent="0.3">
      <c r="A51" s="64" t="s">
        <v>114</v>
      </c>
      <c r="B51" s="64" t="s">
        <v>115</v>
      </c>
      <c r="C51" s="37">
        <v>4301020234</v>
      </c>
      <c r="D51" s="403">
        <v>4680115881440</v>
      </c>
      <c r="E51" s="403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8">
        <v>50</v>
      </c>
      <c r="N51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05"/>
      <c r="P51" s="405"/>
      <c r="Q51" s="405"/>
      <c r="R51" s="406"/>
      <c r="S51" s="40" t="s">
        <v>48</v>
      </c>
      <c r="T51" s="40" t="s">
        <v>48</v>
      </c>
      <c r="U51" s="41" t="s">
        <v>0</v>
      </c>
      <c r="V51" s="59">
        <v>0</v>
      </c>
      <c r="W51" s="56">
        <f>IFERROR(IF(V51="",0,CEILING((V51/$H51),1)*$H51),"")</f>
        <v>0</v>
      </c>
      <c r="X51" s="42" t="str">
        <f>IFERROR(IF(W51=0,"",ROUNDUP(W51/H51,0)*0.02175),"")</f>
        <v/>
      </c>
      <c r="Y51" s="69" t="s">
        <v>48</v>
      </c>
      <c r="Z51" s="70" t="s">
        <v>48</v>
      </c>
      <c r="AD51" s="71"/>
      <c r="BA51" s="85" t="s">
        <v>66</v>
      </c>
    </row>
    <row r="52" spans="1:53" ht="27" customHeight="1" x14ac:dyDescent="0.3">
      <c r="A52" s="64" t="s">
        <v>118</v>
      </c>
      <c r="B52" s="64" t="s">
        <v>119</v>
      </c>
      <c r="C52" s="37">
        <v>4301020232</v>
      </c>
      <c r="D52" s="403">
        <v>4680115881433</v>
      </c>
      <c r="E52" s="403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80</v>
      </c>
      <c r="L52" s="39" t="s">
        <v>116</v>
      </c>
      <c r="M52" s="38">
        <v>50</v>
      </c>
      <c r="N52" s="4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05"/>
      <c r="P52" s="405"/>
      <c r="Q52" s="405"/>
      <c r="R52" s="406"/>
      <c r="S52" s="40" t="s">
        <v>48</v>
      </c>
      <c r="T52" s="40" t="s">
        <v>48</v>
      </c>
      <c r="U52" s="41" t="s">
        <v>0</v>
      </c>
      <c r="V52" s="59">
        <v>0</v>
      </c>
      <c r="W52" s="56">
        <f>IFERROR(IF(V52="",0,CEILING((V52/$H52),1)*$H52),"")</f>
        <v>0</v>
      </c>
      <c r="X52" s="42" t="str">
        <f>IFERROR(IF(W52=0,"",ROUNDUP(W52/H52,0)*0.00753),"")</f>
        <v/>
      </c>
      <c r="Y52" s="69" t="s">
        <v>48</v>
      </c>
      <c r="Z52" s="70" t="s">
        <v>48</v>
      </c>
      <c r="AD52" s="71"/>
      <c r="BA52" s="86" t="s">
        <v>66</v>
      </c>
    </row>
    <row r="53" spans="1:53" ht="12.5" x14ac:dyDescent="0.25">
      <c r="A53" s="410"/>
      <c r="B53" s="410"/>
      <c r="C53" s="410"/>
      <c r="D53" s="410"/>
      <c r="E53" s="410"/>
      <c r="F53" s="410"/>
      <c r="G53" s="410"/>
      <c r="H53" s="410"/>
      <c r="I53" s="410"/>
      <c r="J53" s="410"/>
      <c r="K53" s="410"/>
      <c r="L53" s="410"/>
      <c r="M53" s="411"/>
      <c r="N53" s="407" t="s">
        <v>43</v>
      </c>
      <c r="O53" s="408"/>
      <c r="P53" s="408"/>
      <c r="Q53" s="408"/>
      <c r="R53" s="408"/>
      <c r="S53" s="408"/>
      <c r="T53" s="409"/>
      <c r="U53" s="43" t="s">
        <v>42</v>
      </c>
      <c r="V53" s="44">
        <f>IFERROR(V51/H51,"0")+IFERROR(V52/H52,"0")</f>
        <v>0</v>
      </c>
      <c r="W53" s="44">
        <f>IFERROR(W51/H51,"0")+IFERROR(W52/H52,"0")</f>
        <v>0</v>
      </c>
      <c r="X53" s="44">
        <f>IFERROR(IF(X51="",0,X51),"0")+IFERROR(IF(X52="",0,X52),"0")</f>
        <v>0</v>
      </c>
      <c r="Y53" s="68"/>
      <c r="Z53" s="68"/>
    </row>
    <row r="54" spans="1:53" ht="12.5" x14ac:dyDescent="0.25">
      <c r="A54" s="410"/>
      <c r="B54" s="410"/>
      <c r="C54" s="410"/>
      <c r="D54" s="410"/>
      <c r="E54" s="410"/>
      <c r="F54" s="410"/>
      <c r="G54" s="410"/>
      <c r="H54" s="410"/>
      <c r="I54" s="410"/>
      <c r="J54" s="410"/>
      <c r="K54" s="410"/>
      <c r="L54" s="410"/>
      <c r="M54" s="411"/>
      <c r="N54" s="407" t="s">
        <v>43</v>
      </c>
      <c r="O54" s="408"/>
      <c r="P54" s="408"/>
      <c r="Q54" s="408"/>
      <c r="R54" s="408"/>
      <c r="S54" s="408"/>
      <c r="T54" s="409"/>
      <c r="U54" s="43" t="s">
        <v>0</v>
      </c>
      <c r="V54" s="44">
        <f>IFERROR(SUM(V51:V52),"0")</f>
        <v>0</v>
      </c>
      <c r="W54" s="44">
        <f>IFERROR(SUM(W51:W52),"0")</f>
        <v>0</v>
      </c>
      <c r="X54" s="43"/>
      <c r="Y54" s="68"/>
      <c r="Z54" s="68"/>
    </row>
    <row r="55" spans="1:53" ht="16.5" customHeight="1" x14ac:dyDescent="0.3">
      <c r="A55" s="401" t="s">
        <v>120</v>
      </c>
      <c r="B55" s="401"/>
      <c r="C55" s="401"/>
      <c r="D55" s="401"/>
      <c r="E55" s="401"/>
      <c r="F55" s="401"/>
      <c r="G55" s="401"/>
      <c r="H55" s="401"/>
      <c r="I55" s="401"/>
      <c r="J55" s="401"/>
      <c r="K55" s="401"/>
      <c r="L55" s="401"/>
      <c r="M55" s="401"/>
      <c r="N55" s="401"/>
      <c r="O55" s="401"/>
      <c r="P55" s="401"/>
      <c r="Q55" s="401"/>
      <c r="R55" s="401"/>
      <c r="S55" s="401"/>
      <c r="T55" s="401"/>
      <c r="U55" s="401"/>
      <c r="V55" s="401"/>
      <c r="W55" s="401"/>
      <c r="X55" s="401"/>
      <c r="Y55" s="66"/>
      <c r="Z55" s="66"/>
    </row>
    <row r="56" spans="1:53" ht="14.25" customHeight="1" x14ac:dyDescent="0.3">
      <c r="A56" s="402" t="s">
        <v>121</v>
      </c>
      <c r="B56" s="402"/>
      <c r="C56" s="402"/>
      <c r="D56" s="402"/>
      <c r="E56" s="402"/>
      <c r="F56" s="402"/>
      <c r="G56" s="402"/>
      <c r="H56" s="402"/>
      <c r="I56" s="402"/>
      <c r="J56" s="402"/>
      <c r="K56" s="402"/>
      <c r="L56" s="402"/>
      <c r="M56" s="402"/>
      <c r="N56" s="402"/>
      <c r="O56" s="402"/>
      <c r="P56" s="402"/>
      <c r="Q56" s="402"/>
      <c r="R56" s="402"/>
      <c r="S56" s="402"/>
      <c r="T56" s="402"/>
      <c r="U56" s="402"/>
      <c r="V56" s="402"/>
      <c r="W56" s="402"/>
      <c r="X56" s="402"/>
      <c r="Y56" s="67"/>
      <c r="Z56" s="67"/>
    </row>
    <row r="57" spans="1:53" ht="27" customHeight="1" x14ac:dyDescent="0.3">
      <c r="A57" s="64" t="s">
        <v>122</v>
      </c>
      <c r="B57" s="64" t="s">
        <v>123</v>
      </c>
      <c r="C57" s="37">
        <v>4301011452</v>
      </c>
      <c r="D57" s="403">
        <v>4680115881426</v>
      </c>
      <c r="E57" s="403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8">
        <v>50</v>
      </c>
      <c r="N57" s="4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05"/>
      <c r="P57" s="405"/>
      <c r="Q57" s="405"/>
      <c r="R57" s="40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IFERROR(IF(W57=0,"",ROUNDUP(W57/H57,0)*0.02175),"")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3">
      <c r="A58" s="64" t="s">
        <v>122</v>
      </c>
      <c r="B58" s="64" t="s">
        <v>124</v>
      </c>
      <c r="C58" s="37">
        <v>4301011481</v>
      </c>
      <c r="D58" s="403">
        <v>4680115881426</v>
      </c>
      <c r="E58" s="403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126</v>
      </c>
      <c r="M58" s="38">
        <v>55</v>
      </c>
      <c r="N58" s="426" t="s">
        <v>125</v>
      </c>
      <c r="O58" s="405"/>
      <c r="P58" s="405"/>
      <c r="Q58" s="405"/>
      <c r="R58" s="40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IFERROR(IF(W58=0,"",ROUNDUP(W58/H58,0)*0.02039),"")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ht="27" customHeight="1" x14ac:dyDescent="0.3">
      <c r="A59" s="64" t="s">
        <v>127</v>
      </c>
      <c r="B59" s="64" t="s">
        <v>128</v>
      </c>
      <c r="C59" s="37">
        <v>4301011437</v>
      </c>
      <c r="D59" s="403">
        <v>4680115881419</v>
      </c>
      <c r="E59" s="403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80</v>
      </c>
      <c r="L59" s="39" t="s">
        <v>116</v>
      </c>
      <c r="M59" s="38">
        <v>50</v>
      </c>
      <c r="N59" s="42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05"/>
      <c r="P59" s="405"/>
      <c r="Q59" s="405"/>
      <c r="R59" s="406"/>
      <c r="S59" s="40" t="s">
        <v>48</v>
      </c>
      <c r="T59" s="40" t="s">
        <v>48</v>
      </c>
      <c r="U59" s="41" t="s">
        <v>0</v>
      </c>
      <c r="V59" s="59">
        <v>0</v>
      </c>
      <c r="W59" s="56">
        <f>IFERROR(IF(V59="",0,CEILING((V59/$H59),1)*$H59),"")</f>
        <v>0</v>
      </c>
      <c r="X59" s="42" t="str">
        <f>IFERROR(IF(W59=0,"",ROUNDUP(W59/H59,0)*0.00937),"")</f>
        <v/>
      </c>
      <c r="Y59" s="69" t="s">
        <v>48</v>
      </c>
      <c r="Z59" s="70" t="s">
        <v>48</v>
      </c>
      <c r="AD59" s="71"/>
      <c r="BA59" s="89" t="s">
        <v>66</v>
      </c>
    </row>
    <row r="60" spans="1:53" ht="27" customHeight="1" x14ac:dyDescent="0.3">
      <c r="A60" s="64" t="s">
        <v>129</v>
      </c>
      <c r="B60" s="64" t="s">
        <v>130</v>
      </c>
      <c r="C60" s="37">
        <v>4301011458</v>
      </c>
      <c r="D60" s="403">
        <v>4680115881525</v>
      </c>
      <c r="E60" s="403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80</v>
      </c>
      <c r="L60" s="39" t="s">
        <v>116</v>
      </c>
      <c r="M60" s="38">
        <v>50</v>
      </c>
      <c r="N60" s="428" t="s">
        <v>131</v>
      </c>
      <c r="O60" s="405"/>
      <c r="P60" s="405"/>
      <c r="Q60" s="405"/>
      <c r="R60" s="406"/>
      <c r="S60" s="40" t="s">
        <v>48</v>
      </c>
      <c r="T60" s="40" t="s">
        <v>48</v>
      </c>
      <c r="U60" s="41" t="s">
        <v>0</v>
      </c>
      <c r="V60" s="59">
        <v>0</v>
      </c>
      <c r="W60" s="56">
        <f>IFERROR(IF(V60="",0,CEILING((V60/$H60),1)*$H60),"")</f>
        <v>0</v>
      </c>
      <c r="X60" s="42" t="str">
        <f>IFERROR(IF(W60=0,"",ROUNDUP(W60/H60,0)*0.00937),"")</f>
        <v/>
      </c>
      <c r="Y60" s="69" t="s">
        <v>48</v>
      </c>
      <c r="Z60" s="70" t="s">
        <v>48</v>
      </c>
      <c r="AD60" s="71"/>
      <c r="BA60" s="90" t="s">
        <v>66</v>
      </c>
    </row>
    <row r="61" spans="1:53" ht="12.5" x14ac:dyDescent="0.25">
      <c r="A61" s="410"/>
      <c r="B61" s="410"/>
      <c r="C61" s="410"/>
      <c r="D61" s="410"/>
      <c r="E61" s="410"/>
      <c r="F61" s="410"/>
      <c r="G61" s="410"/>
      <c r="H61" s="410"/>
      <c r="I61" s="410"/>
      <c r="J61" s="410"/>
      <c r="K61" s="410"/>
      <c r="L61" s="410"/>
      <c r="M61" s="411"/>
      <c r="N61" s="407" t="s">
        <v>43</v>
      </c>
      <c r="O61" s="408"/>
      <c r="P61" s="408"/>
      <c r="Q61" s="408"/>
      <c r="R61" s="408"/>
      <c r="S61" s="408"/>
      <c r="T61" s="409"/>
      <c r="U61" s="43" t="s">
        <v>42</v>
      </c>
      <c r="V61" s="44">
        <f>IFERROR(V57/H57,"0")+IFERROR(V58/H58,"0")+IFERROR(V59/H59,"0")+IFERROR(V60/H60,"0")</f>
        <v>0</v>
      </c>
      <c r="W61" s="44">
        <f>IFERROR(W57/H57,"0")+IFERROR(W58/H58,"0")+IFERROR(W59/H59,"0")+IFERROR(W60/H60,"0")</f>
        <v>0</v>
      </c>
      <c r="X61" s="44">
        <f>IFERROR(IF(X57="",0,X57),"0")+IFERROR(IF(X58="",0,X58),"0")+IFERROR(IF(X59="",0,X59),"0")+IFERROR(IF(X60="",0,X60),"0")</f>
        <v>0</v>
      </c>
      <c r="Y61" s="68"/>
      <c r="Z61" s="68"/>
    </row>
    <row r="62" spans="1:53" ht="12.5" x14ac:dyDescent="0.25">
      <c r="A62" s="410"/>
      <c r="B62" s="410"/>
      <c r="C62" s="410"/>
      <c r="D62" s="410"/>
      <c r="E62" s="410"/>
      <c r="F62" s="410"/>
      <c r="G62" s="410"/>
      <c r="H62" s="410"/>
      <c r="I62" s="410"/>
      <c r="J62" s="410"/>
      <c r="K62" s="410"/>
      <c r="L62" s="410"/>
      <c r="M62" s="411"/>
      <c r="N62" s="407" t="s">
        <v>43</v>
      </c>
      <c r="O62" s="408"/>
      <c r="P62" s="408"/>
      <c r="Q62" s="408"/>
      <c r="R62" s="408"/>
      <c r="S62" s="408"/>
      <c r="T62" s="409"/>
      <c r="U62" s="43" t="s">
        <v>0</v>
      </c>
      <c r="V62" s="44">
        <f>IFERROR(SUM(V57:V60),"0")</f>
        <v>0</v>
      </c>
      <c r="W62" s="44">
        <f>IFERROR(SUM(W57:W60),"0")</f>
        <v>0</v>
      </c>
      <c r="X62" s="43"/>
      <c r="Y62" s="68"/>
      <c r="Z62" s="68"/>
    </row>
    <row r="63" spans="1:53" ht="16.5" customHeight="1" x14ac:dyDescent="0.3">
      <c r="A63" s="401" t="s">
        <v>111</v>
      </c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1"/>
      <c r="P63" s="401"/>
      <c r="Q63" s="401"/>
      <c r="R63" s="401"/>
      <c r="S63" s="401"/>
      <c r="T63" s="401"/>
      <c r="U63" s="401"/>
      <c r="V63" s="401"/>
      <c r="W63" s="401"/>
      <c r="X63" s="401"/>
      <c r="Y63" s="66"/>
      <c r="Z63" s="66"/>
    </row>
    <row r="64" spans="1:53" ht="14.25" customHeight="1" x14ac:dyDescent="0.3">
      <c r="A64" s="402" t="s">
        <v>121</v>
      </c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2"/>
      <c r="P64" s="402"/>
      <c r="Q64" s="402"/>
      <c r="R64" s="402"/>
      <c r="S64" s="402"/>
      <c r="T64" s="402"/>
      <c r="U64" s="402"/>
      <c r="V64" s="402"/>
      <c r="W64" s="402"/>
      <c r="X64" s="402"/>
      <c r="Y64" s="67"/>
      <c r="Z64" s="67"/>
    </row>
    <row r="65" spans="1:53" ht="27" customHeight="1" x14ac:dyDescent="0.3">
      <c r="A65" s="64" t="s">
        <v>132</v>
      </c>
      <c r="B65" s="64" t="s">
        <v>133</v>
      </c>
      <c r="C65" s="37">
        <v>4301011623</v>
      </c>
      <c r="D65" s="403">
        <v>4607091382945</v>
      </c>
      <c r="E65" s="403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8">
        <v>50</v>
      </c>
      <c r="N65" s="429" t="s">
        <v>134</v>
      </c>
      <c r="O65" s="405"/>
      <c r="P65" s="405"/>
      <c r="Q65" s="405"/>
      <c r="R65" s="40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ref="W65:W85" si="2">IFERROR(IF(V65="",0,CEILING((V65/$H65),1)*$H65),"")</f>
        <v>0</v>
      </c>
      <c r="X65" s="42" t="str">
        <f t="shared" ref="X65:X71" si="3"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3">
      <c r="A66" s="64" t="s">
        <v>135</v>
      </c>
      <c r="B66" s="64" t="s">
        <v>136</v>
      </c>
      <c r="C66" s="37">
        <v>4301011380</v>
      </c>
      <c r="D66" s="403">
        <v>4607091385670</v>
      </c>
      <c r="E66" s="403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8">
        <v>50</v>
      </c>
      <c r="N66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05"/>
      <c r="P66" s="405"/>
      <c r="Q66" s="405"/>
      <c r="R66" s="40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3">
      <c r="A67" s="64" t="s">
        <v>135</v>
      </c>
      <c r="B67" s="64" t="s">
        <v>137</v>
      </c>
      <c r="C67" s="37">
        <v>4301011540</v>
      </c>
      <c r="D67" s="403">
        <v>4607091385670</v>
      </c>
      <c r="E67" s="403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139</v>
      </c>
      <c r="M67" s="38">
        <v>50</v>
      </c>
      <c r="N67" s="431" t="s">
        <v>138</v>
      </c>
      <c r="O67" s="405"/>
      <c r="P67" s="405"/>
      <c r="Q67" s="405"/>
      <c r="R67" s="40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 t="shared" si="3"/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3">
      <c r="A68" s="64" t="s">
        <v>140</v>
      </c>
      <c r="B68" s="64" t="s">
        <v>141</v>
      </c>
      <c r="C68" s="37">
        <v>4301011625</v>
      </c>
      <c r="D68" s="403">
        <v>4680115883956</v>
      </c>
      <c r="E68" s="403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8">
        <v>50</v>
      </c>
      <c r="N68" s="432" t="s">
        <v>142</v>
      </c>
      <c r="O68" s="405"/>
      <c r="P68" s="405"/>
      <c r="Q68" s="405"/>
      <c r="R68" s="40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3">
      <c r="A69" s="64" t="s">
        <v>143</v>
      </c>
      <c r="B69" s="64" t="s">
        <v>144</v>
      </c>
      <c r="C69" s="37">
        <v>4301011468</v>
      </c>
      <c r="D69" s="403">
        <v>4680115881327</v>
      </c>
      <c r="E69" s="403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145</v>
      </c>
      <c r="M69" s="38">
        <v>50</v>
      </c>
      <c r="N69" s="43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05"/>
      <c r="P69" s="405"/>
      <c r="Q69" s="405"/>
      <c r="R69" s="40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16.5" customHeight="1" x14ac:dyDescent="0.3">
      <c r="A70" s="64" t="s">
        <v>146</v>
      </c>
      <c r="B70" s="64" t="s">
        <v>147</v>
      </c>
      <c r="C70" s="37">
        <v>4301011703</v>
      </c>
      <c r="D70" s="403">
        <v>4680115882133</v>
      </c>
      <c r="E70" s="403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117</v>
      </c>
      <c r="L70" s="39" t="s">
        <v>116</v>
      </c>
      <c r="M70" s="38">
        <v>50</v>
      </c>
      <c r="N70" s="434" t="s">
        <v>148</v>
      </c>
      <c r="O70" s="405"/>
      <c r="P70" s="405"/>
      <c r="Q70" s="405"/>
      <c r="R70" s="40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16.5" customHeight="1" x14ac:dyDescent="0.3">
      <c r="A71" s="64" t="s">
        <v>146</v>
      </c>
      <c r="B71" s="64" t="s">
        <v>149</v>
      </c>
      <c r="C71" s="37">
        <v>4301011514</v>
      </c>
      <c r="D71" s="403">
        <v>4680115882133</v>
      </c>
      <c r="E71" s="403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117</v>
      </c>
      <c r="L71" s="39" t="s">
        <v>116</v>
      </c>
      <c r="M71" s="38">
        <v>50</v>
      </c>
      <c r="N71" s="43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05"/>
      <c r="P71" s="405"/>
      <c r="Q71" s="405"/>
      <c r="R71" s="40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3">
      <c r="A72" s="64" t="s">
        <v>150</v>
      </c>
      <c r="B72" s="64" t="s">
        <v>151</v>
      </c>
      <c r="C72" s="37">
        <v>4301011192</v>
      </c>
      <c r="D72" s="403">
        <v>4607091382952</v>
      </c>
      <c r="E72" s="403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80</v>
      </c>
      <c r="L72" s="39" t="s">
        <v>116</v>
      </c>
      <c r="M72" s="38">
        <v>50</v>
      </c>
      <c r="N72" s="43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05"/>
      <c r="P72" s="405"/>
      <c r="Q72" s="405"/>
      <c r="R72" s="40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>IFERROR(IF(W72=0,"",ROUNDUP(W72/H72,0)*0.00753),"")</f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3">
      <c r="A73" s="64" t="s">
        <v>152</v>
      </c>
      <c r="B73" s="64" t="s">
        <v>153</v>
      </c>
      <c r="C73" s="37">
        <v>4301011382</v>
      </c>
      <c r="D73" s="403">
        <v>4607091385687</v>
      </c>
      <c r="E73" s="403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139</v>
      </c>
      <c r="M73" s="38">
        <v>50</v>
      </c>
      <c r="N73" s="4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05"/>
      <c r="P73" s="405"/>
      <c r="Q73" s="405"/>
      <c r="R73" s="40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ref="X73:X78" si="4">IFERROR(IF(W73=0,"",ROUNDUP(W73/H73,0)*0.00937),"")</f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3">
      <c r="A74" s="64" t="s">
        <v>154</v>
      </c>
      <c r="B74" s="64" t="s">
        <v>155</v>
      </c>
      <c r="C74" s="37">
        <v>4301011565</v>
      </c>
      <c r="D74" s="403">
        <v>4680115882539</v>
      </c>
      <c r="E74" s="403"/>
      <c r="F74" s="63">
        <v>0.37</v>
      </c>
      <c r="G74" s="38">
        <v>10</v>
      </c>
      <c r="H74" s="63">
        <v>3.7</v>
      </c>
      <c r="I74" s="63">
        <v>3.94</v>
      </c>
      <c r="J74" s="38">
        <v>120</v>
      </c>
      <c r="K74" s="38" t="s">
        <v>80</v>
      </c>
      <c r="L74" s="39" t="s">
        <v>139</v>
      </c>
      <c r="M74" s="38">
        <v>50</v>
      </c>
      <c r="N74" s="43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05"/>
      <c r="P74" s="405"/>
      <c r="Q74" s="405"/>
      <c r="R74" s="40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3">
      <c r="A75" s="64" t="s">
        <v>156</v>
      </c>
      <c r="B75" s="64" t="s">
        <v>157</v>
      </c>
      <c r="C75" s="37">
        <v>4301011344</v>
      </c>
      <c r="D75" s="403">
        <v>4607091384604</v>
      </c>
      <c r="E75" s="403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80</v>
      </c>
      <c r="L75" s="39" t="s">
        <v>116</v>
      </c>
      <c r="M75" s="38">
        <v>50</v>
      </c>
      <c r="N75" s="4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05"/>
      <c r="P75" s="405"/>
      <c r="Q75" s="405"/>
      <c r="R75" s="40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3">
      <c r="A76" s="64" t="s">
        <v>158</v>
      </c>
      <c r="B76" s="64" t="s">
        <v>159</v>
      </c>
      <c r="C76" s="37">
        <v>4301011386</v>
      </c>
      <c r="D76" s="403">
        <v>4680115880283</v>
      </c>
      <c r="E76" s="403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80</v>
      </c>
      <c r="L76" s="39" t="s">
        <v>116</v>
      </c>
      <c r="M76" s="38">
        <v>45</v>
      </c>
      <c r="N76" s="4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05"/>
      <c r="P76" s="405"/>
      <c r="Q76" s="405"/>
      <c r="R76" s="40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3">
      <c r="A77" s="64" t="s">
        <v>160</v>
      </c>
      <c r="B77" s="64" t="s">
        <v>161</v>
      </c>
      <c r="C77" s="37">
        <v>4301011624</v>
      </c>
      <c r="D77" s="403">
        <v>4680115883949</v>
      </c>
      <c r="E77" s="403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80</v>
      </c>
      <c r="L77" s="39" t="s">
        <v>116</v>
      </c>
      <c r="M77" s="38">
        <v>50</v>
      </c>
      <c r="N77" s="441" t="s">
        <v>162</v>
      </c>
      <c r="O77" s="405"/>
      <c r="P77" s="405"/>
      <c r="Q77" s="405"/>
      <c r="R77" s="40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 t="shared" si="4"/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3">
      <c r="A78" s="64" t="s">
        <v>163</v>
      </c>
      <c r="B78" s="64" t="s">
        <v>164</v>
      </c>
      <c r="C78" s="37">
        <v>4301011443</v>
      </c>
      <c r="D78" s="403">
        <v>4680115881303</v>
      </c>
      <c r="E78" s="403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80</v>
      </c>
      <c r="L78" s="39" t="s">
        <v>145</v>
      </c>
      <c r="M78" s="38">
        <v>50</v>
      </c>
      <c r="N78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405"/>
      <c r="P78" s="405"/>
      <c r="Q78" s="405"/>
      <c r="R78" s="40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 t="shared" si="4"/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3">
      <c r="A79" s="64" t="s">
        <v>165</v>
      </c>
      <c r="B79" s="64" t="s">
        <v>166</v>
      </c>
      <c r="C79" s="37">
        <v>4301011562</v>
      </c>
      <c r="D79" s="403">
        <v>4680115882577</v>
      </c>
      <c r="E79" s="403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103</v>
      </c>
      <c r="M79" s="38">
        <v>90</v>
      </c>
      <c r="N79" s="443" t="s">
        <v>167</v>
      </c>
      <c r="O79" s="405"/>
      <c r="P79" s="405"/>
      <c r="Q79" s="405"/>
      <c r="R79" s="40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3">
      <c r="A80" s="64" t="s">
        <v>165</v>
      </c>
      <c r="B80" s="64" t="s">
        <v>168</v>
      </c>
      <c r="C80" s="37">
        <v>4301011564</v>
      </c>
      <c r="D80" s="403">
        <v>4680115882577</v>
      </c>
      <c r="E80" s="403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80</v>
      </c>
      <c r="L80" s="39" t="s">
        <v>103</v>
      </c>
      <c r="M80" s="38">
        <v>90</v>
      </c>
      <c r="N80" s="444" t="s">
        <v>169</v>
      </c>
      <c r="O80" s="405"/>
      <c r="P80" s="405"/>
      <c r="Q80" s="405"/>
      <c r="R80" s="40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IFERROR(IF(W80=0,"",ROUNDUP(W80/H80,0)*0.00753),"")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3">
      <c r="A81" s="64" t="s">
        <v>170</v>
      </c>
      <c r="B81" s="64" t="s">
        <v>171</v>
      </c>
      <c r="C81" s="37">
        <v>4301011432</v>
      </c>
      <c r="D81" s="403">
        <v>4680115882720</v>
      </c>
      <c r="E81" s="403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80</v>
      </c>
      <c r="L81" s="39" t="s">
        <v>116</v>
      </c>
      <c r="M81" s="38">
        <v>90</v>
      </c>
      <c r="N81" s="445" t="s">
        <v>172</v>
      </c>
      <c r="O81" s="405"/>
      <c r="P81" s="405"/>
      <c r="Q81" s="405"/>
      <c r="R81" s="406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IFERROR(IF(W81=0,"",ROUNDUP(W81/H81,0)*0.00937),"")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3">
      <c r="A82" s="64" t="s">
        <v>173</v>
      </c>
      <c r="B82" s="64" t="s">
        <v>174</v>
      </c>
      <c r="C82" s="37">
        <v>4301011352</v>
      </c>
      <c r="D82" s="403">
        <v>4607091388466</v>
      </c>
      <c r="E82" s="403"/>
      <c r="F82" s="63">
        <v>0.45</v>
      </c>
      <c r="G82" s="38">
        <v>6</v>
      </c>
      <c r="H82" s="63">
        <v>2.7</v>
      </c>
      <c r="I82" s="63">
        <v>2.9</v>
      </c>
      <c r="J82" s="38">
        <v>156</v>
      </c>
      <c r="K82" s="38" t="s">
        <v>80</v>
      </c>
      <c r="L82" s="39" t="s">
        <v>139</v>
      </c>
      <c r="M82" s="38">
        <v>45</v>
      </c>
      <c r="N82" s="4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405"/>
      <c r="P82" s="405"/>
      <c r="Q82" s="405"/>
      <c r="R82" s="406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IFERROR(IF(W82=0,"",ROUNDUP(W82/H82,0)*0.00753),"")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27" customHeight="1" x14ac:dyDescent="0.3">
      <c r="A83" s="64" t="s">
        <v>175</v>
      </c>
      <c r="B83" s="64" t="s">
        <v>176</v>
      </c>
      <c r="C83" s="37">
        <v>4301011417</v>
      </c>
      <c r="D83" s="403">
        <v>4680115880269</v>
      </c>
      <c r="E83" s="403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80</v>
      </c>
      <c r="L83" s="39" t="s">
        <v>139</v>
      </c>
      <c r="M83" s="38">
        <v>50</v>
      </c>
      <c r="N83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05"/>
      <c r="P83" s="405"/>
      <c r="Q83" s="405"/>
      <c r="R83" s="406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3">
      <c r="A84" s="64" t="s">
        <v>177</v>
      </c>
      <c r="B84" s="64" t="s">
        <v>178</v>
      </c>
      <c r="C84" s="37">
        <v>4301011415</v>
      </c>
      <c r="D84" s="403">
        <v>4680115880429</v>
      </c>
      <c r="E84" s="403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139</v>
      </c>
      <c r="M84" s="38">
        <v>50</v>
      </c>
      <c r="N84" s="4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05"/>
      <c r="P84" s="405"/>
      <c r="Q84" s="405"/>
      <c r="R84" s="40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ht="16.5" customHeight="1" x14ac:dyDescent="0.3">
      <c r="A85" s="64" t="s">
        <v>179</v>
      </c>
      <c r="B85" s="64" t="s">
        <v>180</v>
      </c>
      <c r="C85" s="37">
        <v>4301011462</v>
      </c>
      <c r="D85" s="403">
        <v>4680115881457</v>
      </c>
      <c r="E85" s="403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139</v>
      </c>
      <c r="M85" s="38">
        <v>50</v>
      </c>
      <c r="N85" s="44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05"/>
      <c r="P85" s="405"/>
      <c r="Q85" s="405"/>
      <c r="R85" s="40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2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11" t="s">
        <v>66</v>
      </c>
    </row>
    <row r="86" spans="1:53" ht="12.5" x14ac:dyDescent="0.25">
      <c r="A86" s="410"/>
      <c r="B86" s="410"/>
      <c r="C86" s="410"/>
      <c r="D86" s="410"/>
      <c r="E86" s="410"/>
      <c r="F86" s="410"/>
      <c r="G86" s="410"/>
      <c r="H86" s="410"/>
      <c r="I86" s="410"/>
      <c r="J86" s="410"/>
      <c r="K86" s="410"/>
      <c r="L86" s="410"/>
      <c r="M86" s="411"/>
      <c r="N86" s="407" t="s">
        <v>43</v>
      </c>
      <c r="O86" s="408"/>
      <c r="P86" s="408"/>
      <c r="Q86" s="408"/>
      <c r="R86" s="408"/>
      <c r="S86" s="408"/>
      <c r="T86" s="409"/>
      <c r="U86" s="43" t="s">
        <v>42</v>
      </c>
      <c r="V86" s="44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68"/>
      <c r="Z86" s="68"/>
    </row>
    <row r="87" spans="1:53" ht="12.5" x14ac:dyDescent="0.25">
      <c r="A87" s="410"/>
      <c r="B87" s="410"/>
      <c r="C87" s="410"/>
      <c r="D87" s="410"/>
      <c r="E87" s="410"/>
      <c r="F87" s="410"/>
      <c r="G87" s="410"/>
      <c r="H87" s="410"/>
      <c r="I87" s="410"/>
      <c r="J87" s="410"/>
      <c r="K87" s="410"/>
      <c r="L87" s="410"/>
      <c r="M87" s="411"/>
      <c r="N87" s="407" t="s">
        <v>43</v>
      </c>
      <c r="O87" s="408"/>
      <c r="P87" s="408"/>
      <c r="Q87" s="408"/>
      <c r="R87" s="408"/>
      <c r="S87" s="408"/>
      <c r="T87" s="409"/>
      <c r="U87" s="43" t="s">
        <v>0</v>
      </c>
      <c r="V87" s="44">
        <f>IFERROR(SUM(V65:V85),"0")</f>
        <v>0</v>
      </c>
      <c r="W87" s="44">
        <f>IFERROR(SUM(W65:W85),"0")</f>
        <v>0</v>
      </c>
      <c r="X87" s="43"/>
      <c r="Y87" s="68"/>
      <c r="Z87" s="68"/>
    </row>
    <row r="88" spans="1:53" ht="14.25" customHeight="1" x14ac:dyDescent="0.3">
      <c r="A88" s="402" t="s">
        <v>113</v>
      </c>
      <c r="B88" s="402"/>
      <c r="C88" s="402"/>
      <c r="D88" s="402"/>
      <c r="E88" s="402"/>
      <c r="F88" s="402"/>
      <c r="G88" s="402"/>
      <c r="H88" s="402"/>
      <c r="I88" s="402"/>
      <c r="J88" s="402"/>
      <c r="K88" s="402"/>
      <c r="L88" s="402"/>
      <c r="M88" s="402"/>
      <c r="N88" s="402"/>
      <c r="O88" s="402"/>
      <c r="P88" s="402"/>
      <c r="Q88" s="402"/>
      <c r="R88" s="402"/>
      <c r="S88" s="402"/>
      <c r="T88" s="402"/>
      <c r="U88" s="402"/>
      <c r="V88" s="402"/>
      <c r="W88" s="402"/>
      <c r="X88" s="402"/>
      <c r="Y88" s="67"/>
      <c r="Z88" s="67"/>
    </row>
    <row r="89" spans="1:53" ht="16.5" customHeight="1" x14ac:dyDescent="0.3">
      <c r="A89" s="64" t="s">
        <v>181</v>
      </c>
      <c r="B89" s="64" t="s">
        <v>182</v>
      </c>
      <c r="C89" s="37">
        <v>4301020235</v>
      </c>
      <c r="D89" s="403">
        <v>4680115881488</v>
      </c>
      <c r="E89" s="403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8">
        <v>50</v>
      </c>
      <c r="N89" s="45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05"/>
      <c r="P89" s="405"/>
      <c r="Q89" s="405"/>
      <c r="R89" s="406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IFERROR(IF(W89=0,"",ROUNDUP(W89/H89,0)*0.02175),"")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3">
      <c r="A90" s="64" t="s">
        <v>183</v>
      </c>
      <c r="B90" s="64" t="s">
        <v>184</v>
      </c>
      <c r="C90" s="37">
        <v>4301020183</v>
      </c>
      <c r="D90" s="403">
        <v>4607091384765</v>
      </c>
      <c r="E90" s="403"/>
      <c r="F90" s="63">
        <v>0.42</v>
      </c>
      <c r="G90" s="38">
        <v>6</v>
      </c>
      <c r="H90" s="63">
        <v>2.52</v>
      </c>
      <c r="I90" s="63">
        <v>2.72</v>
      </c>
      <c r="J90" s="38">
        <v>156</v>
      </c>
      <c r="K90" s="38" t="s">
        <v>80</v>
      </c>
      <c r="L90" s="39" t="s">
        <v>116</v>
      </c>
      <c r="M90" s="38">
        <v>45</v>
      </c>
      <c r="N90" s="451" t="s">
        <v>185</v>
      </c>
      <c r="O90" s="405"/>
      <c r="P90" s="405"/>
      <c r="Q90" s="405"/>
      <c r="R90" s="406"/>
      <c r="S90" s="40" t="s">
        <v>48</v>
      </c>
      <c r="T90" s="40" t="s">
        <v>48</v>
      </c>
      <c r="U90" s="41" t="s">
        <v>0</v>
      </c>
      <c r="V90" s="59">
        <v>100.8</v>
      </c>
      <c r="W90" s="56">
        <f>IFERROR(IF(V90="",0,CEILING((V90/$H90),1)*$H90),"")</f>
        <v>100.8</v>
      </c>
      <c r="X90" s="42">
        <f>IFERROR(IF(W90=0,"",ROUNDUP(W90/H90,0)*0.00753),"")</f>
        <v>0.30120000000000002</v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3">
      <c r="A91" s="64" t="s">
        <v>186</v>
      </c>
      <c r="B91" s="64" t="s">
        <v>187</v>
      </c>
      <c r="C91" s="37">
        <v>4301020228</v>
      </c>
      <c r="D91" s="403">
        <v>4680115882751</v>
      </c>
      <c r="E91" s="403"/>
      <c r="F91" s="63">
        <v>0.45</v>
      </c>
      <c r="G91" s="38">
        <v>10</v>
      </c>
      <c r="H91" s="63">
        <v>4.5</v>
      </c>
      <c r="I91" s="63">
        <v>4.74</v>
      </c>
      <c r="J91" s="38">
        <v>120</v>
      </c>
      <c r="K91" s="38" t="s">
        <v>80</v>
      </c>
      <c r="L91" s="39" t="s">
        <v>116</v>
      </c>
      <c r="M91" s="38">
        <v>90</v>
      </c>
      <c r="N91" s="452" t="s">
        <v>188</v>
      </c>
      <c r="O91" s="405"/>
      <c r="P91" s="405"/>
      <c r="Q91" s="405"/>
      <c r="R91" s="406"/>
      <c r="S91" s="40" t="s">
        <v>48</v>
      </c>
      <c r="T91" s="40" t="s">
        <v>48</v>
      </c>
      <c r="U91" s="41" t="s">
        <v>0</v>
      </c>
      <c r="V91" s="59">
        <v>90</v>
      </c>
      <c r="W91" s="56">
        <f>IFERROR(IF(V91="",0,CEILING((V91/$H91),1)*$H91),"")</f>
        <v>90</v>
      </c>
      <c r="X91" s="42">
        <f>IFERROR(IF(W91=0,"",ROUNDUP(W91/H91,0)*0.00937),"")</f>
        <v>0.18740000000000001</v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3">
      <c r="A92" s="64" t="s">
        <v>189</v>
      </c>
      <c r="B92" s="64" t="s">
        <v>190</v>
      </c>
      <c r="C92" s="37">
        <v>4301020258</v>
      </c>
      <c r="D92" s="403">
        <v>4680115882775</v>
      </c>
      <c r="E92" s="403"/>
      <c r="F92" s="63">
        <v>0.3</v>
      </c>
      <c r="G92" s="38">
        <v>8</v>
      </c>
      <c r="H92" s="63">
        <v>2.4</v>
      </c>
      <c r="I92" s="63">
        <v>2.5</v>
      </c>
      <c r="J92" s="38">
        <v>234</v>
      </c>
      <c r="K92" s="38" t="s">
        <v>192</v>
      </c>
      <c r="L92" s="39" t="s">
        <v>139</v>
      </c>
      <c r="M92" s="38">
        <v>50</v>
      </c>
      <c r="N92" s="453" t="s">
        <v>191</v>
      </c>
      <c r="O92" s="405"/>
      <c r="P92" s="405"/>
      <c r="Q92" s="405"/>
      <c r="R92" s="406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IFERROR(IF(W92=0,"",ROUNDUP(W92/H92,0)*0.00502),"")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ht="27" customHeight="1" x14ac:dyDescent="0.3">
      <c r="A93" s="64" t="s">
        <v>193</v>
      </c>
      <c r="B93" s="64" t="s">
        <v>194</v>
      </c>
      <c r="C93" s="37">
        <v>4301020217</v>
      </c>
      <c r="D93" s="403">
        <v>4680115880658</v>
      </c>
      <c r="E93" s="403"/>
      <c r="F93" s="63">
        <v>0.4</v>
      </c>
      <c r="G93" s="38">
        <v>6</v>
      </c>
      <c r="H93" s="63">
        <v>2.4</v>
      </c>
      <c r="I93" s="63">
        <v>2.6</v>
      </c>
      <c r="J93" s="38">
        <v>156</v>
      </c>
      <c r="K93" s="38" t="s">
        <v>80</v>
      </c>
      <c r="L93" s="39" t="s">
        <v>116</v>
      </c>
      <c r="M93" s="38">
        <v>50</v>
      </c>
      <c r="N93" s="4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405"/>
      <c r="P93" s="405"/>
      <c r="Q93" s="405"/>
      <c r="R93" s="406"/>
      <c r="S93" s="40" t="s">
        <v>48</v>
      </c>
      <c r="T93" s="40" t="s">
        <v>48</v>
      </c>
      <c r="U93" s="41" t="s">
        <v>0</v>
      </c>
      <c r="V93" s="59">
        <v>0</v>
      </c>
      <c r="W93" s="56">
        <f>IFERROR(IF(V93="",0,CEILING((V93/$H93),1)*$H93),"")</f>
        <v>0</v>
      </c>
      <c r="X93" s="42" t="str">
        <f>IFERROR(IF(W93=0,"",ROUNDUP(W93/H93,0)*0.00753),"")</f>
        <v/>
      </c>
      <c r="Y93" s="69" t="s">
        <v>48</v>
      </c>
      <c r="Z93" s="70" t="s">
        <v>48</v>
      </c>
      <c r="AD93" s="71"/>
      <c r="BA93" s="116" t="s">
        <v>66</v>
      </c>
    </row>
    <row r="94" spans="1:53" ht="12.5" x14ac:dyDescent="0.25">
      <c r="A94" s="410"/>
      <c r="B94" s="410"/>
      <c r="C94" s="410"/>
      <c r="D94" s="410"/>
      <c r="E94" s="410"/>
      <c r="F94" s="410"/>
      <c r="G94" s="410"/>
      <c r="H94" s="410"/>
      <c r="I94" s="410"/>
      <c r="J94" s="410"/>
      <c r="K94" s="410"/>
      <c r="L94" s="410"/>
      <c r="M94" s="411"/>
      <c r="N94" s="407" t="s">
        <v>43</v>
      </c>
      <c r="O94" s="408"/>
      <c r="P94" s="408"/>
      <c r="Q94" s="408"/>
      <c r="R94" s="408"/>
      <c r="S94" s="408"/>
      <c r="T94" s="409"/>
      <c r="U94" s="43" t="s">
        <v>42</v>
      </c>
      <c r="V94" s="44">
        <f>IFERROR(V89/H89,"0")+IFERROR(V90/H90,"0")+IFERROR(V91/H91,"0")+IFERROR(V92/H92,"0")+IFERROR(V93/H93,"0")</f>
        <v>60</v>
      </c>
      <c r="W94" s="44">
        <f>IFERROR(W89/H89,"0")+IFERROR(W90/H90,"0")+IFERROR(W91/H91,"0")+IFERROR(W92/H92,"0")+IFERROR(W93/H93,"0")</f>
        <v>60</v>
      </c>
      <c r="X94" s="44">
        <f>IFERROR(IF(X89="",0,X89),"0")+IFERROR(IF(X90="",0,X90),"0")+IFERROR(IF(X91="",0,X91),"0")+IFERROR(IF(X92="",0,X92),"0")+IFERROR(IF(X93="",0,X93),"0")</f>
        <v>0.48860000000000003</v>
      </c>
      <c r="Y94" s="68"/>
      <c r="Z94" s="68"/>
    </row>
    <row r="95" spans="1:53" ht="12.5" x14ac:dyDescent="0.25">
      <c r="A95" s="410"/>
      <c r="B95" s="410"/>
      <c r="C95" s="410"/>
      <c r="D95" s="410"/>
      <c r="E95" s="410"/>
      <c r="F95" s="410"/>
      <c r="G95" s="410"/>
      <c r="H95" s="410"/>
      <c r="I95" s="410"/>
      <c r="J95" s="410"/>
      <c r="K95" s="410"/>
      <c r="L95" s="410"/>
      <c r="M95" s="411"/>
      <c r="N95" s="407" t="s">
        <v>43</v>
      </c>
      <c r="O95" s="408"/>
      <c r="P95" s="408"/>
      <c r="Q95" s="408"/>
      <c r="R95" s="408"/>
      <c r="S95" s="408"/>
      <c r="T95" s="409"/>
      <c r="U95" s="43" t="s">
        <v>0</v>
      </c>
      <c r="V95" s="44">
        <f>IFERROR(SUM(V89:V93),"0")</f>
        <v>190.8</v>
      </c>
      <c r="W95" s="44">
        <f>IFERROR(SUM(W89:W93),"0")</f>
        <v>190.8</v>
      </c>
      <c r="X95" s="43"/>
      <c r="Y95" s="68"/>
      <c r="Z95" s="68"/>
    </row>
    <row r="96" spans="1:53" ht="14.25" customHeight="1" x14ac:dyDescent="0.3">
      <c r="A96" s="402" t="s">
        <v>76</v>
      </c>
      <c r="B96" s="402"/>
      <c r="C96" s="402"/>
      <c r="D96" s="402"/>
      <c r="E96" s="402"/>
      <c r="F96" s="402"/>
      <c r="G96" s="402"/>
      <c r="H96" s="402"/>
      <c r="I96" s="402"/>
      <c r="J96" s="402"/>
      <c r="K96" s="402"/>
      <c r="L96" s="402"/>
      <c r="M96" s="402"/>
      <c r="N96" s="402"/>
      <c r="O96" s="402"/>
      <c r="P96" s="402"/>
      <c r="Q96" s="402"/>
      <c r="R96" s="402"/>
      <c r="S96" s="402"/>
      <c r="T96" s="402"/>
      <c r="U96" s="402"/>
      <c r="V96" s="402"/>
      <c r="W96" s="402"/>
      <c r="X96" s="402"/>
      <c r="Y96" s="67"/>
      <c r="Z96" s="67"/>
    </row>
    <row r="97" spans="1:53" ht="16.5" customHeight="1" x14ac:dyDescent="0.3">
      <c r="A97" s="64" t="s">
        <v>195</v>
      </c>
      <c r="B97" s="64" t="s">
        <v>196</v>
      </c>
      <c r="C97" s="37">
        <v>4301030895</v>
      </c>
      <c r="D97" s="403">
        <v>4607091387667</v>
      </c>
      <c r="E97" s="403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117</v>
      </c>
      <c r="L97" s="39" t="s">
        <v>116</v>
      </c>
      <c r="M97" s="38">
        <v>40</v>
      </c>
      <c r="N97" s="4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405"/>
      <c r="P97" s="405"/>
      <c r="Q97" s="405"/>
      <c r="R97" s="40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ref="W97:W104" si="5">IFERROR(IF(V97="",0,CEILING((V97/$H97),1)*$H97),"")</f>
        <v>0</v>
      </c>
      <c r="X97" s="42" t="str">
        <f>IFERROR(IF(W97=0,"",ROUNDUP(W97/H97,0)*0.02175),"")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3">
      <c r="A98" s="64" t="s">
        <v>197</v>
      </c>
      <c r="B98" s="64" t="s">
        <v>198</v>
      </c>
      <c r="C98" s="37">
        <v>4301030961</v>
      </c>
      <c r="D98" s="403">
        <v>4607091387636</v>
      </c>
      <c r="E98" s="403"/>
      <c r="F98" s="63">
        <v>0.7</v>
      </c>
      <c r="G98" s="38">
        <v>6</v>
      </c>
      <c r="H98" s="63">
        <v>4.2</v>
      </c>
      <c r="I98" s="63">
        <v>4.5</v>
      </c>
      <c r="J98" s="38">
        <v>120</v>
      </c>
      <c r="K98" s="38" t="s">
        <v>80</v>
      </c>
      <c r="L98" s="39" t="s">
        <v>79</v>
      </c>
      <c r="M98" s="38">
        <v>40</v>
      </c>
      <c r="N98" s="45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405"/>
      <c r="P98" s="405"/>
      <c r="Q98" s="405"/>
      <c r="R98" s="40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IFERROR(IF(W98=0,"",ROUNDUP(W98/H98,0)*0.00937),"")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3">
      <c r="A99" s="64" t="s">
        <v>199</v>
      </c>
      <c r="B99" s="64" t="s">
        <v>200</v>
      </c>
      <c r="C99" s="37">
        <v>4301030963</v>
      </c>
      <c r="D99" s="403">
        <v>4607091382426</v>
      </c>
      <c r="E99" s="403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117</v>
      </c>
      <c r="L99" s="39" t="s">
        <v>79</v>
      </c>
      <c r="M99" s="38">
        <v>40</v>
      </c>
      <c r="N99" s="4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05"/>
      <c r="P99" s="405"/>
      <c r="Q99" s="405"/>
      <c r="R99" s="40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3">
      <c r="A100" s="64" t="s">
        <v>201</v>
      </c>
      <c r="B100" s="64" t="s">
        <v>202</v>
      </c>
      <c r="C100" s="37">
        <v>4301030962</v>
      </c>
      <c r="D100" s="403">
        <v>4607091386547</v>
      </c>
      <c r="E100" s="403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192</v>
      </c>
      <c r="L100" s="39" t="s">
        <v>79</v>
      </c>
      <c r="M100" s="38">
        <v>40</v>
      </c>
      <c r="N100" s="4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05"/>
      <c r="P100" s="405"/>
      <c r="Q100" s="405"/>
      <c r="R100" s="406"/>
      <c r="S100" s="40" t="s">
        <v>48</v>
      </c>
      <c r="T100" s="40" t="s">
        <v>48</v>
      </c>
      <c r="U100" s="41" t="s">
        <v>0</v>
      </c>
      <c r="V100" s="59">
        <v>42</v>
      </c>
      <c r="W100" s="56">
        <f t="shared" si="5"/>
        <v>42</v>
      </c>
      <c r="X100" s="42">
        <f>IFERROR(IF(W100=0,"",ROUNDUP(W100/H100,0)*0.00502),"")</f>
        <v>7.5300000000000006E-2</v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3">
      <c r="A101" s="64" t="s">
        <v>203</v>
      </c>
      <c r="B101" s="64" t="s">
        <v>204</v>
      </c>
      <c r="C101" s="37">
        <v>4301031079</v>
      </c>
      <c r="D101" s="403">
        <v>4607091384734</v>
      </c>
      <c r="E101" s="403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192</v>
      </c>
      <c r="L101" s="39" t="s">
        <v>79</v>
      </c>
      <c r="M101" s="38">
        <v>45</v>
      </c>
      <c r="N101" s="4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05"/>
      <c r="P101" s="405"/>
      <c r="Q101" s="405"/>
      <c r="R101" s="40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3">
      <c r="A102" s="64" t="s">
        <v>205</v>
      </c>
      <c r="B102" s="64" t="s">
        <v>206</v>
      </c>
      <c r="C102" s="37">
        <v>4301030964</v>
      </c>
      <c r="D102" s="403">
        <v>4607091382464</v>
      </c>
      <c r="E102" s="403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192</v>
      </c>
      <c r="L102" s="39" t="s">
        <v>79</v>
      </c>
      <c r="M102" s="38">
        <v>40</v>
      </c>
      <c r="N102" s="4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05"/>
      <c r="P102" s="405"/>
      <c r="Q102" s="405"/>
      <c r="R102" s="40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3">
      <c r="A103" s="64" t="s">
        <v>207</v>
      </c>
      <c r="B103" s="64" t="s">
        <v>208</v>
      </c>
      <c r="C103" s="37">
        <v>4301031235</v>
      </c>
      <c r="D103" s="403">
        <v>4680115883444</v>
      </c>
      <c r="E103" s="40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103</v>
      </c>
      <c r="M103" s="38">
        <v>90</v>
      </c>
      <c r="N103" s="461" t="s">
        <v>209</v>
      </c>
      <c r="O103" s="405"/>
      <c r="P103" s="405"/>
      <c r="Q103" s="405"/>
      <c r="R103" s="40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3">
      <c r="A104" s="64" t="s">
        <v>207</v>
      </c>
      <c r="B104" s="64" t="s">
        <v>210</v>
      </c>
      <c r="C104" s="37">
        <v>4301031234</v>
      </c>
      <c r="D104" s="403">
        <v>4680115883444</v>
      </c>
      <c r="E104" s="403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103</v>
      </c>
      <c r="M104" s="38">
        <v>90</v>
      </c>
      <c r="N104" s="462" t="s">
        <v>209</v>
      </c>
      <c r="O104" s="405"/>
      <c r="P104" s="405"/>
      <c r="Q104" s="405"/>
      <c r="R104" s="406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ht="12.5" x14ac:dyDescent="0.25">
      <c r="A105" s="410"/>
      <c r="B105" s="410"/>
      <c r="C105" s="410"/>
      <c r="D105" s="410"/>
      <c r="E105" s="410"/>
      <c r="F105" s="410"/>
      <c r="G105" s="410"/>
      <c r="H105" s="410"/>
      <c r="I105" s="410"/>
      <c r="J105" s="410"/>
      <c r="K105" s="410"/>
      <c r="L105" s="410"/>
      <c r="M105" s="411"/>
      <c r="N105" s="407" t="s">
        <v>43</v>
      </c>
      <c r="O105" s="408"/>
      <c r="P105" s="408"/>
      <c r="Q105" s="408"/>
      <c r="R105" s="408"/>
      <c r="S105" s="408"/>
      <c r="T105" s="409"/>
      <c r="U105" s="43" t="s">
        <v>42</v>
      </c>
      <c r="V105" s="44">
        <f>IFERROR(V97/H97,"0")+IFERROR(V98/H98,"0")+IFERROR(V99/H99,"0")+IFERROR(V100/H100,"0")+IFERROR(V101/H101,"0")+IFERROR(V102/H102,"0")+IFERROR(V103/H103,"0")+IFERROR(V104/H104,"0")</f>
        <v>15.000000000000002</v>
      </c>
      <c r="W105" s="44">
        <f>IFERROR(W97/H97,"0")+IFERROR(W98/H98,"0")+IFERROR(W99/H99,"0")+IFERROR(W100/H100,"0")+IFERROR(W101/H101,"0")+IFERROR(W102/H102,"0")+IFERROR(W103/H103,"0")+IFERROR(W104/H104,"0")</f>
        <v>15.000000000000002</v>
      </c>
      <c r="X105" s="44">
        <f>IFERROR(IF(X97="",0,X97),"0")+IFERROR(IF(X98="",0,X98),"0")+IFERROR(IF(X99="",0,X99),"0")+IFERROR(IF(X100="",0,X100),"0")+IFERROR(IF(X101="",0,X101),"0")+IFERROR(IF(X102="",0,X102),"0")+IFERROR(IF(X103="",0,X103),"0")+IFERROR(IF(X104="",0,X104),"0")</f>
        <v>7.5300000000000006E-2</v>
      </c>
      <c r="Y105" s="68"/>
      <c r="Z105" s="68"/>
    </row>
    <row r="106" spans="1:53" ht="12.5" x14ac:dyDescent="0.25">
      <c r="A106" s="410"/>
      <c r="B106" s="410"/>
      <c r="C106" s="410"/>
      <c r="D106" s="410"/>
      <c r="E106" s="410"/>
      <c r="F106" s="410"/>
      <c r="G106" s="410"/>
      <c r="H106" s="410"/>
      <c r="I106" s="410"/>
      <c r="J106" s="410"/>
      <c r="K106" s="410"/>
      <c r="L106" s="410"/>
      <c r="M106" s="411"/>
      <c r="N106" s="407" t="s">
        <v>43</v>
      </c>
      <c r="O106" s="408"/>
      <c r="P106" s="408"/>
      <c r="Q106" s="408"/>
      <c r="R106" s="408"/>
      <c r="S106" s="408"/>
      <c r="T106" s="409"/>
      <c r="U106" s="43" t="s">
        <v>0</v>
      </c>
      <c r="V106" s="44">
        <f>IFERROR(SUM(V97:V104),"0")</f>
        <v>42</v>
      </c>
      <c r="W106" s="44">
        <f>IFERROR(SUM(W97:W104),"0")</f>
        <v>42</v>
      </c>
      <c r="X106" s="43"/>
      <c r="Y106" s="68"/>
      <c r="Z106" s="68"/>
    </row>
    <row r="107" spans="1:53" ht="14.25" customHeight="1" x14ac:dyDescent="0.3">
      <c r="A107" s="402" t="s">
        <v>81</v>
      </c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2"/>
      <c r="P107" s="402"/>
      <c r="Q107" s="402"/>
      <c r="R107" s="402"/>
      <c r="S107" s="402"/>
      <c r="T107" s="402"/>
      <c r="U107" s="402"/>
      <c r="V107" s="402"/>
      <c r="W107" s="402"/>
      <c r="X107" s="402"/>
      <c r="Y107" s="67"/>
      <c r="Z107" s="67"/>
    </row>
    <row r="108" spans="1:53" ht="27" customHeight="1" x14ac:dyDescent="0.3">
      <c r="A108" s="64" t="s">
        <v>211</v>
      </c>
      <c r="B108" s="64" t="s">
        <v>212</v>
      </c>
      <c r="C108" s="37">
        <v>4301051437</v>
      </c>
      <c r="D108" s="403">
        <v>4607091386967</v>
      </c>
      <c r="E108" s="403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117</v>
      </c>
      <c r="L108" s="39" t="s">
        <v>139</v>
      </c>
      <c r="M108" s="38">
        <v>45</v>
      </c>
      <c r="N108" s="463" t="s">
        <v>213</v>
      </c>
      <c r="O108" s="405"/>
      <c r="P108" s="405"/>
      <c r="Q108" s="405"/>
      <c r="R108" s="40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ref="W108:W116" si="6">IFERROR(IF(V108="",0,CEILING((V108/$H108),1)*$H108),"")</f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3">
      <c r="A109" s="64" t="s">
        <v>211</v>
      </c>
      <c r="B109" s="64" t="s">
        <v>214</v>
      </c>
      <c r="C109" s="37">
        <v>4301051543</v>
      </c>
      <c r="D109" s="403">
        <v>4607091386967</v>
      </c>
      <c r="E109" s="40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117</v>
      </c>
      <c r="L109" s="39" t="s">
        <v>79</v>
      </c>
      <c r="M109" s="38">
        <v>45</v>
      </c>
      <c r="N109" s="464" t="s">
        <v>215</v>
      </c>
      <c r="O109" s="405"/>
      <c r="P109" s="405"/>
      <c r="Q109" s="405"/>
      <c r="R109" s="40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3">
      <c r="A110" s="64" t="s">
        <v>216</v>
      </c>
      <c r="B110" s="64" t="s">
        <v>217</v>
      </c>
      <c r="C110" s="37">
        <v>4301051611</v>
      </c>
      <c r="D110" s="403">
        <v>4607091385304</v>
      </c>
      <c r="E110" s="403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117</v>
      </c>
      <c r="L110" s="39" t="s">
        <v>79</v>
      </c>
      <c r="M110" s="38">
        <v>40</v>
      </c>
      <c r="N110" s="465" t="s">
        <v>218</v>
      </c>
      <c r="O110" s="405"/>
      <c r="P110" s="405"/>
      <c r="Q110" s="405"/>
      <c r="R110" s="40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IFERROR(IF(W110=0,"",ROUNDUP(W110/H110,0)*0.02175),"")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3">
      <c r="A111" s="64" t="s">
        <v>219</v>
      </c>
      <c r="B111" s="64" t="s">
        <v>220</v>
      </c>
      <c r="C111" s="37">
        <v>4301051306</v>
      </c>
      <c r="D111" s="403">
        <v>4607091386264</v>
      </c>
      <c r="E111" s="403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6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05"/>
      <c r="P111" s="405"/>
      <c r="Q111" s="405"/>
      <c r="R111" s="406"/>
      <c r="S111" s="40" t="s">
        <v>48</v>
      </c>
      <c r="T111" s="40" t="s">
        <v>48</v>
      </c>
      <c r="U111" s="41" t="s">
        <v>0</v>
      </c>
      <c r="V111" s="59">
        <v>141</v>
      </c>
      <c r="W111" s="56">
        <f t="shared" si="6"/>
        <v>141</v>
      </c>
      <c r="X111" s="42">
        <f>IFERROR(IF(W111=0,"",ROUNDUP(W111/H111,0)*0.00753),"")</f>
        <v>0.35391</v>
      </c>
      <c r="Y111" s="69" t="s">
        <v>48</v>
      </c>
      <c r="Z111" s="70" t="s">
        <v>48</v>
      </c>
      <c r="AD111" s="71"/>
      <c r="BA111" s="128" t="s">
        <v>66</v>
      </c>
    </row>
    <row r="112" spans="1:53" ht="27" customHeight="1" x14ac:dyDescent="0.3">
      <c r="A112" s="64" t="s">
        <v>221</v>
      </c>
      <c r="B112" s="64" t="s">
        <v>222</v>
      </c>
      <c r="C112" s="37">
        <v>4301051436</v>
      </c>
      <c r="D112" s="403">
        <v>4607091385731</v>
      </c>
      <c r="E112" s="403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80</v>
      </c>
      <c r="L112" s="39" t="s">
        <v>139</v>
      </c>
      <c r="M112" s="38">
        <v>45</v>
      </c>
      <c r="N112" s="467" t="s">
        <v>223</v>
      </c>
      <c r="O112" s="405"/>
      <c r="P112" s="405"/>
      <c r="Q112" s="405"/>
      <c r="R112" s="40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3">
      <c r="A113" s="64" t="s">
        <v>224</v>
      </c>
      <c r="B113" s="64" t="s">
        <v>225</v>
      </c>
      <c r="C113" s="37">
        <v>4301051439</v>
      </c>
      <c r="D113" s="403">
        <v>4680115880214</v>
      </c>
      <c r="E113" s="403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80</v>
      </c>
      <c r="L113" s="39" t="s">
        <v>139</v>
      </c>
      <c r="M113" s="38">
        <v>45</v>
      </c>
      <c r="N113" s="468" t="s">
        <v>226</v>
      </c>
      <c r="O113" s="405"/>
      <c r="P113" s="405"/>
      <c r="Q113" s="405"/>
      <c r="R113" s="406"/>
      <c r="S113" s="40" t="s">
        <v>48</v>
      </c>
      <c r="T113" s="40" t="s">
        <v>48</v>
      </c>
      <c r="U113" s="41" t="s">
        <v>0</v>
      </c>
      <c r="V113" s="59">
        <v>202.5</v>
      </c>
      <c r="W113" s="56">
        <f t="shared" si="6"/>
        <v>202.5</v>
      </c>
      <c r="X113" s="42">
        <f>IFERROR(IF(W113=0,"",ROUNDUP(W113/H113,0)*0.00937),"")</f>
        <v>0.70274999999999999</v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3">
      <c r="A114" s="64" t="s">
        <v>227</v>
      </c>
      <c r="B114" s="64" t="s">
        <v>228</v>
      </c>
      <c r="C114" s="37">
        <v>4301051438</v>
      </c>
      <c r="D114" s="403">
        <v>4680115880894</v>
      </c>
      <c r="E114" s="40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80</v>
      </c>
      <c r="L114" s="39" t="s">
        <v>139</v>
      </c>
      <c r="M114" s="38">
        <v>45</v>
      </c>
      <c r="N114" s="469" t="s">
        <v>229</v>
      </c>
      <c r="O114" s="405"/>
      <c r="P114" s="405"/>
      <c r="Q114" s="405"/>
      <c r="R114" s="40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16.5" customHeight="1" x14ac:dyDescent="0.3">
      <c r="A115" s="64" t="s">
        <v>230</v>
      </c>
      <c r="B115" s="64" t="s">
        <v>231</v>
      </c>
      <c r="C115" s="37">
        <v>4301051313</v>
      </c>
      <c r="D115" s="403">
        <v>4607091385427</v>
      </c>
      <c r="E115" s="403"/>
      <c r="F115" s="63">
        <v>0.5</v>
      </c>
      <c r="G115" s="38">
        <v>6</v>
      </c>
      <c r="H115" s="63">
        <v>3</v>
      </c>
      <c r="I115" s="63">
        <v>3.2719999999999998</v>
      </c>
      <c r="J115" s="38">
        <v>156</v>
      </c>
      <c r="K115" s="38" t="s">
        <v>80</v>
      </c>
      <c r="L115" s="39" t="s">
        <v>79</v>
      </c>
      <c r="M115" s="38">
        <v>40</v>
      </c>
      <c r="N115" s="4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405"/>
      <c r="P115" s="405"/>
      <c r="Q115" s="405"/>
      <c r="R115" s="40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3">
      <c r="A116" s="64" t="s">
        <v>232</v>
      </c>
      <c r="B116" s="64" t="s">
        <v>233</v>
      </c>
      <c r="C116" s="37">
        <v>4301051480</v>
      </c>
      <c r="D116" s="403">
        <v>4680115882645</v>
      </c>
      <c r="E116" s="403"/>
      <c r="F116" s="63">
        <v>0.3</v>
      </c>
      <c r="G116" s="38">
        <v>6</v>
      </c>
      <c r="H116" s="63">
        <v>1.8</v>
      </c>
      <c r="I116" s="63">
        <v>2.66</v>
      </c>
      <c r="J116" s="38">
        <v>156</v>
      </c>
      <c r="K116" s="38" t="s">
        <v>80</v>
      </c>
      <c r="L116" s="39" t="s">
        <v>79</v>
      </c>
      <c r="M116" s="38">
        <v>40</v>
      </c>
      <c r="N116" s="471" t="s">
        <v>234</v>
      </c>
      <c r="O116" s="405"/>
      <c r="P116" s="405"/>
      <c r="Q116" s="405"/>
      <c r="R116" s="40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2.5" x14ac:dyDescent="0.25">
      <c r="A117" s="410"/>
      <c r="B117" s="410"/>
      <c r="C117" s="410"/>
      <c r="D117" s="410"/>
      <c r="E117" s="410"/>
      <c r="F117" s="410"/>
      <c r="G117" s="410"/>
      <c r="H117" s="410"/>
      <c r="I117" s="410"/>
      <c r="J117" s="410"/>
      <c r="K117" s="410"/>
      <c r="L117" s="410"/>
      <c r="M117" s="411"/>
      <c r="N117" s="407" t="s">
        <v>43</v>
      </c>
      <c r="O117" s="408"/>
      <c r="P117" s="408"/>
      <c r="Q117" s="408"/>
      <c r="R117" s="408"/>
      <c r="S117" s="408"/>
      <c r="T117" s="409"/>
      <c r="U117" s="43" t="s">
        <v>42</v>
      </c>
      <c r="V117" s="44">
        <f>IFERROR(V108/H108,"0")+IFERROR(V109/H109,"0")+IFERROR(V110/H110,"0")+IFERROR(V111/H111,"0")+IFERROR(V112/H112,"0")+IFERROR(V113/H113,"0")+IFERROR(V114/H114,"0")+IFERROR(V115/H115,"0")+IFERROR(V116/H116,"0")</f>
        <v>122</v>
      </c>
      <c r="W117" s="44">
        <f>IFERROR(W108/H108,"0")+IFERROR(W109/H109,"0")+IFERROR(W110/H110,"0")+IFERROR(W111/H111,"0")+IFERROR(W112/H112,"0")+IFERROR(W113/H113,"0")+IFERROR(W114/H114,"0")+IFERROR(W115/H115,"0")+IFERROR(W116/H116,"0")</f>
        <v>122</v>
      </c>
      <c r="X117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1.0566599999999999</v>
      </c>
      <c r="Y117" s="68"/>
      <c r="Z117" s="68"/>
    </row>
    <row r="118" spans="1:53" ht="12.5" x14ac:dyDescent="0.25">
      <c r="A118" s="410"/>
      <c r="B118" s="410"/>
      <c r="C118" s="410"/>
      <c r="D118" s="410"/>
      <c r="E118" s="410"/>
      <c r="F118" s="410"/>
      <c r="G118" s="410"/>
      <c r="H118" s="410"/>
      <c r="I118" s="410"/>
      <c r="J118" s="410"/>
      <c r="K118" s="410"/>
      <c r="L118" s="410"/>
      <c r="M118" s="411"/>
      <c r="N118" s="407" t="s">
        <v>43</v>
      </c>
      <c r="O118" s="408"/>
      <c r="P118" s="408"/>
      <c r="Q118" s="408"/>
      <c r="R118" s="408"/>
      <c r="S118" s="408"/>
      <c r="T118" s="409"/>
      <c r="U118" s="43" t="s">
        <v>0</v>
      </c>
      <c r="V118" s="44">
        <f>IFERROR(SUM(V108:V116),"0")</f>
        <v>343.5</v>
      </c>
      <c r="W118" s="44">
        <f>IFERROR(SUM(W108:W116),"0")</f>
        <v>343.5</v>
      </c>
      <c r="X118" s="43"/>
      <c r="Y118" s="68"/>
      <c r="Z118" s="68"/>
    </row>
    <row r="119" spans="1:53" ht="14.25" customHeight="1" x14ac:dyDescent="0.3">
      <c r="A119" s="402" t="s">
        <v>235</v>
      </c>
      <c r="B119" s="402"/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67"/>
      <c r="Z119" s="67"/>
    </row>
    <row r="120" spans="1:53" ht="27" customHeight="1" x14ac:dyDescent="0.3">
      <c r="A120" s="64" t="s">
        <v>236</v>
      </c>
      <c r="B120" s="64" t="s">
        <v>237</v>
      </c>
      <c r="C120" s="37">
        <v>4301060296</v>
      </c>
      <c r="D120" s="403">
        <v>4607091383065</v>
      </c>
      <c r="E120" s="403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80</v>
      </c>
      <c r="L120" s="39" t="s">
        <v>79</v>
      </c>
      <c r="M120" s="38">
        <v>30</v>
      </c>
      <c r="N120" s="4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405"/>
      <c r="P120" s="405"/>
      <c r="Q120" s="405"/>
      <c r="R120" s="406"/>
      <c r="S120" s="40" t="s">
        <v>48</v>
      </c>
      <c r="T120" s="40" t="s">
        <v>48</v>
      </c>
      <c r="U120" s="41" t="s">
        <v>0</v>
      </c>
      <c r="V120" s="59">
        <v>0</v>
      </c>
      <c r="W120" s="56">
        <f t="shared" ref="W120:W126" si="7">IFERROR(IF(V120="",0,CEILING((V120/$H120),1)*$H120),"")</f>
        <v>0</v>
      </c>
      <c r="X120" s="42" t="str">
        <f>IFERROR(IF(W120=0,"",ROUNDUP(W120/H120,0)*0.00937),"")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3">
      <c r="A121" s="64" t="s">
        <v>238</v>
      </c>
      <c r="B121" s="64" t="s">
        <v>239</v>
      </c>
      <c r="C121" s="37">
        <v>4301060350</v>
      </c>
      <c r="D121" s="403">
        <v>4680115881532</v>
      </c>
      <c r="E121" s="403"/>
      <c r="F121" s="63">
        <v>1.35</v>
      </c>
      <c r="G121" s="38">
        <v>6</v>
      </c>
      <c r="H121" s="63">
        <v>8.1</v>
      </c>
      <c r="I121" s="63">
        <v>8.58</v>
      </c>
      <c r="J121" s="38">
        <v>56</v>
      </c>
      <c r="K121" s="38" t="s">
        <v>117</v>
      </c>
      <c r="L121" s="39" t="s">
        <v>139</v>
      </c>
      <c r="M121" s="38">
        <v>30</v>
      </c>
      <c r="N121" s="4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405"/>
      <c r="P121" s="405"/>
      <c r="Q121" s="405"/>
      <c r="R121" s="406"/>
      <c r="S121" s="40" t="s">
        <v>48</v>
      </c>
      <c r="T121" s="40" t="s">
        <v>48</v>
      </c>
      <c r="U121" s="41" t="s">
        <v>0</v>
      </c>
      <c r="V121" s="59">
        <v>0</v>
      </c>
      <c r="W121" s="56">
        <f t="shared" si="7"/>
        <v>0</v>
      </c>
      <c r="X121" s="42" t="str">
        <f>IFERROR(IF(W121=0,"",ROUNDUP(W121/H121,0)*0.02175),"")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3">
      <c r="A122" s="64" t="s">
        <v>238</v>
      </c>
      <c r="B122" s="64" t="s">
        <v>240</v>
      </c>
      <c r="C122" s="37">
        <v>4301060366</v>
      </c>
      <c r="D122" s="403">
        <v>4680115881532</v>
      </c>
      <c r="E122" s="403"/>
      <c r="F122" s="63">
        <v>1.3</v>
      </c>
      <c r="G122" s="38">
        <v>6</v>
      </c>
      <c r="H122" s="63">
        <v>7.8</v>
      </c>
      <c r="I122" s="63">
        <v>8.2799999999999994</v>
      </c>
      <c r="J122" s="38">
        <v>56</v>
      </c>
      <c r="K122" s="38" t="s">
        <v>117</v>
      </c>
      <c r="L122" s="39" t="s">
        <v>79</v>
      </c>
      <c r="M122" s="38">
        <v>30</v>
      </c>
      <c r="N122" s="474" t="s">
        <v>241</v>
      </c>
      <c r="O122" s="405"/>
      <c r="P122" s="405"/>
      <c r="Q122" s="405"/>
      <c r="R122" s="406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si="7"/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3">
      <c r="A123" s="64" t="s">
        <v>238</v>
      </c>
      <c r="B123" s="64" t="s">
        <v>242</v>
      </c>
      <c r="C123" s="37">
        <v>4301060371</v>
      </c>
      <c r="D123" s="403">
        <v>4680115881532</v>
      </c>
      <c r="E123" s="403"/>
      <c r="F123" s="63">
        <v>1.4</v>
      </c>
      <c r="G123" s="38">
        <v>6</v>
      </c>
      <c r="H123" s="63">
        <v>8.4</v>
      </c>
      <c r="I123" s="63">
        <v>8.9640000000000004</v>
      </c>
      <c r="J123" s="38">
        <v>56</v>
      </c>
      <c r="K123" s="38" t="s">
        <v>117</v>
      </c>
      <c r="L123" s="39" t="s">
        <v>79</v>
      </c>
      <c r="M123" s="38">
        <v>30</v>
      </c>
      <c r="N123" s="475" t="s">
        <v>241</v>
      </c>
      <c r="O123" s="405"/>
      <c r="P123" s="405"/>
      <c r="Q123" s="405"/>
      <c r="R123" s="406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3">
      <c r="A124" s="64" t="s">
        <v>243</v>
      </c>
      <c r="B124" s="64" t="s">
        <v>244</v>
      </c>
      <c r="C124" s="37">
        <v>4301060356</v>
      </c>
      <c r="D124" s="403">
        <v>4680115882652</v>
      </c>
      <c r="E124" s="403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80</v>
      </c>
      <c r="L124" s="39" t="s">
        <v>79</v>
      </c>
      <c r="M124" s="38">
        <v>40</v>
      </c>
      <c r="N124" s="476" t="s">
        <v>245</v>
      </c>
      <c r="O124" s="405"/>
      <c r="P124" s="405"/>
      <c r="Q124" s="405"/>
      <c r="R124" s="406"/>
      <c r="S124" s="40" t="s">
        <v>48</v>
      </c>
      <c r="T124" s="40" t="s">
        <v>48</v>
      </c>
      <c r="U124" s="41" t="s">
        <v>0</v>
      </c>
      <c r="V124" s="59">
        <v>0</v>
      </c>
      <c r="W124" s="56">
        <f t="shared" si="7"/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16.5" customHeight="1" x14ac:dyDescent="0.3">
      <c r="A125" s="64" t="s">
        <v>246</v>
      </c>
      <c r="B125" s="64" t="s">
        <v>247</v>
      </c>
      <c r="C125" s="37">
        <v>4301060309</v>
      </c>
      <c r="D125" s="403">
        <v>4680115880238</v>
      </c>
      <c r="E125" s="403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80</v>
      </c>
      <c r="L125" s="39" t="s">
        <v>79</v>
      </c>
      <c r="M125" s="38">
        <v>40</v>
      </c>
      <c r="N125" s="47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405"/>
      <c r="P125" s="405"/>
      <c r="Q125" s="405"/>
      <c r="R125" s="406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3">
      <c r="A126" s="64" t="s">
        <v>248</v>
      </c>
      <c r="B126" s="64" t="s">
        <v>249</v>
      </c>
      <c r="C126" s="37">
        <v>4301060351</v>
      </c>
      <c r="D126" s="403">
        <v>4680115881464</v>
      </c>
      <c r="E126" s="403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80</v>
      </c>
      <c r="L126" s="39" t="s">
        <v>139</v>
      </c>
      <c r="M126" s="38">
        <v>30</v>
      </c>
      <c r="N126" s="478" t="s">
        <v>250</v>
      </c>
      <c r="O126" s="405"/>
      <c r="P126" s="405"/>
      <c r="Q126" s="405"/>
      <c r="R126" s="406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2.5" x14ac:dyDescent="0.25">
      <c r="A127" s="410"/>
      <c r="B127" s="410"/>
      <c r="C127" s="410"/>
      <c r="D127" s="410"/>
      <c r="E127" s="410"/>
      <c r="F127" s="410"/>
      <c r="G127" s="410"/>
      <c r="H127" s="410"/>
      <c r="I127" s="410"/>
      <c r="J127" s="410"/>
      <c r="K127" s="410"/>
      <c r="L127" s="410"/>
      <c r="M127" s="411"/>
      <c r="N127" s="407" t="s">
        <v>43</v>
      </c>
      <c r="O127" s="408"/>
      <c r="P127" s="408"/>
      <c r="Q127" s="408"/>
      <c r="R127" s="408"/>
      <c r="S127" s="408"/>
      <c r="T127" s="409"/>
      <c r="U127" s="43" t="s">
        <v>42</v>
      </c>
      <c r="V127" s="44">
        <f>IFERROR(V120/H120,"0")+IFERROR(V121/H121,"0")+IFERROR(V122/H122,"0")+IFERROR(V123/H123,"0")+IFERROR(V124/H124,"0")+IFERROR(V125/H125,"0")+IFERROR(V126/H126,"0")</f>
        <v>0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68"/>
      <c r="Z127" s="68"/>
    </row>
    <row r="128" spans="1:53" ht="12.5" x14ac:dyDescent="0.25">
      <c r="A128" s="410"/>
      <c r="B128" s="410"/>
      <c r="C128" s="410"/>
      <c r="D128" s="410"/>
      <c r="E128" s="410"/>
      <c r="F128" s="410"/>
      <c r="G128" s="410"/>
      <c r="H128" s="410"/>
      <c r="I128" s="410"/>
      <c r="J128" s="410"/>
      <c r="K128" s="410"/>
      <c r="L128" s="410"/>
      <c r="M128" s="411"/>
      <c r="N128" s="407" t="s">
        <v>43</v>
      </c>
      <c r="O128" s="408"/>
      <c r="P128" s="408"/>
      <c r="Q128" s="408"/>
      <c r="R128" s="408"/>
      <c r="S128" s="408"/>
      <c r="T128" s="409"/>
      <c r="U128" s="43" t="s">
        <v>0</v>
      </c>
      <c r="V128" s="44">
        <f>IFERROR(SUM(V120:V126),"0")</f>
        <v>0</v>
      </c>
      <c r="W128" s="44">
        <f>IFERROR(SUM(W120:W126),"0")</f>
        <v>0</v>
      </c>
      <c r="X128" s="43"/>
      <c r="Y128" s="68"/>
      <c r="Z128" s="68"/>
    </row>
    <row r="129" spans="1:53" ht="16.5" customHeight="1" x14ac:dyDescent="0.3">
      <c r="A129" s="401" t="s">
        <v>251</v>
      </c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1"/>
      <c r="P129" s="401"/>
      <c r="Q129" s="401"/>
      <c r="R129" s="401"/>
      <c r="S129" s="401"/>
      <c r="T129" s="401"/>
      <c r="U129" s="401"/>
      <c r="V129" s="401"/>
      <c r="W129" s="401"/>
      <c r="X129" s="401"/>
      <c r="Y129" s="66"/>
      <c r="Z129" s="66"/>
    </row>
    <row r="130" spans="1:53" ht="14.25" customHeight="1" x14ac:dyDescent="0.3">
      <c r="A130" s="402" t="s">
        <v>81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67"/>
      <c r="Z130" s="67"/>
    </row>
    <row r="131" spans="1:53" ht="27" customHeight="1" x14ac:dyDescent="0.3">
      <c r="A131" s="64" t="s">
        <v>252</v>
      </c>
      <c r="B131" s="64" t="s">
        <v>253</v>
      </c>
      <c r="C131" s="37">
        <v>4301051360</v>
      </c>
      <c r="D131" s="403">
        <v>4607091385168</v>
      </c>
      <c r="E131" s="403"/>
      <c r="F131" s="63">
        <v>1.35</v>
      </c>
      <c r="G131" s="38">
        <v>6</v>
      </c>
      <c r="H131" s="63">
        <v>8.1</v>
      </c>
      <c r="I131" s="63">
        <v>8.6579999999999995</v>
      </c>
      <c r="J131" s="38">
        <v>56</v>
      </c>
      <c r="K131" s="38" t="s">
        <v>117</v>
      </c>
      <c r="L131" s="39" t="s">
        <v>139</v>
      </c>
      <c r="M131" s="38">
        <v>45</v>
      </c>
      <c r="N131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405"/>
      <c r="P131" s="405"/>
      <c r="Q131" s="405"/>
      <c r="R131" s="40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IFERROR(IF(W131=0,"",ROUNDUP(W131/H131,0)*0.02175),"")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27" customHeight="1" x14ac:dyDescent="0.3">
      <c r="A132" s="64" t="s">
        <v>252</v>
      </c>
      <c r="B132" s="64" t="s">
        <v>254</v>
      </c>
      <c r="C132" s="37">
        <v>4301051612</v>
      </c>
      <c r="D132" s="403">
        <v>4607091385168</v>
      </c>
      <c r="E132" s="403"/>
      <c r="F132" s="63">
        <v>1.4</v>
      </c>
      <c r="G132" s="38">
        <v>6</v>
      </c>
      <c r="H132" s="63">
        <v>8.4</v>
      </c>
      <c r="I132" s="63">
        <v>8.9580000000000002</v>
      </c>
      <c r="J132" s="38">
        <v>56</v>
      </c>
      <c r="K132" s="38" t="s">
        <v>117</v>
      </c>
      <c r="L132" s="39" t="s">
        <v>79</v>
      </c>
      <c r="M132" s="38">
        <v>45</v>
      </c>
      <c r="N132" s="480" t="s">
        <v>255</v>
      </c>
      <c r="O132" s="405"/>
      <c r="P132" s="405"/>
      <c r="Q132" s="405"/>
      <c r="R132" s="40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IFERROR(IF(W132=0,"",ROUNDUP(W132/H132,0)*0.02175),"")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ht="16.5" customHeight="1" x14ac:dyDescent="0.3">
      <c r="A133" s="64" t="s">
        <v>256</v>
      </c>
      <c r="B133" s="64" t="s">
        <v>257</v>
      </c>
      <c r="C133" s="37">
        <v>4301051362</v>
      </c>
      <c r="D133" s="403">
        <v>4607091383256</v>
      </c>
      <c r="E133" s="403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80</v>
      </c>
      <c r="L133" s="39" t="s">
        <v>139</v>
      </c>
      <c r="M133" s="38">
        <v>45</v>
      </c>
      <c r="N133" s="48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405"/>
      <c r="P133" s="405"/>
      <c r="Q133" s="405"/>
      <c r="R133" s="406"/>
      <c r="S133" s="40" t="s">
        <v>48</v>
      </c>
      <c r="T133" s="40" t="s">
        <v>48</v>
      </c>
      <c r="U133" s="41" t="s">
        <v>0</v>
      </c>
      <c r="V133" s="59">
        <v>0</v>
      </c>
      <c r="W133" s="56">
        <f>IFERROR(IF(V133="",0,CEILING((V133/$H133),1)*$H133),"")</f>
        <v>0</v>
      </c>
      <c r="X133" s="42" t="str">
        <f>IFERROR(IF(W133=0,"",ROUNDUP(W133/H133,0)*0.00753),"")</f>
        <v/>
      </c>
      <c r="Y133" s="69" t="s">
        <v>48</v>
      </c>
      <c r="Z133" s="70" t="s">
        <v>48</v>
      </c>
      <c r="AD133" s="71"/>
      <c r="BA133" s="143" t="s">
        <v>66</v>
      </c>
    </row>
    <row r="134" spans="1:53" ht="16.5" customHeight="1" x14ac:dyDescent="0.3">
      <c r="A134" s="64" t="s">
        <v>258</v>
      </c>
      <c r="B134" s="64" t="s">
        <v>259</v>
      </c>
      <c r="C134" s="37">
        <v>4301051358</v>
      </c>
      <c r="D134" s="403">
        <v>4607091385748</v>
      </c>
      <c r="E134" s="403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80</v>
      </c>
      <c r="L134" s="39" t="s">
        <v>139</v>
      </c>
      <c r="M134" s="38">
        <v>45</v>
      </c>
      <c r="N134" s="4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405"/>
      <c r="P134" s="405"/>
      <c r="Q134" s="405"/>
      <c r="R134" s="406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IFERROR(IF(W134=0,"",ROUNDUP(W134/H134,0)*0.00753),"")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2.5" x14ac:dyDescent="0.25">
      <c r="A135" s="410"/>
      <c r="B135" s="410"/>
      <c r="C135" s="410"/>
      <c r="D135" s="410"/>
      <c r="E135" s="410"/>
      <c r="F135" s="410"/>
      <c r="G135" s="410"/>
      <c r="H135" s="410"/>
      <c r="I135" s="410"/>
      <c r="J135" s="410"/>
      <c r="K135" s="410"/>
      <c r="L135" s="410"/>
      <c r="M135" s="411"/>
      <c r="N135" s="407" t="s">
        <v>43</v>
      </c>
      <c r="O135" s="408"/>
      <c r="P135" s="408"/>
      <c r="Q135" s="408"/>
      <c r="R135" s="408"/>
      <c r="S135" s="408"/>
      <c r="T135" s="409"/>
      <c r="U135" s="43" t="s">
        <v>42</v>
      </c>
      <c r="V135" s="44">
        <f>IFERROR(V131/H131,"0")+IFERROR(V132/H132,"0")+IFERROR(V133/H133,"0")+IFERROR(V134/H134,"0")</f>
        <v>0</v>
      </c>
      <c r="W135" s="44">
        <f>IFERROR(W131/H131,"0")+IFERROR(W132/H132,"0")+IFERROR(W133/H133,"0")+IFERROR(W134/H134,"0")</f>
        <v>0</v>
      </c>
      <c r="X135" s="44">
        <f>IFERROR(IF(X131="",0,X131),"0")+IFERROR(IF(X132="",0,X132),"0")+IFERROR(IF(X133="",0,X133),"0")+IFERROR(IF(X134="",0,X134),"0")</f>
        <v>0</v>
      </c>
      <c r="Y135" s="68"/>
      <c r="Z135" s="68"/>
    </row>
    <row r="136" spans="1:53" ht="12.5" x14ac:dyDescent="0.25">
      <c r="A136" s="410"/>
      <c r="B136" s="410"/>
      <c r="C136" s="410"/>
      <c r="D136" s="410"/>
      <c r="E136" s="410"/>
      <c r="F136" s="410"/>
      <c r="G136" s="410"/>
      <c r="H136" s="410"/>
      <c r="I136" s="410"/>
      <c r="J136" s="410"/>
      <c r="K136" s="410"/>
      <c r="L136" s="410"/>
      <c r="M136" s="411"/>
      <c r="N136" s="407" t="s">
        <v>43</v>
      </c>
      <c r="O136" s="408"/>
      <c r="P136" s="408"/>
      <c r="Q136" s="408"/>
      <c r="R136" s="408"/>
      <c r="S136" s="408"/>
      <c r="T136" s="409"/>
      <c r="U136" s="43" t="s">
        <v>0</v>
      </c>
      <c r="V136" s="44">
        <f>IFERROR(SUM(V131:V134),"0")</f>
        <v>0</v>
      </c>
      <c r="W136" s="44">
        <f>IFERROR(SUM(W131:W134),"0")</f>
        <v>0</v>
      </c>
      <c r="X136" s="43"/>
      <c r="Y136" s="68"/>
      <c r="Z136" s="68"/>
    </row>
    <row r="137" spans="1:53" ht="27.75" customHeight="1" x14ac:dyDescent="0.25">
      <c r="A137" s="400" t="s">
        <v>260</v>
      </c>
      <c r="B137" s="400"/>
      <c r="C137" s="400"/>
      <c r="D137" s="400"/>
      <c r="E137" s="400"/>
      <c r="F137" s="400"/>
      <c r="G137" s="400"/>
      <c r="H137" s="400"/>
      <c r="I137" s="400"/>
      <c r="J137" s="400"/>
      <c r="K137" s="400"/>
      <c r="L137" s="400"/>
      <c r="M137" s="400"/>
      <c r="N137" s="400"/>
      <c r="O137" s="400"/>
      <c r="P137" s="400"/>
      <c r="Q137" s="400"/>
      <c r="R137" s="400"/>
      <c r="S137" s="400"/>
      <c r="T137" s="400"/>
      <c r="U137" s="400"/>
      <c r="V137" s="400"/>
      <c r="W137" s="400"/>
      <c r="X137" s="400"/>
      <c r="Y137" s="55"/>
      <c r="Z137" s="55"/>
    </row>
    <row r="138" spans="1:53" ht="16.5" customHeight="1" x14ac:dyDescent="0.3">
      <c r="A138" s="401" t="s">
        <v>261</v>
      </c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1"/>
      <c r="P138" s="401"/>
      <c r="Q138" s="401"/>
      <c r="R138" s="401"/>
      <c r="S138" s="401"/>
      <c r="T138" s="401"/>
      <c r="U138" s="401"/>
      <c r="V138" s="401"/>
      <c r="W138" s="401"/>
      <c r="X138" s="401"/>
      <c r="Y138" s="66"/>
      <c r="Z138" s="66"/>
    </row>
    <row r="139" spans="1:53" ht="14.25" customHeight="1" x14ac:dyDescent="0.3">
      <c r="A139" s="402" t="s">
        <v>121</v>
      </c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67"/>
      <c r="Z139" s="67"/>
    </row>
    <row r="140" spans="1:53" ht="27" customHeight="1" x14ac:dyDescent="0.3">
      <c r="A140" s="64" t="s">
        <v>262</v>
      </c>
      <c r="B140" s="64" t="s">
        <v>263</v>
      </c>
      <c r="C140" s="37">
        <v>4301011223</v>
      </c>
      <c r="D140" s="403">
        <v>4607091383423</v>
      </c>
      <c r="E140" s="403"/>
      <c r="F140" s="63">
        <v>1.35</v>
      </c>
      <c r="G140" s="38">
        <v>8</v>
      </c>
      <c r="H140" s="63">
        <v>10.8</v>
      </c>
      <c r="I140" s="63">
        <v>11.375999999999999</v>
      </c>
      <c r="J140" s="38">
        <v>56</v>
      </c>
      <c r="K140" s="38" t="s">
        <v>117</v>
      </c>
      <c r="L140" s="39" t="s">
        <v>139</v>
      </c>
      <c r="M140" s="38">
        <v>35</v>
      </c>
      <c r="N140" s="48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405"/>
      <c r="P140" s="405"/>
      <c r="Q140" s="405"/>
      <c r="R140" s="40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ht="27" customHeight="1" x14ac:dyDescent="0.3">
      <c r="A141" s="64" t="s">
        <v>264</v>
      </c>
      <c r="B141" s="64" t="s">
        <v>265</v>
      </c>
      <c r="C141" s="37">
        <v>4301011338</v>
      </c>
      <c r="D141" s="403">
        <v>4607091381405</v>
      </c>
      <c r="E141" s="403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117</v>
      </c>
      <c r="L141" s="39" t="s">
        <v>79</v>
      </c>
      <c r="M141" s="38">
        <v>35</v>
      </c>
      <c r="N141" s="48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405"/>
      <c r="P141" s="405"/>
      <c r="Q141" s="405"/>
      <c r="R141" s="406"/>
      <c r="S141" s="40" t="s">
        <v>48</v>
      </c>
      <c r="T141" s="40" t="s">
        <v>48</v>
      </c>
      <c r="U141" s="41" t="s">
        <v>0</v>
      </c>
      <c r="V141" s="59">
        <v>0</v>
      </c>
      <c r="W141" s="56">
        <f>IFERROR(IF(V141="",0,CEILING((V141/$H141),1)*$H141),"")</f>
        <v>0</v>
      </c>
      <c r="X141" s="42" t="str">
        <f>IFERROR(IF(W141=0,"",ROUNDUP(W141/H141,0)*0.02175),"")</f>
        <v/>
      </c>
      <c r="Y141" s="69" t="s">
        <v>48</v>
      </c>
      <c r="Z141" s="70" t="s">
        <v>48</v>
      </c>
      <c r="AD141" s="71"/>
      <c r="BA141" s="146" t="s">
        <v>66</v>
      </c>
    </row>
    <row r="142" spans="1:53" ht="27" customHeight="1" x14ac:dyDescent="0.3">
      <c r="A142" s="64" t="s">
        <v>266</v>
      </c>
      <c r="B142" s="64" t="s">
        <v>267</v>
      </c>
      <c r="C142" s="37">
        <v>4301011333</v>
      </c>
      <c r="D142" s="403">
        <v>4607091386516</v>
      </c>
      <c r="E142" s="403"/>
      <c r="F142" s="63">
        <v>1.4</v>
      </c>
      <c r="G142" s="38">
        <v>8</v>
      </c>
      <c r="H142" s="63">
        <v>11.2</v>
      </c>
      <c r="I142" s="63">
        <v>11.776</v>
      </c>
      <c r="J142" s="38">
        <v>56</v>
      </c>
      <c r="K142" s="38" t="s">
        <v>117</v>
      </c>
      <c r="L142" s="39" t="s">
        <v>79</v>
      </c>
      <c r="M142" s="38">
        <v>30</v>
      </c>
      <c r="N142" s="48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405"/>
      <c r="P142" s="405"/>
      <c r="Q142" s="405"/>
      <c r="R142" s="406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12.5" x14ac:dyDescent="0.25">
      <c r="A143" s="410"/>
      <c r="B143" s="410"/>
      <c r="C143" s="410"/>
      <c r="D143" s="410"/>
      <c r="E143" s="410"/>
      <c r="F143" s="410"/>
      <c r="G143" s="410"/>
      <c r="H143" s="410"/>
      <c r="I143" s="410"/>
      <c r="J143" s="410"/>
      <c r="K143" s="410"/>
      <c r="L143" s="410"/>
      <c r="M143" s="411"/>
      <c r="N143" s="407" t="s">
        <v>43</v>
      </c>
      <c r="O143" s="408"/>
      <c r="P143" s="408"/>
      <c r="Q143" s="408"/>
      <c r="R143" s="408"/>
      <c r="S143" s="408"/>
      <c r="T143" s="409"/>
      <c r="U143" s="43" t="s">
        <v>42</v>
      </c>
      <c r="V143" s="44">
        <f>IFERROR(V140/H140,"0")+IFERROR(V141/H141,"0")+IFERROR(V142/H142,"0")</f>
        <v>0</v>
      </c>
      <c r="W143" s="44">
        <f>IFERROR(W140/H140,"0")+IFERROR(W141/H141,"0")+IFERROR(W142/H142,"0")</f>
        <v>0</v>
      </c>
      <c r="X143" s="44">
        <f>IFERROR(IF(X140="",0,X140),"0")+IFERROR(IF(X141="",0,X141),"0")+IFERROR(IF(X142="",0,X142),"0")</f>
        <v>0</v>
      </c>
      <c r="Y143" s="68"/>
      <c r="Z143" s="68"/>
    </row>
    <row r="144" spans="1:53" ht="12.5" x14ac:dyDescent="0.25">
      <c r="A144" s="410"/>
      <c r="B144" s="410"/>
      <c r="C144" s="410"/>
      <c r="D144" s="410"/>
      <c r="E144" s="410"/>
      <c r="F144" s="410"/>
      <c r="G144" s="410"/>
      <c r="H144" s="410"/>
      <c r="I144" s="410"/>
      <c r="J144" s="410"/>
      <c r="K144" s="410"/>
      <c r="L144" s="410"/>
      <c r="M144" s="411"/>
      <c r="N144" s="407" t="s">
        <v>43</v>
      </c>
      <c r="O144" s="408"/>
      <c r="P144" s="408"/>
      <c r="Q144" s="408"/>
      <c r="R144" s="408"/>
      <c r="S144" s="408"/>
      <c r="T144" s="409"/>
      <c r="U144" s="43" t="s">
        <v>0</v>
      </c>
      <c r="V144" s="44">
        <f>IFERROR(SUM(V140:V142),"0")</f>
        <v>0</v>
      </c>
      <c r="W144" s="44">
        <f>IFERROR(SUM(W140:W142),"0")</f>
        <v>0</v>
      </c>
      <c r="X144" s="43"/>
      <c r="Y144" s="68"/>
      <c r="Z144" s="68"/>
    </row>
    <row r="145" spans="1:53" ht="16.5" customHeight="1" x14ac:dyDescent="0.3">
      <c r="A145" s="401" t="s">
        <v>268</v>
      </c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1"/>
      <c r="O145" s="401"/>
      <c r="P145" s="401"/>
      <c r="Q145" s="401"/>
      <c r="R145" s="401"/>
      <c r="S145" s="401"/>
      <c r="T145" s="401"/>
      <c r="U145" s="401"/>
      <c r="V145" s="401"/>
      <c r="W145" s="401"/>
      <c r="X145" s="401"/>
      <c r="Y145" s="66"/>
      <c r="Z145" s="66"/>
    </row>
    <row r="146" spans="1:53" ht="14.25" customHeight="1" x14ac:dyDescent="0.3">
      <c r="A146" s="402" t="s">
        <v>76</v>
      </c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67"/>
      <c r="Z146" s="67"/>
    </row>
    <row r="147" spans="1:53" ht="27" customHeight="1" x14ac:dyDescent="0.3">
      <c r="A147" s="64" t="s">
        <v>269</v>
      </c>
      <c r="B147" s="64" t="s">
        <v>270</v>
      </c>
      <c r="C147" s="37">
        <v>4301031191</v>
      </c>
      <c r="D147" s="403">
        <v>4680115880993</v>
      </c>
      <c r="E147" s="40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405"/>
      <c r="P147" s="405"/>
      <c r="Q147" s="405"/>
      <c r="R147" s="40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ref="W147:W155" si="8">IFERROR(IF(V147="",0,CEILING((V147/$H147),1)*$H147),"")</f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3">
      <c r="A148" s="64" t="s">
        <v>271</v>
      </c>
      <c r="B148" s="64" t="s">
        <v>272</v>
      </c>
      <c r="C148" s="37">
        <v>4301031204</v>
      </c>
      <c r="D148" s="403">
        <v>4680115881761</v>
      </c>
      <c r="E148" s="403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80</v>
      </c>
      <c r="L148" s="39" t="s">
        <v>79</v>
      </c>
      <c r="M148" s="38">
        <v>40</v>
      </c>
      <c r="N148" s="4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405"/>
      <c r="P148" s="405"/>
      <c r="Q148" s="405"/>
      <c r="R148" s="40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8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3">
      <c r="A149" s="64" t="s">
        <v>273</v>
      </c>
      <c r="B149" s="64" t="s">
        <v>274</v>
      </c>
      <c r="C149" s="37">
        <v>4301031201</v>
      </c>
      <c r="D149" s="403">
        <v>4680115881563</v>
      </c>
      <c r="E149" s="403"/>
      <c r="F149" s="63">
        <v>0.7</v>
      </c>
      <c r="G149" s="38">
        <v>6</v>
      </c>
      <c r="H149" s="63">
        <v>4.2</v>
      </c>
      <c r="I149" s="63">
        <v>4.4000000000000004</v>
      </c>
      <c r="J149" s="38">
        <v>156</v>
      </c>
      <c r="K149" s="38" t="s">
        <v>80</v>
      </c>
      <c r="L149" s="39" t="s">
        <v>79</v>
      </c>
      <c r="M149" s="38">
        <v>40</v>
      </c>
      <c r="N149" s="4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405"/>
      <c r="P149" s="405"/>
      <c r="Q149" s="405"/>
      <c r="R149" s="40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8"/>
        <v>0</v>
      </c>
      <c r="X149" s="42" t="str">
        <f>IFERROR(IF(W149=0,"",ROUNDUP(W149/H149,0)*0.00753),"")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3">
      <c r="A150" s="64" t="s">
        <v>275</v>
      </c>
      <c r="B150" s="64" t="s">
        <v>276</v>
      </c>
      <c r="C150" s="37">
        <v>4301031199</v>
      </c>
      <c r="D150" s="403">
        <v>4680115880986</v>
      </c>
      <c r="E150" s="403"/>
      <c r="F150" s="63">
        <v>0.35</v>
      </c>
      <c r="G150" s="38">
        <v>6</v>
      </c>
      <c r="H150" s="63">
        <v>2.1</v>
      </c>
      <c r="I150" s="63">
        <v>2.23</v>
      </c>
      <c r="J150" s="38">
        <v>234</v>
      </c>
      <c r="K150" s="38" t="s">
        <v>192</v>
      </c>
      <c r="L150" s="39" t="s">
        <v>79</v>
      </c>
      <c r="M150" s="38">
        <v>40</v>
      </c>
      <c r="N150" s="4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405"/>
      <c r="P150" s="405"/>
      <c r="Q150" s="405"/>
      <c r="R150" s="40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8"/>
        <v>0</v>
      </c>
      <c r="X150" s="42" t="str">
        <f>IFERROR(IF(W150=0,"",ROUNDUP(W150/H150,0)*0.00502),"")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3">
      <c r="A151" s="64" t="s">
        <v>277</v>
      </c>
      <c r="B151" s="64" t="s">
        <v>278</v>
      </c>
      <c r="C151" s="37">
        <v>4301031190</v>
      </c>
      <c r="D151" s="403">
        <v>4680115880207</v>
      </c>
      <c r="E151" s="403"/>
      <c r="F151" s="63">
        <v>0.4</v>
      </c>
      <c r="G151" s="38">
        <v>6</v>
      </c>
      <c r="H151" s="63">
        <v>2.4</v>
      </c>
      <c r="I151" s="63">
        <v>2.63</v>
      </c>
      <c r="J151" s="38">
        <v>156</v>
      </c>
      <c r="K151" s="38" t="s">
        <v>80</v>
      </c>
      <c r="L151" s="39" t="s">
        <v>79</v>
      </c>
      <c r="M151" s="38">
        <v>40</v>
      </c>
      <c r="N151" s="49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405"/>
      <c r="P151" s="405"/>
      <c r="Q151" s="405"/>
      <c r="R151" s="40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8"/>
        <v>0</v>
      </c>
      <c r="X151" s="42" t="str">
        <f>IFERROR(IF(W151=0,"",ROUNDUP(W151/H151,0)*0.00753),"")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3">
      <c r="A152" s="64" t="s">
        <v>279</v>
      </c>
      <c r="B152" s="64" t="s">
        <v>280</v>
      </c>
      <c r="C152" s="37">
        <v>4301031205</v>
      </c>
      <c r="D152" s="403">
        <v>4680115881785</v>
      </c>
      <c r="E152" s="403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192</v>
      </c>
      <c r="L152" s="39" t="s">
        <v>79</v>
      </c>
      <c r="M152" s="38">
        <v>40</v>
      </c>
      <c r="N152" s="49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405"/>
      <c r="P152" s="405"/>
      <c r="Q152" s="405"/>
      <c r="R152" s="40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3">
      <c r="A153" s="64" t="s">
        <v>281</v>
      </c>
      <c r="B153" s="64" t="s">
        <v>282</v>
      </c>
      <c r="C153" s="37">
        <v>4301031202</v>
      </c>
      <c r="D153" s="403">
        <v>4680115881679</v>
      </c>
      <c r="E153" s="403"/>
      <c r="F153" s="63">
        <v>0.35</v>
      </c>
      <c r="G153" s="38">
        <v>6</v>
      </c>
      <c r="H153" s="63">
        <v>2.1</v>
      </c>
      <c r="I153" s="63">
        <v>2.2000000000000002</v>
      </c>
      <c r="J153" s="38">
        <v>234</v>
      </c>
      <c r="K153" s="38" t="s">
        <v>192</v>
      </c>
      <c r="L153" s="39" t="s">
        <v>79</v>
      </c>
      <c r="M153" s="38">
        <v>40</v>
      </c>
      <c r="N153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405"/>
      <c r="P153" s="405"/>
      <c r="Q153" s="405"/>
      <c r="R153" s="40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IFERROR(IF(W153=0,"",ROUNDUP(W153/H153,0)*0.00502),"")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3">
      <c r="A154" s="64" t="s">
        <v>283</v>
      </c>
      <c r="B154" s="64" t="s">
        <v>284</v>
      </c>
      <c r="C154" s="37">
        <v>4301031158</v>
      </c>
      <c r="D154" s="403">
        <v>4680115880191</v>
      </c>
      <c r="E154" s="403"/>
      <c r="F154" s="63">
        <v>0.4</v>
      </c>
      <c r="G154" s="38">
        <v>6</v>
      </c>
      <c r="H154" s="63">
        <v>2.4</v>
      </c>
      <c r="I154" s="63">
        <v>2.6</v>
      </c>
      <c r="J154" s="38">
        <v>156</v>
      </c>
      <c r="K154" s="38" t="s">
        <v>80</v>
      </c>
      <c r="L154" s="39" t="s">
        <v>79</v>
      </c>
      <c r="M154" s="38">
        <v>40</v>
      </c>
      <c r="N154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405"/>
      <c r="P154" s="405"/>
      <c r="Q154" s="405"/>
      <c r="R154" s="406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16.5" customHeight="1" x14ac:dyDescent="0.3">
      <c r="A155" s="64" t="s">
        <v>285</v>
      </c>
      <c r="B155" s="64" t="s">
        <v>286</v>
      </c>
      <c r="C155" s="37">
        <v>4301031245</v>
      </c>
      <c r="D155" s="403">
        <v>4680115883963</v>
      </c>
      <c r="E155" s="403"/>
      <c r="F155" s="63">
        <v>0.28000000000000003</v>
      </c>
      <c r="G155" s="38">
        <v>6</v>
      </c>
      <c r="H155" s="63">
        <v>1.68</v>
      </c>
      <c r="I155" s="63">
        <v>1.78</v>
      </c>
      <c r="J155" s="38">
        <v>234</v>
      </c>
      <c r="K155" s="38" t="s">
        <v>192</v>
      </c>
      <c r="L155" s="39" t="s">
        <v>79</v>
      </c>
      <c r="M155" s="38">
        <v>40</v>
      </c>
      <c r="N155" s="494" t="s">
        <v>287</v>
      </c>
      <c r="O155" s="405"/>
      <c r="P155" s="405"/>
      <c r="Q155" s="405"/>
      <c r="R155" s="406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12.5" x14ac:dyDescent="0.25">
      <c r="A156" s="410"/>
      <c r="B156" s="410"/>
      <c r="C156" s="410"/>
      <c r="D156" s="410"/>
      <c r="E156" s="410"/>
      <c r="F156" s="410"/>
      <c r="G156" s="410"/>
      <c r="H156" s="410"/>
      <c r="I156" s="410"/>
      <c r="J156" s="410"/>
      <c r="K156" s="410"/>
      <c r="L156" s="410"/>
      <c r="M156" s="411"/>
      <c r="N156" s="407" t="s">
        <v>43</v>
      </c>
      <c r="O156" s="408"/>
      <c r="P156" s="408"/>
      <c r="Q156" s="408"/>
      <c r="R156" s="408"/>
      <c r="S156" s="408"/>
      <c r="T156" s="409"/>
      <c r="U156" s="43" t="s">
        <v>42</v>
      </c>
      <c r="V156" s="44">
        <f>IFERROR(V147/H147,"0")+IFERROR(V148/H148,"0")+IFERROR(V149/H149,"0")+IFERROR(V150/H150,"0")+IFERROR(V151/H151,"0")+IFERROR(V152/H152,"0")+IFERROR(V153/H153,"0")+IFERROR(V154/H154,"0")+IFERROR(V155/H155,"0")</f>
        <v>0</v>
      </c>
      <c r="W156" s="44">
        <f>IFERROR(W147/H147,"0")+IFERROR(W148/H148,"0")+IFERROR(W149/H149,"0")+IFERROR(W150/H150,"0")+IFERROR(W151/H151,"0")+IFERROR(W152/H152,"0")+IFERROR(W153/H153,"0")+IFERROR(W154/H154,"0")+IFERROR(W155/H155,"0")</f>
        <v>0</v>
      </c>
      <c r="X156" s="44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</v>
      </c>
      <c r="Y156" s="68"/>
      <c r="Z156" s="68"/>
    </row>
    <row r="157" spans="1:53" ht="12.5" x14ac:dyDescent="0.25">
      <c r="A157" s="410"/>
      <c r="B157" s="410"/>
      <c r="C157" s="410"/>
      <c r="D157" s="410"/>
      <c r="E157" s="410"/>
      <c r="F157" s="410"/>
      <c r="G157" s="410"/>
      <c r="H157" s="410"/>
      <c r="I157" s="410"/>
      <c r="J157" s="410"/>
      <c r="K157" s="410"/>
      <c r="L157" s="410"/>
      <c r="M157" s="411"/>
      <c r="N157" s="407" t="s">
        <v>43</v>
      </c>
      <c r="O157" s="408"/>
      <c r="P157" s="408"/>
      <c r="Q157" s="408"/>
      <c r="R157" s="408"/>
      <c r="S157" s="408"/>
      <c r="T157" s="409"/>
      <c r="U157" s="43" t="s">
        <v>0</v>
      </c>
      <c r="V157" s="44">
        <f>IFERROR(SUM(V147:V155),"0")</f>
        <v>0</v>
      </c>
      <c r="W157" s="44">
        <f>IFERROR(SUM(W147:W155),"0")</f>
        <v>0</v>
      </c>
      <c r="X157" s="43"/>
      <c r="Y157" s="68"/>
      <c r="Z157" s="68"/>
    </row>
    <row r="158" spans="1:53" ht="16.5" customHeight="1" x14ac:dyDescent="0.3">
      <c r="A158" s="401" t="s">
        <v>288</v>
      </c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1"/>
      <c r="P158" s="401"/>
      <c r="Q158" s="401"/>
      <c r="R158" s="401"/>
      <c r="S158" s="401"/>
      <c r="T158" s="401"/>
      <c r="U158" s="401"/>
      <c r="V158" s="401"/>
      <c r="W158" s="401"/>
      <c r="X158" s="401"/>
      <c r="Y158" s="66"/>
      <c r="Z158" s="66"/>
    </row>
    <row r="159" spans="1:53" ht="14.25" customHeight="1" x14ac:dyDescent="0.3">
      <c r="A159" s="402" t="s">
        <v>121</v>
      </c>
      <c r="B159" s="402"/>
      <c r="C159" s="402"/>
      <c r="D159" s="402"/>
      <c r="E159" s="402"/>
      <c r="F159" s="402"/>
      <c r="G159" s="402"/>
      <c r="H159" s="402"/>
      <c r="I159" s="402"/>
      <c r="J159" s="402"/>
      <c r="K159" s="402"/>
      <c r="L159" s="402"/>
      <c r="M159" s="402"/>
      <c r="N159" s="402"/>
      <c r="O159" s="402"/>
      <c r="P159" s="402"/>
      <c r="Q159" s="402"/>
      <c r="R159" s="402"/>
      <c r="S159" s="402"/>
      <c r="T159" s="402"/>
      <c r="U159" s="402"/>
      <c r="V159" s="402"/>
      <c r="W159" s="402"/>
      <c r="X159" s="402"/>
      <c r="Y159" s="67"/>
      <c r="Z159" s="67"/>
    </row>
    <row r="160" spans="1:53" ht="16.5" customHeight="1" x14ac:dyDescent="0.3">
      <c r="A160" s="64" t="s">
        <v>289</v>
      </c>
      <c r="B160" s="64" t="s">
        <v>290</v>
      </c>
      <c r="C160" s="37">
        <v>4301011450</v>
      </c>
      <c r="D160" s="403">
        <v>4680115881402</v>
      </c>
      <c r="E160" s="403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8" t="s">
        <v>117</v>
      </c>
      <c r="L160" s="39" t="s">
        <v>116</v>
      </c>
      <c r="M160" s="38">
        <v>55</v>
      </c>
      <c r="N160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405"/>
      <c r="P160" s="405"/>
      <c r="Q160" s="405"/>
      <c r="R160" s="406"/>
      <c r="S160" s="40" t="s">
        <v>48</v>
      </c>
      <c r="T160" s="40" t="s">
        <v>48</v>
      </c>
      <c r="U160" s="41" t="s">
        <v>0</v>
      </c>
      <c r="V160" s="59">
        <v>0</v>
      </c>
      <c r="W160" s="56">
        <f>IFERROR(IF(V160="",0,CEILING((V160/$H160),1)*$H160),"")</f>
        <v>0</v>
      </c>
      <c r="X160" s="42" t="str">
        <f>IFERROR(IF(W160=0,"",ROUNDUP(W160/H160,0)*0.02175),"")</f>
        <v/>
      </c>
      <c r="Y160" s="69" t="s">
        <v>48</v>
      </c>
      <c r="Z160" s="70" t="s">
        <v>48</v>
      </c>
      <c r="AD160" s="71"/>
      <c r="BA160" s="157" t="s">
        <v>66</v>
      </c>
    </row>
    <row r="161" spans="1:53" ht="27" customHeight="1" x14ac:dyDescent="0.3">
      <c r="A161" s="64" t="s">
        <v>291</v>
      </c>
      <c r="B161" s="64" t="s">
        <v>292</v>
      </c>
      <c r="C161" s="37">
        <v>4301011454</v>
      </c>
      <c r="D161" s="403">
        <v>4680115881396</v>
      </c>
      <c r="E161" s="403"/>
      <c r="F161" s="63">
        <v>0.45</v>
      </c>
      <c r="G161" s="38">
        <v>6</v>
      </c>
      <c r="H161" s="63">
        <v>2.7</v>
      </c>
      <c r="I161" s="63">
        <v>2.9</v>
      </c>
      <c r="J161" s="38">
        <v>156</v>
      </c>
      <c r="K161" s="38" t="s">
        <v>80</v>
      </c>
      <c r="L161" s="39" t="s">
        <v>79</v>
      </c>
      <c r="M161" s="38">
        <v>55</v>
      </c>
      <c r="N161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405"/>
      <c r="P161" s="405"/>
      <c r="Q161" s="405"/>
      <c r="R161" s="406"/>
      <c r="S161" s="40" t="s">
        <v>48</v>
      </c>
      <c r="T161" s="40" t="s">
        <v>48</v>
      </c>
      <c r="U161" s="41" t="s">
        <v>0</v>
      </c>
      <c r="V161" s="59">
        <v>0</v>
      </c>
      <c r="W161" s="56">
        <f>IFERROR(IF(V161="",0,CEILING((V161/$H161),1)*$H161),"")</f>
        <v>0</v>
      </c>
      <c r="X161" s="42" t="str">
        <f>IFERROR(IF(W161=0,"",ROUNDUP(W161/H161,0)*0.00753),"")</f>
        <v/>
      </c>
      <c r="Y161" s="69" t="s">
        <v>48</v>
      </c>
      <c r="Z161" s="70" t="s">
        <v>48</v>
      </c>
      <c r="AD161" s="71"/>
      <c r="BA161" s="158" t="s">
        <v>66</v>
      </c>
    </row>
    <row r="162" spans="1:53" ht="12.5" x14ac:dyDescent="0.25">
      <c r="A162" s="410"/>
      <c r="B162" s="410"/>
      <c r="C162" s="410"/>
      <c r="D162" s="410"/>
      <c r="E162" s="410"/>
      <c r="F162" s="410"/>
      <c r="G162" s="410"/>
      <c r="H162" s="410"/>
      <c r="I162" s="410"/>
      <c r="J162" s="410"/>
      <c r="K162" s="410"/>
      <c r="L162" s="410"/>
      <c r="M162" s="411"/>
      <c r="N162" s="407" t="s">
        <v>43</v>
      </c>
      <c r="O162" s="408"/>
      <c r="P162" s="408"/>
      <c r="Q162" s="408"/>
      <c r="R162" s="408"/>
      <c r="S162" s="408"/>
      <c r="T162" s="409"/>
      <c r="U162" s="43" t="s">
        <v>42</v>
      </c>
      <c r="V162" s="44">
        <f>IFERROR(V160/H160,"0")+IFERROR(V161/H161,"0")</f>
        <v>0</v>
      </c>
      <c r="W162" s="44">
        <f>IFERROR(W160/H160,"0")+IFERROR(W161/H161,"0")</f>
        <v>0</v>
      </c>
      <c r="X162" s="44">
        <f>IFERROR(IF(X160="",0,X160),"0")+IFERROR(IF(X161="",0,X161),"0")</f>
        <v>0</v>
      </c>
      <c r="Y162" s="68"/>
      <c r="Z162" s="68"/>
    </row>
    <row r="163" spans="1:53" ht="12.5" x14ac:dyDescent="0.25">
      <c r="A163" s="410"/>
      <c r="B163" s="410"/>
      <c r="C163" s="410"/>
      <c r="D163" s="410"/>
      <c r="E163" s="410"/>
      <c r="F163" s="410"/>
      <c r="G163" s="410"/>
      <c r="H163" s="410"/>
      <c r="I163" s="410"/>
      <c r="J163" s="410"/>
      <c r="K163" s="410"/>
      <c r="L163" s="410"/>
      <c r="M163" s="411"/>
      <c r="N163" s="407" t="s">
        <v>43</v>
      </c>
      <c r="O163" s="408"/>
      <c r="P163" s="408"/>
      <c r="Q163" s="408"/>
      <c r="R163" s="408"/>
      <c r="S163" s="408"/>
      <c r="T163" s="409"/>
      <c r="U163" s="43" t="s">
        <v>0</v>
      </c>
      <c r="V163" s="44">
        <f>IFERROR(SUM(V160:V161),"0")</f>
        <v>0</v>
      </c>
      <c r="W163" s="44">
        <f>IFERROR(SUM(W160:W161),"0")</f>
        <v>0</v>
      </c>
      <c r="X163" s="43"/>
      <c r="Y163" s="68"/>
      <c r="Z163" s="68"/>
    </row>
    <row r="164" spans="1:53" ht="14.25" customHeight="1" x14ac:dyDescent="0.3">
      <c r="A164" s="402" t="s">
        <v>113</v>
      </c>
      <c r="B164" s="402"/>
      <c r="C164" s="402"/>
      <c r="D164" s="402"/>
      <c r="E164" s="402"/>
      <c r="F164" s="402"/>
      <c r="G164" s="402"/>
      <c r="H164" s="402"/>
      <c r="I164" s="402"/>
      <c r="J164" s="402"/>
      <c r="K164" s="402"/>
      <c r="L164" s="402"/>
      <c r="M164" s="402"/>
      <c r="N164" s="402"/>
      <c r="O164" s="402"/>
      <c r="P164" s="402"/>
      <c r="Q164" s="402"/>
      <c r="R164" s="402"/>
      <c r="S164" s="402"/>
      <c r="T164" s="402"/>
      <c r="U164" s="402"/>
      <c r="V164" s="402"/>
      <c r="W164" s="402"/>
      <c r="X164" s="402"/>
      <c r="Y164" s="67"/>
      <c r="Z164" s="67"/>
    </row>
    <row r="165" spans="1:53" ht="16.5" customHeight="1" x14ac:dyDescent="0.3">
      <c r="A165" s="64" t="s">
        <v>293</v>
      </c>
      <c r="B165" s="64" t="s">
        <v>294</v>
      </c>
      <c r="C165" s="37">
        <v>4301020262</v>
      </c>
      <c r="D165" s="403">
        <v>4680115882935</v>
      </c>
      <c r="E165" s="403"/>
      <c r="F165" s="63">
        <v>1.35</v>
      </c>
      <c r="G165" s="38">
        <v>8</v>
      </c>
      <c r="H165" s="63">
        <v>10.8</v>
      </c>
      <c r="I165" s="63">
        <v>11.28</v>
      </c>
      <c r="J165" s="38">
        <v>56</v>
      </c>
      <c r="K165" s="38" t="s">
        <v>117</v>
      </c>
      <c r="L165" s="39" t="s">
        <v>139</v>
      </c>
      <c r="M165" s="38">
        <v>50</v>
      </c>
      <c r="N165" s="497" t="s">
        <v>295</v>
      </c>
      <c r="O165" s="405"/>
      <c r="P165" s="405"/>
      <c r="Q165" s="405"/>
      <c r="R165" s="406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IFERROR(IF(W165=0,"",ROUNDUP(W165/H165,0)*0.02175),"")</f>
        <v/>
      </c>
      <c r="Y165" s="69" t="s">
        <v>48</v>
      </c>
      <c r="Z165" s="70" t="s">
        <v>48</v>
      </c>
      <c r="AD165" s="71"/>
      <c r="BA165" s="159" t="s">
        <v>66</v>
      </c>
    </row>
    <row r="166" spans="1:53" ht="16.5" customHeight="1" x14ac:dyDescent="0.3">
      <c r="A166" s="64" t="s">
        <v>296</v>
      </c>
      <c r="B166" s="64" t="s">
        <v>297</v>
      </c>
      <c r="C166" s="37">
        <v>4301020220</v>
      </c>
      <c r="D166" s="403">
        <v>4680115880764</v>
      </c>
      <c r="E166" s="403"/>
      <c r="F166" s="63">
        <v>0.35</v>
      </c>
      <c r="G166" s="38">
        <v>6</v>
      </c>
      <c r="H166" s="63">
        <v>2.1</v>
      </c>
      <c r="I166" s="63">
        <v>2.2999999999999998</v>
      </c>
      <c r="J166" s="38">
        <v>156</v>
      </c>
      <c r="K166" s="38" t="s">
        <v>80</v>
      </c>
      <c r="L166" s="39" t="s">
        <v>116</v>
      </c>
      <c r="M166" s="38">
        <v>50</v>
      </c>
      <c r="N166" s="4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405"/>
      <c r="P166" s="405"/>
      <c r="Q166" s="405"/>
      <c r="R166" s="406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IFERROR(IF(W166=0,"",ROUNDUP(W166/H166,0)*0.00753),"")</f>
        <v/>
      </c>
      <c r="Y166" s="69" t="s">
        <v>48</v>
      </c>
      <c r="Z166" s="70" t="s">
        <v>48</v>
      </c>
      <c r="AD166" s="71"/>
      <c r="BA166" s="160" t="s">
        <v>66</v>
      </c>
    </row>
    <row r="167" spans="1:53" ht="12.5" x14ac:dyDescent="0.25">
      <c r="A167" s="410"/>
      <c r="B167" s="410"/>
      <c r="C167" s="410"/>
      <c r="D167" s="410"/>
      <c r="E167" s="410"/>
      <c r="F167" s="410"/>
      <c r="G167" s="410"/>
      <c r="H167" s="410"/>
      <c r="I167" s="410"/>
      <c r="J167" s="410"/>
      <c r="K167" s="410"/>
      <c r="L167" s="410"/>
      <c r="M167" s="411"/>
      <c r="N167" s="407" t="s">
        <v>43</v>
      </c>
      <c r="O167" s="408"/>
      <c r="P167" s="408"/>
      <c r="Q167" s="408"/>
      <c r="R167" s="408"/>
      <c r="S167" s="408"/>
      <c r="T167" s="409"/>
      <c r="U167" s="43" t="s">
        <v>42</v>
      </c>
      <c r="V167" s="44">
        <f>IFERROR(V165/H165,"0")+IFERROR(V166/H166,"0")</f>
        <v>0</v>
      </c>
      <c r="W167" s="44">
        <f>IFERROR(W165/H165,"0")+IFERROR(W166/H166,"0")</f>
        <v>0</v>
      </c>
      <c r="X167" s="44">
        <f>IFERROR(IF(X165="",0,X165),"0")+IFERROR(IF(X166="",0,X166),"0")</f>
        <v>0</v>
      </c>
      <c r="Y167" s="68"/>
      <c r="Z167" s="68"/>
    </row>
    <row r="168" spans="1:53" ht="12.5" x14ac:dyDescent="0.25">
      <c r="A168" s="410"/>
      <c r="B168" s="410"/>
      <c r="C168" s="410"/>
      <c r="D168" s="410"/>
      <c r="E168" s="410"/>
      <c r="F168" s="410"/>
      <c r="G168" s="410"/>
      <c r="H168" s="410"/>
      <c r="I168" s="410"/>
      <c r="J168" s="410"/>
      <c r="K168" s="410"/>
      <c r="L168" s="410"/>
      <c r="M168" s="411"/>
      <c r="N168" s="407" t="s">
        <v>43</v>
      </c>
      <c r="O168" s="408"/>
      <c r="P168" s="408"/>
      <c r="Q168" s="408"/>
      <c r="R168" s="408"/>
      <c r="S168" s="408"/>
      <c r="T168" s="409"/>
      <c r="U168" s="43" t="s">
        <v>0</v>
      </c>
      <c r="V168" s="44">
        <f>IFERROR(SUM(V165:V166),"0")</f>
        <v>0</v>
      </c>
      <c r="W168" s="44">
        <f>IFERROR(SUM(W165:W166),"0")</f>
        <v>0</v>
      </c>
      <c r="X168" s="43"/>
      <c r="Y168" s="68"/>
      <c r="Z168" s="68"/>
    </row>
    <row r="169" spans="1:53" ht="14.25" customHeight="1" x14ac:dyDescent="0.3">
      <c r="A169" s="402" t="s">
        <v>76</v>
      </c>
      <c r="B169" s="402"/>
      <c r="C169" s="402"/>
      <c r="D169" s="402"/>
      <c r="E169" s="402"/>
      <c r="F169" s="402"/>
      <c r="G169" s="402"/>
      <c r="H169" s="402"/>
      <c r="I169" s="402"/>
      <c r="J169" s="402"/>
      <c r="K169" s="402"/>
      <c r="L169" s="402"/>
      <c r="M169" s="402"/>
      <c r="N169" s="402"/>
      <c r="O169" s="402"/>
      <c r="P169" s="402"/>
      <c r="Q169" s="402"/>
      <c r="R169" s="402"/>
      <c r="S169" s="402"/>
      <c r="T169" s="402"/>
      <c r="U169" s="402"/>
      <c r="V169" s="402"/>
      <c r="W169" s="402"/>
      <c r="X169" s="402"/>
      <c r="Y169" s="67"/>
      <c r="Z169" s="67"/>
    </row>
    <row r="170" spans="1:53" ht="27" customHeight="1" x14ac:dyDescent="0.3">
      <c r="A170" s="64" t="s">
        <v>298</v>
      </c>
      <c r="B170" s="64" t="s">
        <v>299</v>
      </c>
      <c r="C170" s="37">
        <v>4301031224</v>
      </c>
      <c r="D170" s="403">
        <v>4680115882683</v>
      </c>
      <c r="E170" s="40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405"/>
      <c r="P170" s="405"/>
      <c r="Q170" s="405"/>
      <c r="R170" s="406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3">
      <c r="A171" s="64" t="s">
        <v>300</v>
      </c>
      <c r="B171" s="64" t="s">
        <v>301</v>
      </c>
      <c r="C171" s="37">
        <v>4301031230</v>
      </c>
      <c r="D171" s="403">
        <v>4680115882690</v>
      </c>
      <c r="E171" s="40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5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405"/>
      <c r="P171" s="405"/>
      <c r="Q171" s="405"/>
      <c r="R171" s="40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ht="27" customHeight="1" x14ac:dyDescent="0.3">
      <c r="A172" s="64" t="s">
        <v>302</v>
      </c>
      <c r="B172" s="64" t="s">
        <v>303</v>
      </c>
      <c r="C172" s="37">
        <v>4301031220</v>
      </c>
      <c r="D172" s="403">
        <v>4680115882669</v>
      </c>
      <c r="E172" s="403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5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405"/>
      <c r="P172" s="405"/>
      <c r="Q172" s="405"/>
      <c r="R172" s="406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3">
      <c r="A173" s="64" t="s">
        <v>304</v>
      </c>
      <c r="B173" s="64" t="s">
        <v>305</v>
      </c>
      <c r="C173" s="37">
        <v>4301031221</v>
      </c>
      <c r="D173" s="403">
        <v>4680115882676</v>
      </c>
      <c r="E173" s="403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5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405"/>
      <c r="P173" s="405"/>
      <c r="Q173" s="405"/>
      <c r="R173" s="406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12.5" x14ac:dyDescent="0.25">
      <c r="A174" s="410"/>
      <c r="B174" s="410"/>
      <c r="C174" s="410"/>
      <c r="D174" s="410"/>
      <c r="E174" s="410"/>
      <c r="F174" s="410"/>
      <c r="G174" s="410"/>
      <c r="H174" s="410"/>
      <c r="I174" s="410"/>
      <c r="J174" s="410"/>
      <c r="K174" s="410"/>
      <c r="L174" s="410"/>
      <c r="M174" s="411"/>
      <c r="N174" s="407" t="s">
        <v>43</v>
      </c>
      <c r="O174" s="408"/>
      <c r="P174" s="408"/>
      <c r="Q174" s="408"/>
      <c r="R174" s="408"/>
      <c r="S174" s="408"/>
      <c r="T174" s="409"/>
      <c r="U174" s="43" t="s">
        <v>42</v>
      </c>
      <c r="V174" s="44">
        <f>IFERROR(V170/H170,"0")+IFERROR(V171/H171,"0")+IFERROR(V172/H172,"0")+IFERROR(V173/H173,"0")</f>
        <v>0</v>
      </c>
      <c r="W174" s="44">
        <f>IFERROR(W170/H170,"0")+IFERROR(W171/H171,"0")+IFERROR(W172/H172,"0")+IFERROR(W173/H173,"0")</f>
        <v>0</v>
      </c>
      <c r="X174" s="44">
        <f>IFERROR(IF(X170="",0,X170),"0")+IFERROR(IF(X171="",0,X171),"0")+IFERROR(IF(X172="",0,X172),"0")+IFERROR(IF(X173="",0,X173),"0")</f>
        <v>0</v>
      </c>
      <c r="Y174" s="68"/>
      <c r="Z174" s="68"/>
    </row>
    <row r="175" spans="1:53" ht="12.5" x14ac:dyDescent="0.25">
      <c r="A175" s="410"/>
      <c r="B175" s="410"/>
      <c r="C175" s="410"/>
      <c r="D175" s="410"/>
      <c r="E175" s="410"/>
      <c r="F175" s="410"/>
      <c r="G175" s="410"/>
      <c r="H175" s="410"/>
      <c r="I175" s="410"/>
      <c r="J175" s="410"/>
      <c r="K175" s="410"/>
      <c r="L175" s="410"/>
      <c r="M175" s="411"/>
      <c r="N175" s="407" t="s">
        <v>43</v>
      </c>
      <c r="O175" s="408"/>
      <c r="P175" s="408"/>
      <c r="Q175" s="408"/>
      <c r="R175" s="408"/>
      <c r="S175" s="408"/>
      <c r="T175" s="409"/>
      <c r="U175" s="43" t="s">
        <v>0</v>
      </c>
      <c r="V175" s="44">
        <f>IFERROR(SUM(V170:V173),"0")</f>
        <v>0</v>
      </c>
      <c r="W175" s="44">
        <f>IFERROR(SUM(W170:W173),"0")</f>
        <v>0</v>
      </c>
      <c r="X175" s="43"/>
      <c r="Y175" s="68"/>
      <c r="Z175" s="68"/>
    </row>
    <row r="176" spans="1:53" ht="14.25" customHeight="1" x14ac:dyDescent="0.3">
      <c r="A176" s="402" t="s">
        <v>81</v>
      </c>
      <c r="B176" s="402"/>
      <c r="C176" s="402"/>
      <c r="D176" s="402"/>
      <c r="E176" s="402"/>
      <c r="F176" s="402"/>
      <c r="G176" s="402"/>
      <c r="H176" s="402"/>
      <c r="I176" s="402"/>
      <c r="J176" s="402"/>
      <c r="K176" s="402"/>
      <c r="L176" s="402"/>
      <c r="M176" s="402"/>
      <c r="N176" s="402"/>
      <c r="O176" s="402"/>
      <c r="P176" s="402"/>
      <c r="Q176" s="402"/>
      <c r="R176" s="402"/>
      <c r="S176" s="402"/>
      <c r="T176" s="402"/>
      <c r="U176" s="402"/>
      <c r="V176" s="402"/>
      <c r="W176" s="402"/>
      <c r="X176" s="402"/>
      <c r="Y176" s="67"/>
      <c r="Z176" s="67"/>
    </row>
    <row r="177" spans="1:53" ht="27" customHeight="1" x14ac:dyDescent="0.3">
      <c r="A177" s="64" t="s">
        <v>306</v>
      </c>
      <c r="B177" s="64" t="s">
        <v>307</v>
      </c>
      <c r="C177" s="37">
        <v>4301051409</v>
      </c>
      <c r="D177" s="403">
        <v>4680115881556</v>
      </c>
      <c r="E177" s="403"/>
      <c r="F177" s="63">
        <v>1</v>
      </c>
      <c r="G177" s="38">
        <v>4</v>
      </c>
      <c r="H177" s="63">
        <v>4</v>
      </c>
      <c r="I177" s="63">
        <v>4.4080000000000004</v>
      </c>
      <c r="J177" s="38">
        <v>104</v>
      </c>
      <c r="K177" s="38" t="s">
        <v>117</v>
      </c>
      <c r="L177" s="39" t="s">
        <v>139</v>
      </c>
      <c r="M177" s="38">
        <v>45</v>
      </c>
      <c r="N177" s="50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405"/>
      <c r="P177" s="405"/>
      <c r="Q177" s="405"/>
      <c r="R177" s="40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ref="W177:W193" si="9">IFERROR(IF(V177="",0,CEILING((V177/$H177),1)*$H177),"")</f>
        <v>0</v>
      </c>
      <c r="X177" s="42" t="str">
        <f>IFERROR(IF(W177=0,"",ROUNDUP(W177/H177,0)*0.01196),"")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16.5" customHeight="1" x14ac:dyDescent="0.3">
      <c r="A178" s="64" t="s">
        <v>308</v>
      </c>
      <c r="B178" s="64" t="s">
        <v>309</v>
      </c>
      <c r="C178" s="37">
        <v>4301051538</v>
      </c>
      <c r="D178" s="403">
        <v>4680115880573</v>
      </c>
      <c r="E178" s="403"/>
      <c r="F178" s="63">
        <v>1.45</v>
      </c>
      <c r="G178" s="38">
        <v>6</v>
      </c>
      <c r="H178" s="63">
        <v>8.6999999999999993</v>
      </c>
      <c r="I178" s="63">
        <v>9.2639999999999993</v>
      </c>
      <c r="J178" s="38">
        <v>56</v>
      </c>
      <c r="K178" s="38" t="s">
        <v>117</v>
      </c>
      <c r="L178" s="39" t="s">
        <v>79</v>
      </c>
      <c r="M178" s="38">
        <v>45</v>
      </c>
      <c r="N178" s="504" t="s">
        <v>310</v>
      </c>
      <c r="O178" s="405"/>
      <c r="P178" s="405"/>
      <c r="Q178" s="405"/>
      <c r="R178" s="40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9"/>
        <v>0</v>
      </c>
      <c r="X178" s="42" t="str">
        <f>IFERROR(IF(W178=0,"",ROUNDUP(W178/H178,0)*0.02175),"")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3">
      <c r="A179" s="64" t="s">
        <v>311</v>
      </c>
      <c r="B179" s="64" t="s">
        <v>312</v>
      </c>
      <c r="C179" s="37">
        <v>4301051408</v>
      </c>
      <c r="D179" s="403">
        <v>4680115881594</v>
      </c>
      <c r="E179" s="403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117</v>
      </c>
      <c r="L179" s="39" t="s">
        <v>139</v>
      </c>
      <c r="M179" s="38">
        <v>40</v>
      </c>
      <c r="N179" s="5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405"/>
      <c r="P179" s="405"/>
      <c r="Q179" s="405"/>
      <c r="R179" s="40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9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3">
      <c r="A180" s="64" t="s">
        <v>313</v>
      </c>
      <c r="B180" s="64" t="s">
        <v>314</v>
      </c>
      <c r="C180" s="37">
        <v>4301051505</v>
      </c>
      <c r="D180" s="403">
        <v>4680115881587</v>
      </c>
      <c r="E180" s="403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117</v>
      </c>
      <c r="L180" s="39" t="s">
        <v>79</v>
      </c>
      <c r="M180" s="38">
        <v>40</v>
      </c>
      <c r="N180" s="506" t="s">
        <v>315</v>
      </c>
      <c r="O180" s="405"/>
      <c r="P180" s="405"/>
      <c r="Q180" s="405"/>
      <c r="R180" s="40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9"/>
        <v>0</v>
      </c>
      <c r="X180" s="42" t="str">
        <f>IFERROR(IF(W180=0,"",ROUNDUP(W180/H180,0)*0.01196),"")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16.5" customHeight="1" x14ac:dyDescent="0.3">
      <c r="A181" s="64" t="s">
        <v>316</v>
      </c>
      <c r="B181" s="64" t="s">
        <v>317</v>
      </c>
      <c r="C181" s="37">
        <v>4301051380</v>
      </c>
      <c r="D181" s="403">
        <v>4680115880962</v>
      </c>
      <c r="E181" s="403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117</v>
      </c>
      <c r="L181" s="39" t="s">
        <v>79</v>
      </c>
      <c r="M181" s="38">
        <v>40</v>
      </c>
      <c r="N181" s="5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405"/>
      <c r="P181" s="405"/>
      <c r="Q181" s="405"/>
      <c r="R181" s="40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9"/>
        <v>0</v>
      </c>
      <c r="X181" s="42" t="str">
        <f>IFERROR(IF(W181=0,"",ROUNDUP(W181/H181,0)*0.02175),"")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3">
      <c r="A182" s="64" t="s">
        <v>318</v>
      </c>
      <c r="B182" s="64" t="s">
        <v>319</v>
      </c>
      <c r="C182" s="37">
        <v>4301051411</v>
      </c>
      <c r="D182" s="403">
        <v>4680115881617</v>
      </c>
      <c r="E182" s="403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117</v>
      </c>
      <c r="L182" s="39" t="s">
        <v>139</v>
      </c>
      <c r="M182" s="38">
        <v>40</v>
      </c>
      <c r="N182" s="5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405"/>
      <c r="P182" s="405"/>
      <c r="Q182" s="405"/>
      <c r="R182" s="40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IFERROR(IF(W182=0,"",ROUNDUP(W182/H182,0)*0.02175),"")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3">
      <c r="A183" s="64" t="s">
        <v>320</v>
      </c>
      <c r="B183" s="64" t="s">
        <v>321</v>
      </c>
      <c r="C183" s="37">
        <v>4301051487</v>
      </c>
      <c r="D183" s="403">
        <v>4680115881228</v>
      </c>
      <c r="E183" s="40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79</v>
      </c>
      <c r="M183" s="38">
        <v>40</v>
      </c>
      <c r="N183" s="509" t="s">
        <v>322</v>
      </c>
      <c r="O183" s="405"/>
      <c r="P183" s="405"/>
      <c r="Q183" s="405"/>
      <c r="R183" s="406"/>
      <c r="S183" s="40" t="s">
        <v>48</v>
      </c>
      <c r="T183" s="40" t="s">
        <v>48</v>
      </c>
      <c r="U183" s="41" t="s">
        <v>0</v>
      </c>
      <c r="V183" s="59">
        <v>240</v>
      </c>
      <c r="W183" s="56">
        <f t="shared" si="9"/>
        <v>240</v>
      </c>
      <c r="X183" s="42">
        <f>IFERROR(IF(W183=0,"",ROUNDUP(W183/H183,0)*0.00753),"")</f>
        <v>0.753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3">
      <c r="A184" s="64" t="s">
        <v>323</v>
      </c>
      <c r="B184" s="64" t="s">
        <v>324</v>
      </c>
      <c r="C184" s="37">
        <v>4301051506</v>
      </c>
      <c r="D184" s="403">
        <v>4680115881037</v>
      </c>
      <c r="E184" s="403"/>
      <c r="F184" s="63">
        <v>0.84</v>
      </c>
      <c r="G184" s="38">
        <v>4</v>
      </c>
      <c r="H184" s="63">
        <v>3.36</v>
      </c>
      <c r="I184" s="63">
        <v>3.6179999999999999</v>
      </c>
      <c r="J184" s="38">
        <v>120</v>
      </c>
      <c r="K184" s="38" t="s">
        <v>80</v>
      </c>
      <c r="L184" s="39" t="s">
        <v>79</v>
      </c>
      <c r="M184" s="38">
        <v>40</v>
      </c>
      <c r="N184" s="510" t="s">
        <v>325</v>
      </c>
      <c r="O184" s="405"/>
      <c r="P184" s="405"/>
      <c r="Q184" s="405"/>
      <c r="R184" s="406"/>
      <c r="S184" s="40" t="s">
        <v>48</v>
      </c>
      <c r="T184" s="40" t="s">
        <v>48</v>
      </c>
      <c r="U184" s="41" t="s">
        <v>0</v>
      </c>
      <c r="V184" s="59">
        <v>117.6</v>
      </c>
      <c r="W184" s="56">
        <f t="shared" si="9"/>
        <v>117.6</v>
      </c>
      <c r="X184" s="42">
        <f>IFERROR(IF(W184=0,"",ROUNDUP(W184/H184,0)*0.00937),"")</f>
        <v>0.32795000000000002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3">
      <c r="A185" s="64" t="s">
        <v>326</v>
      </c>
      <c r="B185" s="64" t="s">
        <v>327</v>
      </c>
      <c r="C185" s="37">
        <v>4301051384</v>
      </c>
      <c r="D185" s="403">
        <v>4680115881211</v>
      </c>
      <c r="E185" s="403"/>
      <c r="F185" s="63">
        <v>0.4</v>
      </c>
      <c r="G185" s="38">
        <v>6</v>
      </c>
      <c r="H185" s="63">
        <v>2.4</v>
      </c>
      <c r="I185" s="63">
        <v>2.6</v>
      </c>
      <c r="J185" s="38">
        <v>156</v>
      </c>
      <c r="K185" s="38" t="s">
        <v>80</v>
      </c>
      <c r="L185" s="39" t="s">
        <v>79</v>
      </c>
      <c r="M185" s="38">
        <v>45</v>
      </c>
      <c r="N185" s="51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405"/>
      <c r="P185" s="405"/>
      <c r="Q185" s="405"/>
      <c r="R185" s="406"/>
      <c r="S185" s="40" t="s">
        <v>48</v>
      </c>
      <c r="T185" s="40" t="s">
        <v>48</v>
      </c>
      <c r="U185" s="41" t="s">
        <v>0</v>
      </c>
      <c r="V185" s="59">
        <v>480</v>
      </c>
      <c r="W185" s="56">
        <f t="shared" si="9"/>
        <v>480</v>
      </c>
      <c r="X185" s="42">
        <f>IFERROR(IF(W185=0,"",ROUNDUP(W185/H185,0)*0.00753),"")</f>
        <v>1.506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3">
      <c r="A186" s="64" t="s">
        <v>328</v>
      </c>
      <c r="B186" s="64" t="s">
        <v>329</v>
      </c>
      <c r="C186" s="37">
        <v>4301051378</v>
      </c>
      <c r="D186" s="403">
        <v>4680115881020</v>
      </c>
      <c r="E186" s="403"/>
      <c r="F186" s="63">
        <v>0.84</v>
      </c>
      <c r="G186" s="38">
        <v>4</v>
      </c>
      <c r="H186" s="63">
        <v>3.36</v>
      </c>
      <c r="I186" s="63">
        <v>3.57</v>
      </c>
      <c r="J186" s="38">
        <v>120</v>
      </c>
      <c r="K186" s="38" t="s">
        <v>80</v>
      </c>
      <c r="L186" s="39" t="s">
        <v>79</v>
      </c>
      <c r="M186" s="38">
        <v>45</v>
      </c>
      <c r="N186" s="51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405"/>
      <c r="P186" s="405"/>
      <c r="Q186" s="405"/>
      <c r="R186" s="406"/>
      <c r="S186" s="40" t="s">
        <v>48</v>
      </c>
      <c r="T186" s="40" t="s">
        <v>48</v>
      </c>
      <c r="U186" s="41" t="s">
        <v>0</v>
      </c>
      <c r="V186" s="59">
        <v>252</v>
      </c>
      <c r="W186" s="56">
        <f t="shared" si="9"/>
        <v>252</v>
      </c>
      <c r="X186" s="42">
        <f>IFERROR(IF(W186=0,"",ROUNDUP(W186/H186,0)*0.00937),"")</f>
        <v>0.70274999999999999</v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3">
      <c r="A187" s="64" t="s">
        <v>330</v>
      </c>
      <c r="B187" s="64" t="s">
        <v>331</v>
      </c>
      <c r="C187" s="37">
        <v>4301051407</v>
      </c>
      <c r="D187" s="403">
        <v>4680115882195</v>
      </c>
      <c r="E187" s="403"/>
      <c r="F187" s="63">
        <v>0.4</v>
      </c>
      <c r="G187" s="38">
        <v>6</v>
      </c>
      <c r="H187" s="63">
        <v>2.4</v>
      </c>
      <c r="I187" s="63">
        <v>2.69</v>
      </c>
      <c r="J187" s="38">
        <v>156</v>
      </c>
      <c r="K187" s="38" t="s">
        <v>80</v>
      </c>
      <c r="L187" s="39" t="s">
        <v>139</v>
      </c>
      <c r="M187" s="38">
        <v>40</v>
      </c>
      <c r="N187" s="5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405"/>
      <c r="P187" s="405"/>
      <c r="Q187" s="405"/>
      <c r="R187" s="40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9"/>
        <v>0</v>
      </c>
      <c r="X187" s="42" t="str">
        <f t="shared" ref="X187:X193" si="10">IFERROR(IF(W187=0,"",ROUNDUP(W187/H187,0)*0.00753),"")</f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3">
      <c r="A188" s="64" t="s">
        <v>332</v>
      </c>
      <c r="B188" s="64" t="s">
        <v>333</v>
      </c>
      <c r="C188" s="37">
        <v>4301051479</v>
      </c>
      <c r="D188" s="403">
        <v>4680115882607</v>
      </c>
      <c r="E188" s="403"/>
      <c r="F188" s="63">
        <v>0.3</v>
      </c>
      <c r="G188" s="38">
        <v>6</v>
      </c>
      <c r="H188" s="63">
        <v>1.8</v>
      </c>
      <c r="I188" s="63">
        <v>2.0720000000000001</v>
      </c>
      <c r="J188" s="38">
        <v>156</v>
      </c>
      <c r="K188" s="38" t="s">
        <v>80</v>
      </c>
      <c r="L188" s="39" t="s">
        <v>139</v>
      </c>
      <c r="M188" s="38">
        <v>45</v>
      </c>
      <c r="N188" s="51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405"/>
      <c r="P188" s="405"/>
      <c r="Q188" s="405"/>
      <c r="R188" s="40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 t="shared" si="10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3">
      <c r="A189" s="64" t="s">
        <v>334</v>
      </c>
      <c r="B189" s="64" t="s">
        <v>335</v>
      </c>
      <c r="C189" s="37">
        <v>4301051468</v>
      </c>
      <c r="D189" s="403">
        <v>4680115880092</v>
      </c>
      <c r="E189" s="403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8" t="s">
        <v>80</v>
      </c>
      <c r="L189" s="39" t="s">
        <v>139</v>
      </c>
      <c r="M189" s="38">
        <v>45</v>
      </c>
      <c r="N189" s="5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405"/>
      <c r="P189" s="405"/>
      <c r="Q189" s="405"/>
      <c r="R189" s="40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9"/>
        <v>0</v>
      </c>
      <c r="X189" s="42" t="str">
        <f t="shared" si="10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3">
      <c r="A190" s="64" t="s">
        <v>336</v>
      </c>
      <c r="B190" s="64" t="s">
        <v>337</v>
      </c>
      <c r="C190" s="37">
        <v>4301051469</v>
      </c>
      <c r="D190" s="403">
        <v>4680115880221</v>
      </c>
      <c r="E190" s="40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139</v>
      </c>
      <c r="M190" s="38">
        <v>45</v>
      </c>
      <c r="N190" s="5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405"/>
      <c r="P190" s="405"/>
      <c r="Q190" s="405"/>
      <c r="R190" s="40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16.5" customHeight="1" x14ac:dyDescent="0.3">
      <c r="A191" s="64" t="s">
        <v>338</v>
      </c>
      <c r="B191" s="64" t="s">
        <v>339</v>
      </c>
      <c r="C191" s="37">
        <v>4301051523</v>
      </c>
      <c r="D191" s="403">
        <v>4680115882942</v>
      </c>
      <c r="E191" s="403"/>
      <c r="F191" s="63">
        <v>0.3</v>
      </c>
      <c r="G191" s="38">
        <v>6</v>
      </c>
      <c r="H191" s="63">
        <v>1.8</v>
      </c>
      <c r="I191" s="63">
        <v>2.0720000000000001</v>
      </c>
      <c r="J191" s="38">
        <v>156</v>
      </c>
      <c r="K191" s="38" t="s">
        <v>80</v>
      </c>
      <c r="L191" s="39" t="s">
        <v>79</v>
      </c>
      <c r="M191" s="38">
        <v>40</v>
      </c>
      <c r="N191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405"/>
      <c r="P191" s="405"/>
      <c r="Q191" s="405"/>
      <c r="R191" s="406"/>
      <c r="S191" s="40" t="s">
        <v>48</v>
      </c>
      <c r="T191" s="40" t="s">
        <v>48</v>
      </c>
      <c r="U191" s="41" t="s">
        <v>0</v>
      </c>
      <c r="V191" s="59">
        <v>90</v>
      </c>
      <c r="W191" s="56">
        <f t="shared" si="9"/>
        <v>90</v>
      </c>
      <c r="X191" s="42">
        <f t="shared" si="10"/>
        <v>0.3765</v>
      </c>
      <c r="Y191" s="69" t="s">
        <v>48</v>
      </c>
      <c r="Z191" s="70" t="s">
        <v>48</v>
      </c>
      <c r="AD191" s="71"/>
      <c r="BA191" s="179" t="s">
        <v>66</v>
      </c>
    </row>
    <row r="192" spans="1:53" ht="16.5" customHeight="1" x14ac:dyDescent="0.3">
      <c r="A192" s="64" t="s">
        <v>340</v>
      </c>
      <c r="B192" s="64" t="s">
        <v>341</v>
      </c>
      <c r="C192" s="37">
        <v>4301051326</v>
      </c>
      <c r="D192" s="403">
        <v>4680115880504</v>
      </c>
      <c r="E192" s="403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79</v>
      </c>
      <c r="M192" s="38">
        <v>40</v>
      </c>
      <c r="N192" s="51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405"/>
      <c r="P192" s="405"/>
      <c r="Q192" s="405"/>
      <c r="R192" s="406"/>
      <c r="S192" s="40" t="s">
        <v>48</v>
      </c>
      <c r="T192" s="40" t="s">
        <v>48</v>
      </c>
      <c r="U192" s="41" t="s">
        <v>0</v>
      </c>
      <c r="V192" s="59">
        <v>76.800000000000011</v>
      </c>
      <c r="W192" s="56">
        <f t="shared" si="9"/>
        <v>76.8</v>
      </c>
      <c r="X192" s="42">
        <f t="shared" si="10"/>
        <v>0.24096000000000001</v>
      </c>
      <c r="Y192" s="69" t="s">
        <v>48</v>
      </c>
      <c r="Z192" s="70" t="s">
        <v>48</v>
      </c>
      <c r="AD192" s="71"/>
      <c r="BA192" s="180" t="s">
        <v>66</v>
      </c>
    </row>
    <row r="193" spans="1:53" ht="27" customHeight="1" x14ac:dyDescent="0.3">
      <c r="A193" s="64" t="s">
        <v>342</v>
      </c>
      <c r="B193" s="64" t="s">
        <v>343</v>
      </c>
      <c r="C193" s="37">
        <v>4301051410</v>
      </c>
      <c r="D193" s="403">
        <v>4680115882164</v>
      </c>
      <c r="E193" s="403"/>
      <c r="F193" s="63">
        <v>0.4</v>
      </c>
      <c r="G193" s="38">
        <v>6</v>
      </c>
      <c r="H193" s="63">
        <v>2.4</v>
      </c>
      <c r="I193" s="63">
        <v>2.6779999999999999</v>
      </c>
      <c r="J193" s="38">
        <v>156</v>
      </c>
      <c r="K193" s="38" t="s">
        <v>80</v>
      </c>
      <c r="L193" s="39" t="s">
        <v>139</v>
      </c>
      <c r="M193" s="38">
        <v>40</v>
      </c>
      <c r="N193" s="5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405"/>
      <c r="P193" s="405"/>
      <c r="Q193" s="405"/>
      <c r="R193" s="406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2.5" x14ac:dyDescent="0.25">
      <c r="A194" s="410"/>
      <c r="B194" s="410"/>
      <c r="C194" s="410"/>
      <c r="D194" s="410"/>
      <c r="E194" s="410"/>
      <c r="F194" s="410"/>
      <c r="G194" s="410"/>
      <c r="H194" s="410"/>
      <c r="I194" s="410"/>
      <c r="J194" s="410"/>
      <c r="K194" s="410"/>
      <c r="L194" s="410"/>
      <c r="M194" s="411"/>
      <c r="N194" s="407" t="s">
        <v>43</v>
      </c>
      <c r="O194" s="408"/>
      <c r="P194" s="408"/>
      <c r="Q194" s="408"/>
      <c r="R194" s="408"/>
      <c r="S194" s="408"/>
      <c r="T194" s="409"/>
      <c r="U194" s="43" t="s">
        <v>42</v>
      </c>
      <c r="V194" s="44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492</v>
      </c>
      <c r="W194" s="44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492</v>
      </c>
      <c r="X194" s="44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3.9071599999999997</v>
      </c>
      <c r="Y194" s="68"/>
      <c r="Z194" s="68"/>
    </row>
    <row r="195" spans="1:53" ht="12.5" x14ac:dyDescent="0.25">
      <c r="A195" s="410"/>
      <c r="B195" s="410"/>
      <c r="C195" s="410"/>
      <c r="D195" s="410"/>
      <c r="E195" s="410"/>
      <c r="F195" s="410"/>
      <c r="G195" s="410"/>
      <c r="H195" s="410"/>
      <c r="I195" s="410"/>
      <c r="J195" s="410"/>
      <c r="K195" s="410"/>
      <c r="L195" s="410"/>
      <c r="M195" s="411"/>
      <c r="N195" s="407" t="s">
        <v>43</v>
      </c>
      <c r="O195" s="408"/>
      <c r="P195" s="408"/>
      <c r="Q195" s="408"/>
      <c r="R195" s="408"/>
      <c r="S195" s="408"/>
      <c r="T195" s="409"/>
      <c r="U195" s="43" t="s">
        <v>0</v>
      </c>
      <c r="V195" s="44">
        <f>IFERROR(SUM(V177:V193),"0")</f>
        <v>1256.3999999999999</v>
      </c>
      <c r="W195" s="44">
        <f>IFERROR(SUM(W177:W193),"0")</f>
        <v>1256.3999999999999</v>
      </c>
      <c r="X195" s="43"/>
      <c r="Y195" s="68"/>
      <c r="Z195" s="68"/>
    </row>
    <row r="196" spans="1:53" ht="14.25" customHeight="1" x14ac:dyDescent="0.3">
      <c r="A196" s="402" t="s">
        <v>235</v>
      </c>
      <c r="B196" s="402"/>
      <c r="C196" s="402"/>
      <c r="D196" s="402"/>
      <c r="E196" s="402"/>
      <c r="F196" s="402"/>
      <c r="G196" s="402"/>
      <c r="H196" s="402"/>
      <c r="I196" s="402"/>
      <c r="J196" s="402"/>
      <c r="K196" s="402"/>
      <c r="L196" s="402"/>
      <c r="M196" s="402"/>
      <c r="N196" s="402"/>
      <c r="O196" s="402"/>
      <c r="P196" s="402"/>
      <c r="Q196" s="402"/>
      <c r="R196" s="402"/>
      <c r="S196" s="402"/>
      <c r="T196" s="402"/>
      <c r="U196" s="402"/>
      <c r="V196" s="402"/>
      <c r="W196" s="402"/>
      <c r="X196" s="402"/>
      <c r="Y196" s="67"/>
      <c r="Z196" s="67"/>
    </row>
    <row r="197" spans="1:53" ht="16.5" customHeight="1" x14ac:dyDescent="0.3">
      <c r="A197" s="64" t="s">
        <v>344</v>
      </c>
      <c r="B197" s="64" t="s">
        <v>345</v>
      </c>
      <c r="C197" s="37">
        <v>4301060360</v>
      </c>
      <c r="D197" s="403">
        <v>4680115882874</v>
      </c>
      <c r="E197" s="403"/>
      <c r="F197" s="63">
        <v>0.8</v>
      </c>
      <c r="G197" s="38">
        <v>4</v>
      </c>
      <c r="H197" s="63">
        <v>3.2</v>
      </c>
      <c r="I197" s="63">
        <v>3.4660000000000002</v>
      </c>
      <c r="J197" s="38">
        <v>120</v>
      </c>
      <c r="K197" s="38" t="s">
        <v>80</v>
      </c>
      <c r="L197" s="39" t="s">
        <v>79</v>
      </c>
      <c r="M197" s="38">
        <v>30</v>
      </c>
      <c r="N197" s="520" t="s">
        <v>346</v>
      </c>
      <c r="O197" s="405"/>
      <c r="P197" s="405"/>
      <c r="Q197" s="405"/>
      <c r="R197" s="40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IFERROR(IF(W197=0,"",ROUNDUP(W197/H197,0)*0.00937),"")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16.5" customHeight="1" x14ac:dyDescent="0.3">
      <c r="A198" s="64" t="s">
        <v>347</v>
      </c>
      <c r="B198" s="64" t="s">
        <v>348</v>
      </c>
      <c r="C198" s="37">
        <v>4301060359</v>
      </c>
      <c r="D198" s="403">
        <v>4680115884434</v>
      </c>
      <c r="E198" s="403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80</v>
      </c>
      <c r="L198" s="39" t="s">
        <v>79</v>
      </c>
      <c r="M198" s="38">
        <v>30</v>
      </c>
      <c r="N198" s="521" t="s">
        <v>349</v>
      </c>
      <c r="O198" s="405"/>
      <c r="P198" s="405"/>
      <c r="Q198" s="405"/>
      <c r="R198" s="40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IFERROR(IF(W198=0,"",ROUNDUP(W198/H198,0)*0.00937),"")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ht="16.5" customHeight="1" x14ac:dyDescent="0.3">
      <c r="A199" s="64" t="s">
        <v>350</v>
      </c>
      <c r="B199" s="64" t="s">
        <v>351</v>
      </c>
      <c r="C199" s="37">
        <v>4301060338</v>
      </c>
      <c r="D199" s="403">
        <v>4680115880801</v>
      </c>
      <c r="E199" s="403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8" t="s">
        <v>80</v>
      </c>
      <c r="L199" s="39" t="s">
        <v>79</v>
      </c>
      <c r="M199" s="38">
        <v>40</v>
      </c>
      <c r="N199" s="52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405"/>
      <c r="P199" s="405"/>
      <c r="Q199" s="405"/>
      <c r="R199" s="406"/>
      <c r="S199" s="40" t="s">
        <v>48</v>
      </c>
      <c r="T199" s="40" t="s">
        <v>48</v>
      </c>
      <c r="U199" s="41" t="s">
        <v>0</v>
      </c>
      <c r="V199" s="59">
        <v>201.60000000000002</v>
      </c>
      <c r="W199" s="56">
        <f>IFERROR(IF(V199="",0,CEILING((V199/$H199),1)*$H199),"")</f>
        <v>201.6</v>
      </c>
      <c r="X199" s="42">
        <f>IFERROR(IF(W199=0,"",ROUNDUP(W199/H199,0)*0.00753),"")</f>
        <v>0.63251999999999997</v>
      </c>
      <c r="Y199" s="69" t="s">
        <v>48</v>
      </c>
      <c r="Z199" s="70" t="s">
        <v>48</v>
      </c>
      <c r="AD199" s="71"/>
      <c r="BA199" s="184" t="s">
        <v>66</v>
      </c>
    </row>
    <row r="200" spans="1:53" ht="27" customHeight="1" x14ac:dyDescent="0.3">
      <c r="A200" s="64" t="s">
        <v>352</v>
      </c>
      <c r="B200" s="64" t="s">
        <v>353</v>
      </c>
      <c r="C200" s="37">
        <v>4301060339</v>
      </c>
      <c r="D200" s="403">
        <v>4680115880818</v>
      </c>
      <c r="E200" s="403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80</v>
      </c>
      <c r="L200" s="39" t="s">
        <v>79</v>
      </c>
      <c r="M200" s="38">
        <v>40</v>
      </c>
      <c r="N200" s="52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405"/>
      <c r="P200" s="405"/>
      <c r="Q200" s="405"/>
      <c r="R200" s="406"/>
      <c r="S200" s="40" t="s">
        <v>48</v>
      </c>
      <c r="T200" s="40" t="s">
        <v>48</v>
      </c>
      <c r="U200" s="41" t="s">
        <v>0</v>
      </c>
      <c r="V200" s="59">
        <v>180</v>
      </c>
      <c r="W200" s="56">
        <f>IFERROR(IF(V200="",0,CEILING((V200/$H200),1)*$H200),"")</f>
        <v>180</v>
      </c>
      <c r="X200" s="42">
        <f>IFERROR(IF(W200=0,"",ROUNDUP(W200/H200,0)*0.00753),"")</f>
        <v>0.56474999999999997</v>
      </c>
      <c r="Y200" s="69" t="s">
        <v>48</v>
      </c>
      <c r="Z200" s="70" t="s">
        <v>48</v>
      </c>
      <c r="AD200" s="71"/>
      <c r="BA200" s="185" t="s">
        <v>66</v>
      </c>
    </row>
    <row r="201" spans="1:53" ht="12.5" x14ac:dyDescent="0.25">
      <c r="A201" s="410"/>
      <c r="B201" s="410"/>
      <c r="C201" s="410"/>
      <c r="D201" s="410"/>
      <c r="E201" s="410"/>
      <c r="F201" s="410"/>
      <c r="G201" s="410"/>
      <c r="H201" s="410"/>
      <c r="I201" s="410"/>
      <c r="J201" s="410"/>
      <c r="K201" s="410"/>
      <c r="L201" s="410"/>
      <c r="M201" s="411"/>
      <c r="N201" s="407" t="s">
        <v>43</v>
      </c>
      <c r="O201" s="408"/>
      <c r="P201" s="408"/>
      <c r="Q201" s="408"/>
      <c r="R201" s="408"/>
      <c r="S201" s="408"/>
      <c r="T201" s="409"/>
      <c r="U201" s="43" t="s">
        <v>42</v>
      </c>
      <c r="V201" s="44">
        <f>IFERROR(V197/H197,"0")+IFERROR(V198/H198,"0")+IFERROR(V199/H199,"0")+IFERROR(V200/H200,"0")</f>
        <v>159</v>
      </c>
      <c r="W201" s="44">
        <f>IFERROR(W197/H197,"0")+IFERROR(W198/H198,"0")+IFERROR(W199/H199,"0")+IFERROR(W200/H200,"0")</f>
        <v>159</v>
      </c>
      <c r="X201" s="44">
        <f>IFERROR(IF(X197="",0,X197),"0")+IFERROR(IF(X198="",0,X198),"0")+IFERROR(IF(X199="",0,X199),"0")+IFERROR(IF(X200="",0,X200),"0")</f>
        <v>1.1972700000000001</v>
      </c>
      <c r="Y201" s="68"/>
      <c r="Z201" s="68"/>
    </row>
    <row r="202" spans="1:53" ht="12.5" x14ac:dyDescent="0.25">
      <c r="A202" s="410"/>
      <c r="B202" s="410"/>
      <c r="C202" s="410"/>
      <c r="D202" s="410"/>
      <c r="E202" s="410"/>
      <c r="F202" s="410"/>
      <c r="G202" s="410"/>
      <c r="H202" s="410"/>
      <c r="I202" s="410"/>
      <c r="J202" s="410"/>
      <c r="K202" s="410"/>
      <c r="L202" s="410"/>
      <c r="M202" s="411"/>
      <c r="N202" s="407" t="s">
        <v>43</v>
      </c>
      <c r="O202" s="408"/>
      <c r="P202" s="408"/>
      <c r="Q202" s="408"/>
      <c r="R202" s="408"/>
      <c r="S202" s="408"/>
      <c r="T202" s="409"/>
      <c r="U202" s="43" t="s">
        <v>0</v>
      </c>
      <c r="V202" s="44">
        <f>IFERROR(SUM(V197:V200),"0")</f>
        <v>381.6</v>
      </c>
      <c r="W202" s="44">
        <f>IFERROR(SUM(W197:W200),"0")</f>
        <v>381.6</v>
      </c>
      <c r="X202" s="43"/>
      <c r="Y202" s="68"/>
      <c r="Z202" s="68"/>
    </row>
    <row r="203" spans="1:53" ht="16.5" customHeight="1" x14ac:dyDescent="0.3">
      <c r="A203" s="401" t="s">
        <v>354</v>
      </c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1"/>
      <c r="P203" s="401"/>
      <c r="Q203" s="401"/>
      <c r="R203" s="401"/>
      <c r="S203" s="401"/>
      <c r="T203" s="401"/>
      <c r="U203" s="401"/>
      <c r="V203" s="401"/>
      <c r="W203" s="401"/>
      <c r="X203" s="401"/>
      <c r="Y203" s="66"/>
      <c r="Z203" s="66"/>
    </row>
    <row r="204" spans="1:53" ht="14.25" customHeight="1" x14ac:dyDescent="0.3">
      <c r="A204" s="402" t="s">
        <v>76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67"/>
      <c r="Z204" s="67"/>
    </row>
    <row r="205" spans="1:53" ht="27" customHeight="1" x14ac:dyDescent="0.3">
      <c r="A205" s="64" t="s">
        <v>355</v>
      </c>
      <c r="B205" s="64" t="s">
        <v>356</v>
      </c>
      <c r="C205" s="37">
        <v>4301031151</v>
      </c>
      <c r="D205" s="403">
        <v>4607091389845</v>
      </c>
      <c r="E205" s="403"/>
      <c r="F205" s="63">
        <v>0.35</v>
      </c>
      <c r="G205" s="38">
        <v>6</v>
      </c>
      <c r="H205" s="63">
        <v>2.1</v>
      </c>
      <c r="I205" s="63">
        <v>2.2000000000000002</v>
      </c>
      <c r="J205" s="38">
        <v>234</v>
      </c>
      <c r="K205" s="38" t="s">
        <v>192</v>
      </c>
      <c r="L205" s="39" t="s">
        <v>79</v>
      </c>
      <c r="M205" s="38">
        <v>40</v>
      </c>
      <c r="N205" s="5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405"/>
      <c r="P205" s="405"/>
      <c r="Q205" s="405"/>
      <c r="R205" s="406"/>
      <c r="S205" s="40" t="s">
        <v>48</v>
      </c>
      <c r="T205" s="40" t="s">
        <v>48</v>
      </c>
      <c r="U205" s="41" t="s">
        <v>0</v>
      </c>
      <c r="V205" s="59">
        <v>0</v>
      </c>
      <c r="W205" s="56">
        <f>IFERROR(IF(V205="",0,CEILING((V205/$H205),1)*$H205),"")</f>
        <v>0</v>
      </c>
      <c r="X205" s="42" t="str">
        <f>IFERROR(IF(W205=0,"",ROUNDUP(W205/H205,0)*0.00502),"")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12.5" x14ac:dyDescent="0.25">
      <c r="A206" s="410"/>
      <c r="B206" s="410"/>
      <c r="C206" s="410"/>
      <c r="D206" s="410"/>
      <c r="E206" s="410"/>
      <c r="F206" s="410"/>
      <c r="G206" s="410"/>
      <c r="H206" s="410"/>
      <c r="I206" s="410"/>
      <c r="J206" s="410"/>
      <c r="K206" s="410"/>
      <c r="L206" s="410"/>
      <c r="M206" s="411"/>
      <c r="N206" s="407" t="s">
        <v>43</v>
      </c>
      <c r="O206" s="408"/>
      <c r="P206" s="408"/>
      <c r="Q206" s="408"/>
      <c r="R206" s="408"/>
      <c r="S206" s="408"/>
      <c r="T206" s="409"/>
      <c r="U206" s="43" t="s">
        <v>42</v>
      </c>
      <c r="V206" s="44">
        <f>IFERROR(V205/H205,"0")</f>
        <v>0</v>
      </c>
      <c r="W206" s="44">
        <f>IFERROR(W205/H205,"0")</f>
        <v>0</v>
      </c>
      <c r="X206" s="44">
        <f>IFERROR(IF(X205="",0,X205),"0")</f>
        <v>0</v>
      </c>
      <c r="Y206" s="68"/>
      <c r="Z206" s="68"/>
    </row>
    <row r="207" spans="1:53" ht="12.5" x14ac:dyDescent="0.25">
      <c r="A207" s="410"/>
      <c r="B207" s="410"/>
      <c r="C207" s="410"/>
      <c r="D207" s="410"/>
      <c r="E207" s="410"/>
      <c r="F207" s="410"/>
      <c r="G207" s="410"/>
      <c r="H207" s="410"/>
      <c r="I207" s="410"/>
      <c r="J207" s="410"/>
      <c r="K207" s="410"/>
      <c r="L207" s="410"/>
      <c r="M207" s="411"/>
      <c r="N207" s="407" t="s">
        <v>43</v>
      </c>
      <c r="O207" s="408"/>
      <c r="P207" s="408"/>
      <c r="Q207" s="408"/>
      <c r="R207" s="408"/>
      <c r="S207" s="408"/>
      <c r="T207" s="409"/>
      <c r="U207" s="43" t="s">
        <v>0</v>
      </c>
      <c r="V207" s="44">
        <f>IFERROR(SUM(V205:V205),"0")</f>
        <v>0</v>
      </c>
      <c r="W207" s="44">
        <f>IFERROR(SUM(W205:W205),"0")</f>
        <v>0</v>
      </c>
      <c r="X207" s="43"/>
      <c r="Y207" s="68"/>
      <c r="Z207" s="68"/>
    </row>
    <row r="208" spans="1:53" ht="16.5" customHeight="1" x14ac:dyDescent="0.3">
      <c r="A208" s="401" t="s">
        <v>357</v>
      </c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1"/>
      <c r="P208" s="401"/>
      <c r="Q208" s="401"/>
      <c r="R208" s="401"/>
      <c r="S208" s="401"/>
      <c r="T208" s="401"/>
      <c r="U208" s="401"/>
      <c r="V208" s="401"/>
      <c r="W208" s="401"/>
      <c r="X208" s="401"/>
      <c r="Y208" s="66"/>
      <c r="Z208" s="66"/>
    </row>
    <row r="209" spans="1:53" ht="14.25" customHeight="1" x14ac:dyDescent="0.3">
      <c r="A209" s="402" t="s">
        <v>121</v>
      </c>
      <c r="B209" s="402"/>
      <c r="C209" s="402"/>
      <c r="D209" s="402"/>
      <c r="E209" s="402"/>
      <c r="F209" s="402"/>
      <c r="G209" s="402"/>
      <c r="H209" s="402"/>
      <c r="I209" s="402"/>
      <c r="J209" s="402"/>
      <c r="K209" s="402"/>
      <c r="L209" s="402"/>
      <c r="M209" s="402"/>
      <c r="N209" s="402"/>
      <c r="O209" s="402"/>
      <c r="P209" s="402"/>
      <c r="Q209" s="402"/>
      <c r="R209" s="402"/>
      <c r="S209" s="402"/>
      <c r="T209" s="402"/>
      <c r="U209" s="402"/>
      <c r="V209" s="402"/>
      <c r="W209" s="402"/>
      <c r="X209" s="402"/>
      <c r="Y209" s="67"/>
      <c r="Z209" s="67"/>
    </row>
    <row r="210" spans="1:53" ht="27" customHeight="1" x14ac:dyDescent="0.3">
      <c r="A210" s="64" t="s">
        <v>358</v>
      </c>
      <c r="B210" s="64" t="s">
        <v>359</v>
      </c>
      <c r="C210" s="37">
        <v>4301011826</v>
      </c>
      <c r="D210" s="403">
        <v>4680115884137</v>
      </c>
      <c r="E210" s="403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117</v>
      </c>
      <c r="L210" s="39" t="s">
        <v>116</v>
      </c>
      <c r="M210" s="38">
        <v>55</v>
      </c>
      <c r="N210" s="525" t="s">
        <v>360</v>
      </c>
      <c r="O210" s="405"/>
      <c r="P210" s="405"/>
      <c r="Q210" s="405"/>
      <c r="R210" s="40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ref="W210:W215" si="11">IFERROR(IF(V210="",0,CEILING((V210/$H210),1)*$H210),"")</f>
        <v>0</v>
      </c>
      <c r="X210" s="42" t="str">
        <f>IFERROR(IF(W210=0,"",ROUNDUP(W210/H210,0)*0.02175),"")</f>
        <v/>
      </c>
      <c r="Y210" s="69" t="s">
        <v>48</v>
      </c>
      <c r="Z210" s="70" t="s">
        <v>361</v>
      </c>
      <c r="AD210" s="71"/>
      <c r="BA210" s="187" t="s">
        <v>66</v>
      </c>
    </row>
    <row r="211" spans="1:53" ht="27" customHeight="1" x14ac:dyDescent="0.3">
      <c r="A211" s="64" t="s">
        <v>362</v>
      </c>
      <c r="B211" s="64" t="s">
        <v>363</v>
      </c>
      <c r="C211" s="37">
        <v>4301011824</v>
      </c>
      <c r="D211" s="403">
        <v>4680115884144</v>
      </c>
      <c r="E211" s="403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80</v>
      </c>
      <c r="L211" s="39" t="s">
        <v>116</v>
      </c>
      <c r="M211" s="38">
        <v>55</v>
      </c>
      <c r="N211" s="526" t="s">
        <v>364</v>
      </c>
      <c r="O211" s="405"/>
      <c r="P211" s="405"/>
      <c r="Q211" s="405"/>
      <c r="R211" s="40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1"/>
        <v>0</v>
      </c>
      <c r="X211" s="42" t="str">
        <f>IFERROR(IF(W211=0,"",ROUNDUP(W211/H211,0)*0.00937),"")</f>
        <v/>
      </c>
      <c r="Y211" s="69" t="s">
        <v>48</v>
      </c>
      <c r="Z211" s="70" t="s">
        <v>361</v>
      </c>
      <c r="AD211" s="71"/>
      <c r="BA211" s="188" t="s">
        <v>66</v>
      </c>
    </row>
    <row r="212" spans="1:53" ht="27" customHeight="1" x14ac:dyDescent="0.3">
      <c r="A212" s="64" t="s">
        <v>365</v>
      </c>
      <c r="B212" s="64" t="s">
        <v>366</v>
      </c>
      <c r="C212" s="37">
        <v>4301011724</v>
      </c>
      <c r="D212" s="403">
        <v>4680115884236</v>
      </c>
      <c r="E212" s="403"/>
      <c r="F212" s="63">
        <v>1.45</v>
      </c>
      <c r="G212" s="38">
        <v>8</v>
      </c>
      <c r="H212" s="63">
        <v>11.6</v>
      </c>
      <c r="I212" s="63">
        <v>12.08</v>
      </c>
      <c r="J212" s="38">
        <v>56</v>
      </c>
      <c r="K212" s="38" t="s">
        <v>117</v>
      </c>
      <c r="L212" s="39" t="s">
        <v>116</v>
      </c>
      <c r="M212" s="38">
        <v>55</v>
      </c>
      <c r="N212" s="527" t="s">
        <v>367</v>
      </c>
      <c r="O212" s="405"/>
      <c r="P212" s="405"/>
      <c r="Q212" s="405"/>
      <c r="R212" s="40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1"/>
        <v>0</v>
      </c>
      <c r="X212" s="42" t="str">
        <f>IFERROR(IF(W212=0,"",ROUNDUP(W212/H212,0)*0.02175),"")</f>
        <v/>
      </c>
      <c r="Y212" s="69" t="s">
        <v>48</v>
      </c>
      <c r="Z212" s="70" t="s">
        <v>361</v>
      </c>
      <c r="AD212" s="71"/>
      <c r="BA212" s="189" t="s">
        <v>66</v>
      </c>
    </row>
    <row r="213" spans="1:53" ht="27" customHeight="1" x14ac:dyDescent="0.3">
      <c r="A213" s="64" t="s">
        <v>368</v>
      </c>
      <c r="B213" s="64" t="s">
        <v>369</v>
      </c>
      <c r="C213" s="37">
        <v>4301011721</v>
      </c>
      <c r="D213" s="403">
        <v>4680115884175</v>
      </c>
      <c r="E213" s="403"/>
      <c r="F213" s="63">
        <v>1.45</v>
      </c>
      <c r="G213" s="38">
        <v>8</v>
      </c>
      <c r="H213" s="63">
        <v>11.6</v>
      </c>
      <c r="I213" s="63">
        <v>12.08</v>
      </c>
      <c r="J213" s="38">
        <v>56</v>
      </c>
      <c r="K213" s="38" t="s">
        <v>117</v>
      </c>
      <c r="L213" s="39" t="s">
        <v>116</v>
      </c>
      <c r="M213" s="38">
        <v>55</v>
      </c>
      <c r="N213" s="528" t="s">
        <v>370</v>
      </c>
      <c r="O213" s="405"/>
      <c r="P213" s="405"/>
      <c r="Q213" s="405"/>
      <c r="R213" s="40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IFERROR(IF(W213=0,"",ROUNDUP(W213/H213,0)*0.02175),"")</f>
        <v/>
      </c>
      <c r="Y213" s="69" t="s">
        <v>48</v>
      </c>
      <c r="Z213" s="70" t="s">
        <v>361</v>
      </c>
      <c r="AD213" s="71"/>
      <c r="BA213" s="190" t="s">
        <v>66</v>
      </c>
    </row>
    <row r="214" spans="1:53" ht="27" customHeight="1" x14ac:dyDescent="0.3">
      <c r="A214" s="64" t="s">
        <v>371</v>
      </c>
      <c r="B214" s="64" t="s">
        <v>372</v>
      </c>
      <c r="C214" s="37">
        <v>4301011726</v>
      </c>
      <c r="D214" s="403">
        <v>4680115884182</v>
      </c>
      <c r="E214" s="403"/>
      <c r="F214" s="63">
        <v>0.37</v>
      </c>
      <c r="G214" s="38">
        <v>10</v>
      </c>
      <c r="H214" s="63">
        <v>3.7</v>
      </c>
      <c r="I214" s="63">
        <v>3.94</v>
      </c>
      <c r="J214" s="38">
        <v>120</v>
      </c>
      <c r="K214" s="38" t="s">
        <v>80</v>
      </c>
      <c r="L214" s="39" t="s">
        <v>116</v>
      </c>
      <c r="M214" s="38">
        <v>55</v>
      </c>
      <c r="N214" s="529" t="s">
        <v>373</v>
      </c>
      <c r="O214" s="405"/>
      <c r="P214" s="405"/>
      <c r="Q214" s="405"/>
      <c r="R214" s="40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1"/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3">
      <c r="A215" s="64" t="s">
        <v>374</v>
      </c>
      <c r="B215" s="64" t="s">
        <v>375</v>
      </c>
      <c r="C215" s="37">
        <v>4301011722</v>
      </c>
      <c r="D215" s="403">
        <v>4680115884205</v>
      </c>
      <c r="E215" s="403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116</v>
      </c>
      <c r="M215" s="38">
        <v>55</v>
      </c>
      <c r="N215" s="530" t="s">
        <v>376</v>
      </c>
      <c r="O215" s="405"/>
      <c r="P215" s="405"/>
      <c r="Q215" s="405"/>
      <c r="R215" s="40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IFERROR(IF(W215=0,"",ROUNDUP(W215/H215,0)*0.00937),"")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12.5" x14ac:dyDescent="0.25">
      <c r="A216" s="410"/>
      <c r="B216" s="410"/>
      <c r="C216" s="410"/>
      <c r="D216" s="410"/>
      <c r="E216" s="410"/>
      <c r="F216" s="410"/>
      <c r="G216" s="410"/>
      <c r="H216" s="410"/>
      <c r="I216" s="410"/>
      <c r="J216" s="410"/>
      <c r="K216" s="410"/>
      <c r="L216" s="410"/>
      <c r="M216" s="411"/>
      <c r="N216" s="407" t="s">
        <v>43</v>
      </c>
      <c r="O216" s="408"/>
      <c r="P216" s="408"/>
      <c r="Q216" s="408"/>
      <c r="R216" s="408"/>
      <c r="S216" s="408"/>
      <c r="T216" s="409"/>
      <c r="U216" s="43" t="s">
        <v>42</v>
      </c>
      <c r="V216" s="44">
        <f>IFERROR(V210/H210,"0")+IFERROR(V211/H211,"0")+IFERROR(V212/H212,"0")+IFERROR(V213/H213,"0")+IFERROR(V214/H214,"0")+IFERROR(V215/H215,"0")</f>
        <v>0</v>
      </c>
      <c r="W216" s="44">
        <f>IFERROR(W210/H210,"0")+IFERROR(W211/H211,"0")+IFERROR(W212/H212,"0")+IFERROR(W213/H213,"0")+IFERROR(W214/H214,"0")+IFERROR(W215/H215,"0")</f>
        <v>0</v>
      </c>
      <c r="X216" s="44">
        <f>IFERROR(IF(X210="",0,X210),"0")+IFERROR(IF(X211="",0,X211),"0")+IFERROR(IF(X212="",0,X212),"0")+IFERROR(IF(X213="",0,X213),"0")+IFERROR(IF(X214="",0,X214),"0")+IFERROR(IF(X215="",0,X215),"0")</f>
        <v>0</v>
      </c>
      <c r="Y216" s="68"/>
      <c r="Z216" s="68"/>
    </row>
    <row r="217" spans="1:53" ht="12.5" x14ac:dyDescent="0.25">
      <c r="A217" s="410"/>
      <c r="B217" s="410"/>
      <c r="C217" s="410"/>
      <c r="D217" s="410"/>
      <c r="E217" s="410"/>
      <c r="F217" s="410"/>
      <c r="G217" s="410"/>
      <c r="H217" s="410"/>
      <c r="I217" s="410"/>
      <c r="J217" s="410"/>
      <c r="K217" s="410"/>
      <c r="L217" s="410"/>
      <c r="M217" s="411"/>
      <c r="N217" s="407" t="s">
        <v>43</v>
      </c>
      <c r="O217" s="408"/>
      <c r="P217" s="408"/>
      <c r="Q217" s="408"/>
      <c r="R217" s="408"/>
      <c r="S217" s="408"/>
      <c r="T217" s="409"/>
      <c r="U217" s="43" t="s">
        <v>0</v>
      </c>
      <c r="V217" s="44">
        <f>IFERROR(SUM(V210:V215),"0")</f>
        <v>0</v>
      </c>
      <c r="W217" s="44">
        <f>IFERROR(SUM(W210:W215),"0")</f>
        <v>0</v>
      </c>
      <c r="X217" s="43"/>
      <c r="Y217" s="68"/>
      <c r="Z217" s="68"/>
    </row>
    <row r="218" spans="1:53" ht="16.5" customHeight="1" x14ac:dyDescent="0.3">
      <c r="A218" s="401" t="s">
        <v>377</v>
      </c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1"/>
      <c r="P218" s="401"/>
      <c r="Q218" s="401"/>
      <c r="R218" s="401"/>
      <c r="S218" s="401"/>
      <c r="T218" s="401"/>
      <c r="U218" s="401"/>
      <c r="V218" s="401"/>
      <c r="W218" s="401"/>
      <c r="X218" s="401"/>
      <c r="Y218" s="66"/>
      <c r="Z218" s="66"/>
    </row>
    <row r="219" spans="1:53" ht="14.25" customHeight="1" x14ac:dyDescent="0.3">
      <c r="A219" s="402" t="s">
        <v>121</v>
      </c>
      <c r="B219" s="402"/>
      <c r="C219" s="402"/>
      <c r="D219" s="402"/>
      <c r="E219" s="402"/>
      <c r="F219" s="402"/>
      <c r="G219" s="402"/>
      <c r="H219" s="402"/>
      <c r="I219" s="402"/>
      <c r="J219" s="402"/>
      <c r="K219" s="402"/>
      <c r="L219" s="402"/>
      <c r="M219" s="402"/>
      <c r="N219" s="402"/>
      <c r="O219" s="402"/>
      <c r="P219" s="402"/>
      <c r="Q219" s="402"/>
      <c r="R219" s="402"/>
      <c r="S219" s="402"/>
      <c r="T219" s="402"/>
      <c r="U219" s="402"/>
      <c r="V219" s="402"/>
      <c r="W219" s="402"/>
      <c r="X219" s="402"/>
      <c r="Y219" s="67"/>
      <c r="Z219" s="67"/>
    </row>
    <row r="220" spans="1:53" ht="27" customHeight="1" x14ac:dyDescent="0.3">
      <c r="A220" s="64" t="s">
        <v>378</v>
      </c>
      <c r="B220" s="64" t="s">
        <v>379</v>
      </c>
      <c r="C220" s="37">
        <v>4301011346</v>
      </c>
      <c r="D220" s="403">
        <v>4607091387445</v>
      </c>
      <c r="E220" s="403"/>
      <c r="F220" s="63">
        <v>0.9</v>
      </c>
      <c r="G220" s="38">
        <v>10</v>
      </c>
      <c r="H220" s="63">
        <v>9</v>
      </c>
      <c r="I220" s="63">
        <v>9.6300000000000008</v>
      </c>
      <c r="J220" s="38">
        <v>56</v>
      </c>
      <c r="K220" s="38" t="s">
        <v>117</v>
      </c>
      <c r="L220" s="39" t="s">
        <v>116</v>
      </c>
      <c r="M220" s="38">
        <v>31</v>
      </c>
      <c r="N220" s="5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405"/>
      <c r="P220" s="405"/>
      <c r="Q220" s="405"/>
      <c r="R220" s="40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ref="W220:W234" si="12">IFERROR(IF(V220="",0,CEILING((V220/$H220),1)*$H220),"")</f>
        <v>0</v>
      </c>
      <c r="X220" s="42" t="str">
        <f>IFERROR(IF(W220=0,"",ROUNDUP(W220/H220,0)*0.02175),"")</f>
        <v/>
      </c>
      <c r="Y220" s="69" t="s">
        <v>48</v>
      </c>
      <c r="Z220" s="70" t="s">
        <v>48</v>
      </c>
      <c r="AD220" s="71"/>
      <c r="BA220" s="193" t="s">
        <v>66</v>
      </c>
    </row>
    <row r="221" spans="1:53" ht="27" customHeight="1" x14ac:dyDescent="0.3">
      <c r="A221" s="64" t="s">
        <v>380</v>
      </c>
      <c r="B221" s="64" t="s">
        <v>381</v>
      </c>
      <c r="C221" s="37">
        <v>4301011362</v>
      </c>
      <c r="D221" s="403">
        <v>4607091386004</v>
      </c>
      <c r="E221" s="403"/>
      <c r="F221" s="63">
        <v>1.35</v>
      </c>
      <c r="G221" s="38">
        <v>8</v>
      </c>
      <c r="H221" s="63">
        <v>10.8</v>
      </c>
      <c r="I221" s="63">
        <v>11.28</v>
      </c>
      <c r="J221" s="38">
        <v>48</v>
      </c>
      <c r="K221" s="38" t="s">
        <v>117</v>
      </c>
      <c r="L221" s="39" t="s">
        <v>126</v>
      </c>
      <c r="M221" s="38">
        <v>55</v>
      </c>
      <c r="N221" s="5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405"/>
      <c r="P221" s="405"/>
      <c r="Q221" s="405"/>
      <c r="R221" s="40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2"/>
        <v>0</v>
      </c>
      <c r="X221" s="42" t="str">
        <f>IFERROR(IF(W221=0,"",ROUNDUP(W221/H221,0)*0.02039),"")</f>
        <v/>
      </c>
      <c r="Y221" s="69" t="s">
        <v>48</v>
      </c>
      <c r="Z221" s="70" t="s">
        <v>48</v>
      </c>
      <c r="AD221" s="71"/>
      <c r="BA221" s="194" t="s">
        <v>66</v>
      </c>
    </row>
    <row r="222" spans="1:53" ht="27" customHeight="1" x14ac:dyDescent="0.3">
      <c r="A222" s="64" t="s">
        <v>380</v>
      </c>
      <c r="B222" s="64" t="s">
        <v>382</v>
      </c>
      <c r="C222" s="37">
        <v>4301011308</v>
      </c>
      <c r="D222" s="403">
        <v>4607091386004</v>
      </c>
      <c r="E222" s="403"/>
      <c r="F222" s="63">
        <v>1.35</v>
      </c>
      <c r="G222" s="38">
        <v>8</v>
      </c>
      <c r="H222" s="63">
        <v>10.8</v>
      </c>
      <c r="I222" s="63">
        <v>11.28</v>
      </c>
      <c r="J222" s="38">
        <v>56</v>
      </c>
      <c r="K222" s="38" t="s">
        <v>117</v>
      </c>
      <c r="L222" s="39" t="s">
        <v>116</v>
      </c>
      <c r="M222" s="38">
        <v>55</v>
      </c>
      <c r="N222" s="5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405"/>
      <c r="P222" s="405"/>
      <c r="Q222" s="405"/>
      <c r="R222" s="40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2"/>
        <v>0</v>
      </c>
      <c r="X222" s="42" t="str">
        <f>IFERROR(IF(W222=0,"",ROUNDUP(W222/H222,0)*0.02175),"")</f>
        <v/>
      </c>
      <c r="Y222" s="69" t="s">
        <v>48</v>
      </c>
      <c r="Z222" s="70" t="s">
        <v>48</v>
      </c>
      <c r="AD222" s="71"/>
      <c r="BA222" s="195" t="s">
        <v>66</v>
      </c>
    </row>
    <row r="223" spans="1:53" ht="27" customHeight="1" x14ac:dyDescent="0.3">
      <c r="A223" s="64" t="s">
        <v>383</v>
      </c>
      <c r="B223" s="64" t="s">
        <v>384</v>
      </c>
      <c r="C223" s="37">
        <v>4301011347</v>
      </c>
      <c r="D223" s="403">
        <v>4607091386073</v>
      </c>
      <c r="E223" s="403"/>
      <c r="F223" s="63">
        <v>0.9</v>
      </c>
      <c r="G223" s="38">
        <v>10</v>
      </c>
      <c r="H223" s="63">
        <v>9</v>
      </c>
      <c r="I223" s="63">
        <v>9.6300000000000008</v>
      </c>
      <c r="J223" s="38">
        <v>56</v>
      </c>
      <c r="K223" s="38" t="s">
        <v>117</v>
      </c>
      <c r="L223" s="39" t="s">
        <v>116</v>
      </c>
      <c r="M223" s="38">
        <v>31</v>
      </c>
      <c r="N223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405"/>
      <c r="P223" s="405"/>
      <c r="Q223" s="405"/>
      <c r="R223" s="406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2"/>
        <v>0</v>
      </c>
      <c r="X223" s="42" t="str">
        <f>IFERROR(IF(W223=0,"",ROUNDUP(W223/H223,0)*0.02175),"")</f>
        <v/>
      </c>
      <c r="Y223" s="69" t="s">
        <v>48</v>
      </c>
      <c r="Z223" s="70" t="s">
        <v>48</v>
      </c>
      <c r="AD223" s="71"/>
      <c r="BA223" s="196" t="s">
        <v>66</v>
      </c>
    </row>
    <row r="224" spans="1:53" ht="27" customHeight="1" x14ac:dyDescent="0.3">
      <c r="A224" s="64" t="s">
        <v>385</v>
      </c>
      <c r="B224" s="64" t="s">
        <v>386</v>
      </c>
      <c r="C224" s="37">
        <v>4301011395</v>
      </c>
      <c r="D224" s="403">
        <v>4607091387322</v>
      </c>
      <c r="E224" s="403"/>
      <c r="F224" s="63">
        <v>1.35</v>
      </c>
      <c r="G224" s="38">
        <v>8</v>
      </c>
      <c r="H224" s="63">
        <v>10.8</v>
      </c>
      <c r="I224" s="63">
        <v>11.28</v>
      </c>
      <c r="J224" s="38">
        <v>48</v>
      </c>
      <c r="K224" s="38" t="s">
        <v>117</v>
      </c>
      <c r="L224" s="39" t="s">
        <v>126</v>
      </c>
      <c r="M224" s="38">
        <v>55</v>
      </c>
      <c r="N224" s="53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405"/>
      <c r="P224" s="405"/>
      <c r="Q224" s="405"/>
      <c r="R224" s="406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2"/>
        <v>0</v>
      </c>
      <c r="X224" s="42" t="str">
        <f>IFERROR(IF(W224=0,"",ROUNDUP(W224/H224,0)*0.02039),"")</f>
        <v/>
      </c>
      <c r="Y224" s="69" t="s">
        <v>48</v>
      </c>
      <c r="Z224" s="70" t="s">
        <v>48</v>
      </c>
      <c r="AD224" s="71"/>
      <c r="BA224" s="197" t="s">
        <v>66</v>
      </c>
    </row>
    <row r="225" spans="1:53" ht="27" customHeight="1" x14ac:dyDescent="0.3">
      <c r="A225" s="64" t="s">
        <v>385</v>
      </c>
      <c r="B225" s="64" t="s">
        <v>387</v>
      </c>
      <c r="C225" s="37">
        <v>4301010928</v>
      </c>
      <c r="D225" s="403">
        <v>4607091387322</v>
      </c>
      <c r="E225" s="403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8" t="s">
        <v>117</v>
      </c>
      <c r="L225" s="39" t="s">
        <v>116</v>
      </c>
      <c r="M225" s="38">
        <v>55</v>
      </c>
      <c r="N225" s="53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405"/>
      <c r="P225" s="405"/>
      <c r="Q225" s="405"/>
      <c r="R225" s="406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2"/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8" t="s">
        <v>66</v>
      </c>
    </row>
    <row r="226" spans="1:53" ht="27" customHeight="1" x14ac:dyDescent="0.3">
      <c r="A226" s="64" t="s">
        <v>388</v>
      </c>
      <c r="B226" s="64" t="s">
        <v>389</v>
      </c>
      <c r="C226" s="37">
        <v>4301011311</v>
      </c>
      <c r="D226" s="403">
        <v>4607091387377</v>
      </c>
      <c r="E226" s="403"/>
      <c r="F226" s="63">
        <v>1.35</v>
      </c>
      <c r="G226" s="38">
        <v>8</v>
      </c>
      <c r="H226" s="63">
        <v>10.8</v>
      </c>
      <c r="I226" s="63">
        <v>11.28</v>
      </c>
      <c r="J226" s="38">
        <v>56</v>
      </c>
      <c r="K226" s="38" t="s">
        <v>117</v>
      </c>
      <c r="L226" s="39" t="s">
        <v>116</v>
      </c>
      <c r="M226" s="38">
        <v>55</v>
      </c>
      <c r="N226" s="53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405"/>
      <c r="P226" s="405"/>
      <c r="Q226" s="405"/>
      <c r="R226" s="406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9" t="s">
        <v>66</v>
      </c>
    </row>
    <row r="227" spans="1:53" ht="27" customHeight="1" x14ac:dyDescent="0.3">
      <c r="A227" s="64" t="s">
        <v>390</v>
      </c>
      <c r="B227" s="64" t="s">
        <v>391</v>
      </c>
      <c r="C227" s="37">
        <v>4301010945</v>
      </c>
      <c r="D227" s="403">
        <v>4607091387353</v>
      </c>
      <c r="E227" s="403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8" t="s">
        <v>117</v>
      </c>
      <c r="L227" s="39" t="s">
        <v>116</v>
      </c>
      <c r="M227" s="38">
        <v>55</v>
      </c>
      <c r="N227" s="53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405"/>
      <c r="P227" s="405"/>
      <c r="Q227" s="405"/>
      <c r="R227" s="406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200" t="s">
        <v>66</v>
      </c>
    </row>
    <row r="228" spans="1:53" ht="27" customHeight="1" x14ac:dyDescent="0.3">
      <c r="A228" s="64" t="s">
        <v>392</v>
      </c>
      <c r="B228" s="64" t="s">
        <v>393</v>
      </c>
      <c r="C228" s="37">
        <v>4301011328</v>
      </c>
      <c r="D228" s="403">
        <v>4607091386011</v>
      </c>
      <c r="E228" s="403"/>
      <c r="F228" s="63">
        <v>0.5</v>
      </c>
      <c r="G228" s="38">
        <v>10</v>
      </c>
      <c r="H228" s="63">
        <v>5</v>
      </c>
      <c r="I228" s="63">
        <v>5.21</v>
      </c>
      <c r="J228" s="38">
        <v>120</v>
      </c>
      <c r="K228" s="38" t="s">
        <v>80</v>
      </c>
      <c r="L228" s="39" t="s">
        <v>79</v>
      </c>
      <c r="M228" s="38">
        <v>55</v>
      </c>
      <c r="N228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405"/>
      <c r="P228" s="405"/>
      <c r="Q228" s="405"/>
      <c r="R228" s="406"/>
      <c r="S228" s="40" t="s">
        <v>48</v>
      </c>
      <c r="T228" s="40" t="s">
        <v>48</v>
      </c>
      <c r="U228" s="41" t="s">
        <v>0</v>
      </c>
      <c r="V228" s="59">
        <v>180</v>
      </c>
      <c r="W228" s="56">
        <f t="shared" si="12"/>
        <v>180</v>
      </c>
      <c r="X228" s="42">
        <f t="shared" ref="X228:X234" si="13">IFERROR(IF(W228=0,"",ROUNDUP(W228/H228,0)*0.00937),"")</f>
        <v>0.33732000000000001</v>
      </c>
      <c r="Y228" s="69" t="s">
        <v>48</v>
      </c>
      <c r="Z228" s="70" t="s">
        <v>48</v>
      </c>
      <c r="AD228" s="71"/>
      <c r="BA228" s="201" t="s">
        <v>66</v>
      </c>
    </row>
    <row r="229" spans="1:53" ht="27" customHeight="1" x14ac:dyDescent="0.3">
      <c r="A229" s="64" t="s">
        <v>394</v>
      </c>
      <c r="B229" s="64" t="s">
        <v>395</v>
      </c>
      <c r="C229" s="37">
        <v>4301011329</v>
      </c>
      <c r="D229" s="403">
        <v>4607091387308</v>
      </c>
      <c r="E229" s="403"/>
      <c r="F229" s="63">
        <v>0.5</v>
      </c>
      <c r="G229" s="38">
        <v>10</v>
      </c>
      <c r="H229" s="63">
        <v>5</v>
      </c>
      <c r="I229" s="63">
        <v>5.21</v>
      </c>
      <c r="J229" s="38">
        <v>120</v>
      </c>
      <c r="K229" s="38" t="s">
        <v>80</v>
      </c>
      <c r="L229" s="39" t="s">
        <v>79</v>
      </c>
      <c r="M229" s="38">
        <v>55</v>
      </c>
      <c r="N229" s="5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405"/>
      <c r="P229" s="405"/>
      <c r="Q229" s="405"/>
      <c r="R229" s="406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 t="shared" si="13"/>
        <v/>
      </c>
      <c r="Y229" s="69" t="s">
        <v>48</v>
      </c>
      <c r="Z229" s="70" t="s">
        <v>48</v>
      </c>
      <c r="AD229" s="71"/>
      <c r="BA229" s="202" t="s">
        <v>66</v>
      </c>
    </row>
    <row r="230" spans="1:53" ht="27" customHeight="1" x14ac:dyDescent="0.3">
      <c r="A230" s="64" t="s">
        <v>396</v>
      </c>
      <c r="B230" s="64" t="s">
        <v>397</v>
      </c>
      <c r="C230" s="37">
        <v>4301011049</v>
      </c>
      <c r="D230" s="403">
        <v>4607091387339</v>
      </c>
      <c r="E230" s="403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8" t="s">
        <v>80</v>
      </c>
      <c r="L230" s="39" t="s">
        <v>116</v>
      </c>
      <c r="M230" s="38">
        <v>55</v>
      </c>
      <c r="N230" s="54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405"/>
      <c r="P230" s="405"/>
      <c r="Q230" s="405"/>
      <c r="R230" s="406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 t="shared" si="13"/>
        <v/>
      </c>
      <c r="Y230" s="69" t="s">
        <v>48</v>
      </c>
      <c r="Z230" s="70" t="s">
        <v>48</v>
      </c>
      <c r="AD230" s="71"/>
      <c r="BA230" s="203" t="s">
        <v>66</v>
      </c>
    </row>
    <row r="231" spans="1:53" ht="27" customHeight="1" x14ac:dyDescent="0.3">
      <c r="A231" s="64" t="s">
        <v>398</v>
      </c>
      <c r="B231" s="64" t="s">
        <v>399</v>
      </c>
      <c r="C231" s="37">
        <v>4301011433</v>
      </c>
      <c r="D231" s="403">
        <v>4680115882638</v>
      </c>
      <c r="E231" s="403"/>
      <c r="F231" s="63">
        <v>0.4</v>
      </c>
      <c r="G231" s="38">
        <v>10</v>
      </c>
      <c r="H231" s="63">
        <v>4</v>
      </c>
      <c r="I231" s="63">
        <v>4.24</v>
      </c>
      <c r="J231" s="38">
        <v>120</v>
      </c>
      <c r="K231" s="38" t="s">
        <v>80</v>
      </c>
      <c r="L231" s="39" t="s">
        <v>116</v>
      </c>
      <c r="M231" s="38">
        <v>90</v>
      </c>
      <c r="N231" s="54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405"/>
      <c r="P231" s="405"/>
      <c r="Q231" s="405"/>
      <c r="R231" s="406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 t="shared" si="13"/>
        <v/>
      </c>
      <c r="Y231" s="69" t="s">
        <v>48</v>
      </c>
      <c r="Z231" s="70" t="s">
        <v>48</v>
      </c>
      <c r="AD231" s="71"/>
      <c r="BA231" s="204" t="s">
        <v>66</v>
      </c>
    </row>
    <row r="232" spans="1:53" ht="27" customHeight="1" x14ac:dyDescent="0.3">
      <c r="A232" s="64" t="s">
        <v>400</v>
      </c>
      <c r="B232" s="64" t="s">
        <v>401</v>
      </c>
      <c r="C232" s="37">
        <v>4301011573</v>
      </c>
      <c r="D232" s="403">
        <v>4680115881938</v>
      </c>
      <c r="E232" s="403"/>
      <c r="F232" s="63">
        <v>0.4</v>
      </c>
      <c r="G232" s="38">
        <v>10</v>
      </c>
      <c r="H232" s="63">
        <v>4</v>
      </c>
      <c r="I232" s="63">
        <v>4.24</v>
      </c>
      <c r="J232" s="38">
        <v>120</v>
      </c>
      <c r="K232" s="38" t="s">
        <v>80</v>
      </c>
      <c r="L232" s="39" t="s">
        <v>116</v>
      </c>
      <c r="M232" s="38">
        <v>90</v>
      </c>
      <c r="N232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405"/>
      <c r="P232" s="405"/>
      <c r="Q232" s="405"/>
      <c r="R232" s="406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 t="shared" si="13"/>
        <v/>
      </c>
      <c r="Y232" s="69" t="s">
        <v>48</v>
      </c>
      <c r="Z232" s="70" t="s">
        <v>48</v>
      </c>
      <c r="AD232" s="71"/>
      <c r="BA232" s="205" t="s">
        <v>66</v>
      </c>
    </row>
    <row r="233" spans="1:53" ht="27" customHeight="1" x14ac:dyDescent="0.3">
      <c r="A233" s="64" t="s">
        <v>402</v>
      </c>
      <c r="B233" s="64" t="s">
        <v>403</v>
      </c>
      <c r="C233" s="37">
        <v>4301010944</v>
      </c>
      <c r="D233" s="403">
        <v>4607091387346</v>
      </c>
      <c r="E233" s="403"/>
      <c r="F233" s="63">
        <v>0.4</v>
      </c>
      <c r="G233" s="38">
        <v>10</v>
      </c>
      <c r="H233" s="63">
        <v>4</v>
      </c>
      <c r="I233" s="63">
        <v>4.24</v>
      </c>
      <c r="J233" s="38">
        <v>120</v>
      </c>
      <c r="K233" s="38" t="s">
        <v>80</v>
      </c>
      <c r="L233" s="39" t="s">
        <v>116</v>
      </c>
      <c r="M233" s="38">
        <v>55</v>
      </c>
      <c r="N233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405"/>
      <c r="P233" s="405"/>
      <c r="Q233" s="405"/>
      <c r="R233" s="406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 t="shared" si="13"/>
        <v/>
      </c>
      <c r="Y233" s="69" t="s">
        <v>48</v>
      </c>
      <c r="Z233" s="70" t="s">
        <v>48</v>
      </c>
      <c r="AD233" s="71"/>
      <c r="BA233" s="206" t="s">
        <v>66</v>
      </c>
    </row>
    <row r="234" spans="1:53" ht="27" customHeight="1" x14ac:dyDescent="0.3">
      <c r="A234" s="64" t="s">
        <v>404</v>
      </c>
      <c r="B234" s="64" t="s">
        <v>405</v>
      </c>
      <c r="C234" s="37">
        <v>4301011353</v>
      </c>
      <c r="D234" s="403">
        <v>4607091389807</v>
      </c>
      <c r="E234" s="403"/>
      <c r="F234" s="63">
        <v>0.4</v>
      </c>
      <c r="G234" s="38">
        <v>10</v>
      </c>
      <c r="H234" s="63">
        <v>4</v>
      </c>
      <c r="I234" s="63">
        <v>4.24</v>
      </c>
      <c r="J234" s="38">
        <v>120</v>
      </c>
      <c r="K234" s="38" t="s">
        <v>80</v>
      </c>
      <c r="L234" s="39" t="s">
        <v>116</v>
      </c>
      <c r="M234" s="38">
        <v>55</v>
      </c>
      <c r="N234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405"/>
      <c r="P234" s="405"/>
      <c r="Q234" s="405"/>
      <c r="R234" s="406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 t="shared" si="13"/>
        <v/>
      </c>
      <c r="Y234" s="69" t="s">
        <v>48</v>
      </c>
      <c r="Z234" s="70" t="s">
        <v>48</v>
      </c>
      <c r="AD234" s="71"/>
      <c r="BA234" s="207" t="s">
        <v>66</v>
      </c>
    </row>
    <row r="235" spans="1:53" ht="12.5" x14ac:dyDescent="0.25">
      <c r="A235" s="410"/>
      <c r="B235" s="410"/>
      <c r="C235" s="410"/>
      <c r="D235" s="410"/>
      <c r="E235" s="410"/>
      <c r="F235" s="410"/>
      <c r="G235" s="410"/>
      <c r="H235" s="410"/>
      <c r="I235" s="410"/>
      <c r="J235" s="410"/>
      <c r="K235" s="410"/>
      <c r="L235" s="410"/>
      <c r="M235" s="411"/>
      <c r="N235" s="407" t="s">
        <v>43</v>
      </c>
      <c r="O235" s="408"/>
      <c r="P235" s="408"/>
      <c r="Q235" s="408"/>
      <c r="R235" s="408"/>
      <c r="S235" s="408"/>
      <c r="T235" s="409"/>
      <c r="U235" s="43" t="s">
        <v>42</v>
      </c>
      <c r="V235" s="44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36</v>
      </c>
      <c r="W235" s="44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36</v>
      </c>
      <c r="X235" s="44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0.33732000000000001</v>
      </c>
      <c r="Y235" s="68"/>
      <c r="Z235" s="68"/>
    </row>
    <row r="236" spans="1:53" ht="12.5" x14ac:dyDescent="0.25">
      <c r="A236" s="410"/>
      <c r="B236" s="410"/>
      <c r="C236" s="410"/>
      <c r="D236" s="410"/>
      <c r="E236" s="410"/>
      <c r="F236" s="410"/>
      <c r="G236" s="410"/>
      <c r="H236" s="410"/>
      <c r="I236" s="410"/>
      <c r="J236" s="410"/>
      <c r="K236" s="410"/>
      <c r="L236" s="410"/>
      <c r="M236" s="411"/>
      <c r="N236" s="407" t="s">
        <v>43</v>
      </c>
      <c r="O236" s="408"/>
      <c r="P236" s="408"/>
      <c r="Q236" s="408"/>
      <c r="R236" s="408"/>
      <c r="S236" s="408"/>
      <c r="T236" s="409"/>
      <c r="U236" s="43" t="s">
        <v>0</v>
      </c>
      <c r="V236" s="44">
        <f>IFERROR(SUM(V220:V234),"0")</f>
        <v>180</v>
      </c>
      <c r="W236" s="44">
        <f>IFERROR(SUM(W220:W234),"0")</f>
        <v>180</v>
      </c>
      <c r="X236" s="43"/>
      <c r="Y236" s="68"/>
      <c r="Z236" s="68"/>
    </row>
    <row r="237" spans="1:53" ht="14.25" customHeight="1" x14ac:dyDescent="0.3">
      <c r="A237" s="402" t="s">
        <v>113</v>
      </c>
      <c r="B237" s="402"/>
      <c r="C237" s="402"/>
      <c r="D237" s="402"/>
      <c r="E237" s="402"/>
      <c r="F237" s="402"/>
      <c r="G237" s="402"/>
      <c r="H237" s="402"/>
      <c r="I237" s="402"/>
      <c r="J237" s="402"/>
      <c r="K237" s="402"/>
      <c r="L237" s="402"/>
      <c r="M237" s="402"/>
      <c r="N237" s="402"/>
      <c r="O237" s="402"/>
      <c r="P237" s="402"/>
      <c r="Q237" s="402"/>
      <c r="R237" s="402"/>
      <c r="S237" s="402"/>
      <c r="T237" s="402"/>
      <c r="U237" s="402"/>
      <c r="V237" s="402"/>
      <c r="W237" s="402"/>
      <c r="X237" s="402"/>
      <c r="Y237" s="67"/>
      <c r="Z237" s="67"/>
    </row>
    <row r="238" spans="1:53" ht="27" customHeight="1" x14ac:dyDescent="0.3">
      <c r="A238" s="64" t="s">
        <v>406</v>
      </c>
      <c r="B238" s="64" t="s">
        <v>407</v>
      </c>
      <c r="C238" s="37">
        <v>4301020254</v>
      </c>
      <c r="D238" s="403">
        <v>4680115881914</v>
      </c>
      <c r="E238" s="403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80</v>
      </c>
      <c r="L238" s="39" t="s">
        <v>116</v>
      </c>
      <c r="M238" s="38">
        <v>90</v>
      </c>
      <c r="N238" s="54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405"/>
      <c r="P238" s="405"/>
      <c r="Q238" s="405"/>
      <c r="R238" s="406"/>
      <c r="S238" s="40" t="s">
        <v>48</v>
      </c>
      <c r="T238" s="40" t="s">
        <v>48</v>
      </c>
      <c r="U238" s="41" t="s">
        <v>0</v>
      </c>
      <c r="V238" s="59">
        <v>0</v>
      </c>
      <c r="W238" s="56">
        <f>IFERROR(IF(V238="",0,CEILING((V238/$H238),1)*$H238),"")</f>
        <v>0</v>
      </c>
      <c r="X238" s="42" t="str">
        <f>IFERROR(IF(W238=0,"",ROUNDUP(W238/H238,0)*0.00937),"")</f>
        <v/>
      </c>
      <c r="Y238" s="69" t="s">
        <v>48</v>
      </c>
      <c r="Z238" s="70" t="s">
        <v>48</v>
      </c>
      <c r="AD238" s="71"/>
      <c r="BA238" s="208" t="s">
        <v>66</v>
      </c>
    </row>
    <row r="239" spans="1:53" ht="12.5" x14ac:dyDescent="0.25">
      <c r="A239" s="410"/>
      <c r="B239" s="410"/>
      <c r="C239" s="410"/>
      <c r="D239" s="410"/>
      <c r="E239" s="410"/>
      <c r="F239" s="410"/>
      <c r="G239" s="410"/>
      <c r="H239" s="410"/>
      <c r="I239" s="410"/>
      <c r="J239" s="410"/>
      <c r="K239" s="410"/>
      <c r="L239" s="410"/>
      <c r="M239" s="411"/>
      <c r="N239" s="407" t="s">
        <v>43</v>
      </c>
      <c r="O239" s="408"/>
      <c r="P239" s="408"/>
      <c r="Q239" s="408"/>
      <c r="R239" s="408"/>
      <c r="S239" s="408"/>
      <c r="T239" s="409"/>
      <c r="U239" s="43" t="s">
        <v>42</v>
      </c>
      <c r="V239" s="44">
        <f>IFERROR(V238/H238,"0")</f>
        <v>0</v>
      </c>
      <c r="W239" s="44">
        <f>IFERROR(W238/H238,"0")</f>
        <v>0</v>
      </c>
      <c r="X239" s="44">
        <f>IFERROR(IF(X238="",0,X238),"0")</f>
        <v>0</v>
      </c>
      <c r="Y239" s="68"/>
      <c r="Z239" s="68"/>
    </row>
    <row r="240" spans="1:53" ht="12.5" x14ac:dyDescent="0.25">
      <c r="A240" s="410"/>
      <c r="B240" s="410"/>
      <c r="C240" s="410"/>
      <c r="D240" s="410"/>
      <c r="E240" s="410"/>
      <c r="F240" s="410"/>
      <c r="G240" s="410"/>
      <c r="H240" s="410"/>
      <c r="I240" s="410"/>
      <c r="J240" s="410"/>
      <c r="K240" s="410"/>
      <c r="L240" s="410"/>
      <c r="M240" s="411"/>
      <c r="N240" s="407" t="s">
        <v>43</v>
      </c>
      <c r="O240" s="408"/>
      <c r="P240" s="408"/>
      <c r="Q240" s="408"/>
      <c r="R240" s="408"/>
      <c r="S240" s="408"/>
      <c r="T240" s="409"/>
      <c r="U240" s="43" t="s">
        <v>0</v>
      </c>
      <c r="V240" s="44">
        <f>IFERROR(SUM(V238:V238),"0")</f>
        <v>0</v>
      </c>
      <c r="W240" s="44">
        <f>IFERROR(SUM(W238:W238),"0")</f>
        <v>0</v>
      </c>
      <c r="X240" s="43"/>
      <c r="Y240" s="68"/>
      <c r="Z240" s="68"/>
    </row>
    <row r="241" spans="1:53" ht="14.25" customHeight="1" x14ac:dyDescent="0.3">
      <c r="A241" s="402" t="s">
        <v>76</v>
      </c>
      <c r="B241" s="402"/>
      <c r="C241" s="402"/>
      <c r="D241" s="402"/>
      <c r="E241" s="402"/>
      <c r="F241" s="402"/>
      <c r="G241" s="402"/>
      <c r="H241" s="402"/>
      <c r="I241" s="402"/>
      <c r="J241" s="402"/>
      <c r="K241" s="402"/>
      <c r="L241" s="402"/>
      <c r="M241" s="402"/>
      <c r="N241" s="402"/>
      <c r="O241" s="402"/>
      <c r="P241" s="402"/>
      <c r="Q241" s="402"/>
      <c r="R241" s="402"/>
      <c r="S241" s="402"/>
      <c r="T241" s="402"/>
      <c r="U241" s="402"/>
      <c r="V241" s="402"/>
      <c r="W241" s="402"/>
      <c r="X241" s="402"/>
      <c r="Y241" s="67"/>
      <c r="Z241" s="67"/>
    </row>
    <row r="242" spans="1:53" ht="27" customHeight="1" x14ac:dyDescent="0.3">
      <c r="A242" s="64" t="s">
        <v>408</v>
      </c>
      <c r="B242" s="64" t="s">
        <v>409</v>
      </c>
      <c r="C242" s="37">
        <v>4301030878</v>
      </c>
      <c r="D242" s="403">
        <v>4607091387193</v>
      </c>
      <c r="E242" s="403"/>
      <c r="F242" s="63">
        <v>0.7</v>
      </c>
      <c r="G242" s="38">
        <v>6</v>
      </c>
      <c r="H242" s="63">
        <v>4.2</v>
      </c>
      <c r="I242" s="63">
        <v>4.46</v>
      </c>
      <c r="J242" s="38">
        <v>156</v>
      </c>
      <c r="K242" s="38" t="s">
        <v>80</v>
      </c>
      <c r="L242" s="39" t="s">
        <v>79</v>
      </c>
      <c r="M242" s="38">
        <v>35</v>
      </c>
      <c r="N242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405"/>
      <c r="P242" s="405"/>
      <c r="Q242" s="405"/>
      <c r="R242" s="406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9" t="s">
        <v>66</v>
      </c>
    </row>
    <row r="243" spans="1:53" ht="27" customHeight="1" x14ac:dyDescent="0.3">
      <c r="A243" s="64" t="s">
        <v>410</v>
      </c>
      <c r="B243" s="64" t="s">
        <v>411</v>
      </c>
      <c r="C243" s="37">
        <v>4301031153</v>
      </c>
      <c r="D243" s="403">
        <v>4607091387230</v>
      </c>
      <c r="E243" s="403"/>
      <c r="F243" s="63">
        <v>0.7</v>
      </c>
      <c r="G243" s="38">
        <v>6</v>
      </c>
      <c r="H243" s="63">
        <v>4.2</v>
      </c>
      <c r="I243" s="63">
        <v>4.46</v>
      </c>
      <c r="J243" s="38">
        <v>156</v>
      </c>
      <c r="K243" s="38" t="s">
        <v>80</v>
      </c>
      <c r="L243" s="39" t="s">
        <v>79</v>
      </c>
      <c r="M243" s="38">
        <v>40</v>
      </c>
      <c r="N243" s="5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405"/>
      <c r="P243" s="405"/>
      <c r="Q243" s="405"/>
      <c r="R243" s="406"/>
      <c r="S243" s="40" t="s">
        <v>48</v>
      </c>
      <c r="T243" s="40" t="s">
        <v>48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0" t="s">
        <v>66</v>
      </c>
    </row>
    <row r="244" spans="1:53" ht="27" customHeight="1" x14ac:dyDescent="0.3">
      <c r="A244" s="64" t="s">
        <v>412</v>
      </c>
      <c r="B244" s="64" t="s">
        <v>413</v>
      </c>
      <c r="C244" s="37">
        <v>4301031152</v>
      </c>
      <c r="D244" s="403">
        <v>4607091387285</v>
      </c>
      <c r="E244" s="403"/>
      <c r="F244" s="63">
        <v>0.35</v>
      </c>
      <c r="G244" s="38">
        <v>6</v>
      </c>
      <c r="H244" s="63">
        <v>2.1</v>
      </c>
      <c r="I244" s="63">
        <v>2.23</v>
      </c>
      <c r="J244" s="38">
        <v>234</v>
      </c>
      <c r="K244" s="38" t="s">
        <v>192</v>
      </c>
      <c r="L244" s="39" t="s">
        <v>79</v>
      </c>
      <c r="M244" s="38">
        <v>40</v>
      </c>
      <c r="N244" s="5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405"/>
      <c r="P244" s="405"/>
      <c r="Q244" s="405"/>
      <c r="R244" s="406"/>
      <c r="S244" s="40" t="s">
        <v>48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1" t="s">
        <v>66</v>
      </c>
    </row>
    <row r="245" spans="1:53" ht="27" customHeight="1" x14ac:dyDescent="0.3">
      <c r="A245" s="64" t="s">
        <v>414</v>
      </c>
      <c r="B245" s="64" t="s">
        <v>415</v>
      </c>
      <c r="C245" s="37">
        <v>4301031164</v>
      </c>
      <c r="D245" s="403">
        <v>4680115880481</v>
      </c>
      <c r="E245" s="403"/>
      <c r="F245" s="63">
        <v>0.28000000000000003</v>
      </c>
      <c r="G245" s="38">
        <v>6</v>
      </c>
      <c r="H245" s="63">
        <v>1.68</v>
      </c>
      <c r="I245" s="63">
        <v>1.78</v>
      </c>
      <c r="J245" s="38">
        <v>234</v>
      </c>
      <c r="K245" s="38" t="s">
        <v>192</v>
      </c>
      <c r="L245" s="39" t="s">
        <v>79</v>
      </c>
      <c r="M245" s="38">
        <v>40</v>
      </c>
      <c r="N245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405"/>
      <c r="P245" s="405"/>
      <c r="Q245" s="405"/>
      <c r="R245" s="406"/>
      <c r="S245" s="40" t="s">
        <v>48</v>
      </c>
      <c r="T245" s="40" t="s">
        <v>48</v>
      </c>
      <c r="U245" s="41" t="s">
        <v>0</v>
      </c>
      <c r="V245" s="59">
        <v>0</v>
      </c>
      <c r="W245" s="56">
        <f>IFERROR(IF(V245="",0,CEILING((V245/$H245),1)*$H245),"")</f>
        <v>0</v>
      </c>
      <c r="X245" s="42" t="str">
        <f>IFERROR(IF(W245=0,"",ROUNDUP(W245/H245,0)*0.00502),"")</f>
        <v/>
      </c>
      <c r="Y245" s="69" t="s">
        <v>48</v>
      </c>
      <c r="Z245" s="70" t="s">
        <v>48</v>
      </c>
      <c r="AD245" s="71"/>
      <c r="BA245" s="212" t="s">
        <v>66</v>
      </c>
    </row>
    <row r="246" spans="1:53" ht="12.5" x14ac:dyDescent="0.25">
      <c r="A246" s="410"/>
      <c r="B246" s="410"/>
      <c r="C246" s="410"/>
      <c r="D246" s="410"/>
      <c r="E246" s="410"/>
      <c r="F246" s="410"/>
      <c r="G246" s="410"/>
      <c r="H246" s="410"/>
      <c r="I246" s="410"/>
      <c r="J246" s="410"/>
      <c r="K246" s="410"/>
      <c r="L246" s="410"/>
      <c r="M246" s="411"/>
      <c r="N246" s="407" t="s">
        <v>43</v>
      </c>
      <c r="O246" s="408"/>
      <c r="P246" s="408"/>
      <c r="Q246" s="408"/>
      <c r="R246" s="408"/>
      <c r="S246" s="408"/>
      <c r="T246" s="409"/>
      <c r="U246" s="43" t="s">
        <v>42</v>
      </c>
      <c r="V246" s="44">
        <f>IFERROR(V242/H242,"0")+IFERROR(V243/H243,"0")+IFERROR(V244/H244,"0")+IFERROR(V245/H245,"0")</f>
        <v>0</v>
      </c>
      <c r="W246" s="44">
        <f>IFERROR(W242/H242,"0")+IFERROR(W243/H243,"0")+IFERROR(W244/H244,"0")+IFERROR(W245/H245,"0")</f>
        <v>0</v>
      </c>
      <c r="X246" s="44">
        <f>IFERROR(IF(X242="",0,X242),"0")+IFERROR(IF(X243="",0,X243),"0")+IFERROR(IF(X244="",0,X244),"0")+IFERROR(IF(X245="",0,X245),"0")</f>
        <v>0</v>
      </c>
      <c r="Y246" s="68"/>
      <c r="Z246" s="68"/>
    </row>
    <row r="247" spans="1:53" ht="12.5" x14ac:dyDescent="0.25">
      <c r="A247" s="410"/>
      <c r="B247" s="410"/>
      <c r="C247" s="410"/>
      <c r="D247" s="410"/>
      <c r="E247" s="410"/>
      <c r="F247" s="410"/>
      <c r="G247" s="410"/>
      <c r="H247" s="410"/>
      <c r="I247" s="410"/>
      <c r="J247" s="410"/>
      <c r="K247" s="410"/>
      <c r="L247" s="410"/>
      <c r="M247" s="411"/>
      <c r="N247" s="407" t="s">
        <v>43</v>
      </c>
      <c r="O247" s="408"/>
      <c r="P247" s="408"/>
      <c r="Q247" s="408"/>
      <c r="R247" s="408"/>
      <c r="S247" s="408"/>
      <c r="T247" s="409"/>
      <c r="U247" s="43" t="s">
        <v>0</v>
      </c>
      <c r="V247" s="44">
        <f>IFERROR(SUM(V242:V245),"0")</f>
        <v>0</v>
      </c>
      <c r="W247" s="44">
        <f>IFERROR(SUM(W242:W245),"0")</f>
        <v>0</v>
      </c>
      <c r="X247" s="43"/>
      <c r="Y247" s="68"/>
      <c r="Z247" s="68"/>
    </row>
    <row r="248" spans="1:53" ht="14.25" customHeight="1" x14ac:dyDescent="0.3">
      <c r="A248" s="402" t="s">
        <v>81</v>
      </c>
      <c r="B248" s="402"/>
      <c r="C248" s="402"/>
      <c r="D248" s="402"/>
      <c r="E248" s="402"/>
      <c r="F248" s="402"/>
      <c r="G248" s="402"/>
      <c r="H248" s="402"/>
      <c r="I248" s="402"/>
      <c r="J248" s="402"/>
      <c r="K248" s="402"/>
      <c r="L248" s="402"/>
      <c r="M248" s="402"/>
      <c r="N248" s="402"/>
      <c r="O248" s="402"/>
      <c r="P248" s="402"/>
      <c r="Q248" s="402"/>
      <c r="R248" s="402"/>
      <c r="S248" s="402"/>
      <c r="T248" s="402"/>
      <c r="U248" s="402"/>
      <c r="V248" s="402"/>
      <c r="W248" s="402"/>
      <c r="X248" s="402"/>
      <c r="Y248" s="67"/>
      <c r="Z248" s="67"/>
    </row>
    <row r="249" spans="1:53" ht="16.5" customHeight="1" x14ac:dyDescent="0.3">
      <c r="A249" s="64" t="s">
        <v>416</v>
      </c>
      <c r="B249" s="64" t="s">
        <v>417</v>
      </c>
      <c r="C249" s="37">
        <v>4301051100</v>
      </c>
      <c r="D249" s="403">
        <v>4607091387766</v>
      </c>
      <c r="E249" s="403"/>
      <c r="F249" s="63">
        <v>1.3</v>
      </c>
      <c r="G249" s="38">
        <v>6</v>
      </c>
      <c r="H249" s="63">
        <v>7.8</v>
      </c>
      <c r="I249" s="63">
        <v>8.3580000000000005</v>
      </c>
      <c r="J249" s="38">
        <v>56</v>
      </c>
      <c r="K249" s="38" t="s">
        <v>117</v>
      </c>
      <c r="L249" s="39" t="s">
        <v>139</v>
      </c>
      <c r="M249" s="38">
        <v>40</v>
      </c>
      <c r="N249" s="5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405"/>
      <c r="P249" s="405"/>
      <c r="Q249" s="405"/>
      <c r="R249" s="406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ref="W249:W258" si="14"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3" t="s">
        <v>66</v>
      </c>
    </row>
    <row r="250" spans="1:53" ht="27" customHeight="1" x14ac:dyDescent="0.3">
      <c r="A250" s="64" t="s">
        <v>418</v>
      </c>
      <c r="B250" s="64" t="s">
        <v>419</v>
      </c>
      <c r="C250" s="37">
        <v>4301051116</v>
      </c>
      <c r="D250" s="403">
        <v>4607091387957</v>
      </c>
      <c r="E250" s="403"/>
      <c r="F250" s="63">
        <v>1.3</v>
      </c>
      <c r="G250" s="38">
        <v>6</v>
      </c>
      <c r="H250" s="63">
        <v>7.8</v>
      </c>
      <c r="I250" s="63">
        <v>8.3640000000000008</v>
      </c>
      <c r="J250" s="38">
        <v>56</v>
      </c>
      <c r="K250" s="38" t="s">
        <v>117</v>
      </c>
      <c r="L250" s="39" t="s">
        <v>79</v>
      </c>
      <c r="M250" s="38">
        <v>40</v>
      </c>
      <c r="N250" s="55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405"/>
      <c r="P250" s="405"/>
      <c r="Q250" s="405"/>
      <c r="R250" s="406"/>
      <c r="S250" s="40" t="s">
        <v>48</v>
      </c>
      <c r="T250" s="40" t="s">
        <v>48</v>
      </c>
      <c r="U250" s="41" t="s">
        <v>0</v>
      </c>
      <c r="V250" s="59">
        <v>0</v>
      </c>
      <c r="W250" s="56">
        <f t="shared" si="14"/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4" t="s">
        <v>66</v>
      </c>
    </row>
    <row r="251" spans="1:53" ht="27" customHeight="1" x14ac:dyDescent="0.3">
      <c r="A251" s="64" t="s">
        <v>420</v>
      </c>
      <c r="B251" s="64" t="s">
        <v>421</v>
      </c>
      <c r="C251" s="37">
        <v>4301051115</v>
      </c>
      <c r="D251" s="403">
        <v>4607091387964</v>
      </c>
      <c r="E251" s="403"/>
      <c r="F251" s="63">
        <v>1.35</v>
      </c>
      <c r="G251" s="38">
        <v>6</v>
      </c>
      <c r="H251" s="63">
        <v>8.1</v>
      </c>
      <c r="I251" s="63">
        <v>8.6460000000000008</v>
      </c>
      <c r="J251" s="38">
        <v>56</v>
      </c>
      <c r="K251" s="38" t="s">
        <v>117</v>
      </c>
      <c r="L251" s="39" t="s">
        <v>79</v>
      </c>
      <c r="M251" s="38">
        <v>40</v>
      </c>
      <c r="N251" s="5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405"/>
      <c r="P251" s="405"/>
      <c r="Q251" s="405"/>
      <c r="R251" s="406"/>
      <c r="S251" s="40" t="s">
        <v>48</v>
      </c>
      <c r="T251" s="40" t="s">
        <v>48</v>
      </c>
      <c r="U251" s="41" t="s">
        <v>0</v>
      </c>
      <c r="V251" s="59">
        <v>0</v>
      </c>
      <c r="W251" s="56">
        <f t="shared" si="14"/>
        <v>0</v>
      </c>
      <c r="X251" s="42" t="str">
        <f>IFERROR(IF(W251=0,"",ROUNDUP(W251/H251,0)*0.02175),"")</f>
        <v/>
      </c>
      <c r="Y251" s="69" t="s">
        <v>48</v>
      </c>
      <c r="Z251" s="70" t="s">
        <v>48</v>
      </c>
      <c r="AD251" s="71"/>
      <c r="BA251" s="215" t="s">
        <v>66</v>
      </c>
    </row>
    <row r="252" spans="1:53" ht="27" customHeight="1" x14ac:dyDescent="0.3">
      <c r="A252" s="64" t="s">
        <v>422</v>
      </c>
      <c r="B252" s="64" t="s">
        <v>423</v>
      </c>
      <c r="C252" s="37">
        <v>4301051461</v>
      </c>
      <c r="D252" s="403">
        <v>4680115883604</v>
      </c>
      <c r="E252" s="403"/>
      <c r="F252" s="63">
        <v>0.35</v>
      </c>
      <c r="G252" s="38">
        <v>6</v>
      </c>
      <c r="H252" s="63">
        <v>2.1</v>
      </c>
      <c r="I252" s="63">
        <v>2.3719999999999999</v>
      </c>
      <c r="J252" s="38">
        <v>156</v>
      </c>
      <c r="K252" s="38" t="s">
        <v>80</v>
      </c>
      <c r="L252" s="39" t="s">
        <v>139</v>
      </c>
      <c r="M252" s="38">
        <v>45</v>
      </c>
      <c r="N252" s="554" t="s">
        <v>424</v>
      </c>
      <c r="O252" s="405"/>
      <c r="P252" s="405"/>
      <c r="Q252" s="405"/>
      <c r="R252" s="406"/>
      <c r="S252" s="40" t="s">
        <v>48</v>
      </c>
      <c r="T252" s="40" t="s">
        <v>48</v>
      </c>
      <c r="U252" s="41" t="s">
        <v>0</v>
      </c>
      <c r="V252" s="59">
        <v>73.5</v>
      </c>
      <c r="W252" s="56">
        <f t="shared" si="14"/>
        <v>73.5</v>
      </c>
      <c r="X252" s="42">
        <f>IFERROR(IF(W252=0,"",ROUNDUP(W252/H252,0)*0.00753),"")</f>
        <v>0.26355000000000001</v>
      </c>
      <c r="Y252" s="69" t="s">
        <v>48</v>
      </c>
      <c r="Z252" s="70" t="s">
        <v>48</v>
      </c>
      <c r="AD252" s="71"/>
      <c r="BA252" s="216" t="s">
        <v>66</v>
      </c>
    </row>
    <row r="253" spans="1:53" ht="27" customHeight="1" x14ac:dyDescent="0.3">
      <c r="A253" s="64" t="s">
        <v>425</v>
      </c>
      <c r="B253" s="64" t="s">
        <v>426</v>
      </c>
      <c r="C253" s="37">
        <v>4301051485</v>
      </c>
      <c r="D253" s="403">
        <v>4680115883567</v>
      </c>
      <c r="E253" s="403"/>
      <c r="F253" s="63">
        <v>0.35</v>
      </c>
      <c r="G253" s="38">
        <v>6</v>
      </c>
      <c r="H253" s="63">
        <v>2.1</v>
      </c>
      <c r="I253" s="63">
        <v>2.36</v>
      </c>
      <c r="J253" s="38">
        <v>156</v>
      </c>
      <c r="K253" s="38" t="s">
        <v>80</v>
      </c>
      <c r="L253" s="39" t="s">
        <v>79</v>
      </c>
      <c r="M253" s="38">
        <v>40</v>
      </c>
      <c r="N253" s="555" t="s">
        <v>427</v>
      </c>
      <c r="O253" s="405"/>
      <c r="P253" s="405"/>
      <c r="Q253" s="405"/>
      <c r="R253" s="406"/>
      <c r="S253" s="40" t="s">
        <v>48</v>
      </c>
      <c r="T253" s="40" t="s">
        <v>48</v>
      </c>
      <c r="U253" s="41" t="s">
        <v>0</v>
      </c>
      <c r="V253" s="59">
        <v>75.599999999999994</v>
      </c>
      <c r="W253" s="56">
        <f t="shared" si="14"/>
        <v>75.600000000000009</v>
      </c>
      <c r="X253" s="42">
        <f>IFERROR(IF(W253=0,"",ROUNDUP(W253/H253,0)*0.00753),"")</f>
        <v>0.27107999999999999</v>
      </c>
      <c r="Y253" s="69" t="s">
        <v>48</v>
      </c>
      <c r="Z253" s="70" t="s">
        <v>48</v>
      </c>
      <c r="AD253" s="71"/>
      <c r="BA253" s="217" t="s">
        <v>66</v>
      </c>
    </row>
    <row r="254" spans="1:53" ht="27" customHeight="1" x14ac:dyDescent="0.3">
      <c r="A254" s="64" t="s">
        <v>428</v>
      </c>
      <c r="B254" s="64" t="s">
        <v>429</v>
      </c>
      <c r="C254" s="37">
        <v>4301051134</v>
      </c>
      <c r="D254" s="403">
        <v>4607091381672</v>
      </c>
      <c r="E254" s="403"/>
      <c r="F254" s="63">
        <v>0.6</v>
      </c>
      <c r="G254" s="38">
        <v>6</v>
      </c>
      <c r="H254" s="63">
        <v>3.6</v>
      </c>
      <c r="I254" s="63">
        <v>3.8759999999999999</v>
      </c>
      <c r="J254" s="38">
        <v>120</v>
      </c>
      <c r="K254" s="38" t="s">
        <v>80</v>
      </c>
      <c r="L254" s="39" t="s">
        <v>79</v>
      </c>
      <c r="M254" s="38">
        <v>40</v>
      </c>
      <c r="N254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405"/>
      <c r="P254" s="405"/>
      <c r="Q254" s="405"/>
      <c r="R254" s="406"/>
      <c r="S254" s="40" t="s">
        <v>48</v>
      </c>
      <c r="T254" s="40" t="s">
        <v>48</v>
      </c>
      <c r="U254" s="41" t="s">
        <v>0</v>
      </c>
      <c r="V254" s="59">
        <v>0</v>
      </c>
      <c r="W254" s="56">
        <f t="shared" si="14"/>
        <v>0</v>
      </c>
      <c r="X254" s="42" t="str">
        <f>IFERROR(IF(W254=0,"",ROUNDUP(W254/H254,0)*0.00937),"")</f>
        <v/>
      </c>
      <c r="Y254" s="69" t="s">
        <v>48</v>
      </c>
      <c r="Z254" s="70" t="s">
        <v>48</v>
      </c>
      <c r="AD254" s="71"/>
      <c r="BA254" s="218" t="s">
        <v>66</v>
      </c>
    </row>
    <row r="255" spans="1:53" ht="27" customHeight="1" x14ac:dyDescent="0.3">
      <c r="A255" s="64" t="s">
        <v>430</v>
      </c>
      <c r="B255" s="64" t="s">
        <v>431</v>
      </c>
      <c r="C255" s="37">
        <v>4301051130</v>
      </c>
      <c r="D255" s="403">
        <v>4607091387537</v>
      </c>
      <c r="E255" s="403"/>
      <c r="F255" s="63">
        <v>0.45</v>
      </c>
      <c r="G255" s="38">
        <v>6</v>
      </c>
      <c r="H255" s="63">
        <v>2.7</v>
      </c>
      <c r="I255" s="63">
        <v>2.99</v>
      </c>
      <c r="J255" s="38">
        <v>156</v>
      </c>
      <c r="K255" s="38" t="s">
        <v>80</v>
      </c>
      <c r="L255" s="39" t="s">
        <v>79</v>
      </c>
      <c r="M255" s="38">
        <v>40</v>
      </c>
      <c r="N255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405"/>
      <c r="P255" s="405"/>
      <c r="Q255" s="405"/>
      <c r="R255" s="406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si="14"/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9" t="s">
        <v>66</v>
      </c>
    </row>
    <row r="256" spans="1:53" ht="27" customHeight="1" x14ac:dyDescent="0.3">
      <c r="A256" s="64" t="s">
        <v>432</v>
      </c>
      <c r="B256" s="64" t="s">
        <v>433</v>
      </c>
      <c r="C256" s="37">
        <v>4301051132</v>
      </c>
      <c r="D256" s="403">
        <v>4607091387513</v>
      </c>
      <c r="E256" s="403"/>
      <c r="F256" s="63">
        <v>0.45</v>
      </c>
      <c r="G256" s="38">
        <v>6</v>
      </c>
      <c r="H256" s="63">
        <v>2.7</v>
      </c>
      <c r="I256" s="63">
        <v>2.9780000000000002</v>
      </c>
      <c r="J256" s="38">
        <v>156</v>
      </c>
      <c r="K256" s="38" t="s">
        <v>80</v>
      </c>
      <c r="L256" s="39" t="s">
        <v>79</v>
      </c>
      <c r="M256" s="38">
        <v>40</v>
      </c>
      <c r="N256" s="5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405"/>
      <c r="P256" s="405"/>
      <c r="Q256" s="405"/>
      <c r="R256" s="406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4"/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20" t="s">
        <v>66</v>
      </c>
    </row>
    <row r="257" spans="1:53" ht="27" customHeight="1" x14ac:dyDescent="0.3">
      <c r="A257" s="64" t="s">
        <v>434</v>
      </c>
      <c r="B257" s="64" t="s">
        <v>435</v>
      </c>
      <c r="C257" s="37">
        <v>4301051277</v>
      </c>
      <c r="D257" s="403">
        <v>4680115880511</v>
      </c>
      <c r="E257" s="403"/>
      <c r="F257" s="63">
        <v>0.33</v>
      </c>
      <c r="G257" s="38">
        <v>6</v>
      </c>
      <c r="H257" s="63">
        <v>1.98</v>
      </c>
      <c r="I257" s="63">
        <v>2.1800000000000002</v>
      </c>
      <c r="J257" s="38">
        <v>156</v>
      </c>
      <c r="K257" s="38" t="s">
        <v>80</v>
      </c>
      <c r="L257" s="39" t="s">
        <v>139</v>
      </c>
      <c r="M257" s="38">
        <v>40</v>
      </c>
      <c r="N257" s="55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405"/>
      <c r="P257" s="405"/>
      <c r="Q257" s="405"/>
      <c r="R257" s="406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4"/>
        <v>0</v>
      </c>
      <c r="X257" s="42" t="str">
        <f>IFERROR(IF(W257=0,"",ROUNDUP(W257/H257,0)*0.00753),"")</f>
        <v/>
      </c>
      <c r="Y257" s="69" t="s">
        <v>48</v>
      </c>
      <c r="Z257" s="70" t="s">
        <v>48</v>
      </c>
      <c r="AD257" s="71"/>
      <c r="BA257" s="221" t="s">
        <v>66</v>
      </c>
    </row>
    <row r="258" spans="1:53" ht="27" customHeight="1" x14ac:dyDescent="0.3">
      <c r="A258" s="64" t="s">
        <v>436</v>
      </c>
      <c r="B258" s="64" t="s">
        <v>437</v>
      </c>
      <c r="C258" s="37">
        <v>4301051344</v>
      </c>
      <c r="D258" s="403">
        <v>4680115880412</v>
      </c>
      <c r="E258" s="403"/>
      <c r="F258" s="63">
        <v>0.33</v>
      </c>
      <c r="G258" s="38">
        <v>6</v>
      </c>
      <c r="H258" s="63">
        <v>1.98</v>
      </c>
      <c r="I258" s="63">
        <v>2.246</v>
      </c>
      <c r="J258" s="38">
        <v>156</v>
      </c>
      <c r="K258" s="38" t="s">
        <v>80</v>
      </c>
      <c r="L258" s="39" t="s">
        <v>139</v>
      </c>
      <c r="M258" s="38">
        <v>45</v>
      </c>
      <c r="N258" s="56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405"/>
      <c r="P258" s="405"/>
      <c r="Q258" s="405"/>
      <c r="R258" s="406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4"/>
        <v>0</v>
      </c>
      <c r="X258" s="42" t="str">
        <f>IFERROR(IF(W258=0,"",ROUNDUP(W258/H258,0)*0.00753),"")</f>
        <v/>
      </c>
      <c r="Y258" s="69" t="s">
        <v>48</v>
      </c>
      <c r="Z258" s="70" t="s">
        <v>48</v>
      </c>
      <c r="AD258" s="71"/>
      <c r="BA258" s="222" t="s">
        <v>66</v>
      </c>
    </row>
    <row r="259" spans="1:53" ht="12.5" x14ac:dyDescent="0.25">
      <c r="A259" s="410"/>
      <c r="B259" s="410"/>
      <c r="C259" s="410"/>
      <c r="D259" s="410"/>
      <c r="E259" s="410"/>
      <c r="F259" s="410"/>
      <c r="G259" s="410"/>
      <c r="H259" s="410"/>
      <c r="I259" s="410"/>
      <c r="J259" s="410"/>
      <c r="K259" s="410"/>
      <c r="L259" s="410"/>
      <c r="M259" s="411"/>
      <c r="N259" s="407" t="s">
        <v>43</v>
      </c>
      <c r="O259" s="408"/>
      <c r="P259" s="408"/>
      <c r="Q259" s="408"/>
      <c r="R259" s="408"/>
      <c r="S259" s="408"/>
      <c r="T259" s="409"/>
      <c r="U259" s="43" t="s">
        <v>42</v>
      </c>
      <c r="V259" s="44">
        <f>IFERROR(V249/H249,"0")+IFERROR(V250/H250,"0")+IFERROR(V251/H251,"0")+IFERROR(V252/H252,"0")+IFERROR(V253/H253,"0")+IFERROR(V254/H254,"0")+IFERROR(V255/H255,"0")+IFERROR(V256/H256,"0")+IFERROR(V257/H257,"0")+IFERROR(V258/H258,"0")</f>
        <v>71</v>
      </c>
      <c r="W259" s="44">
        <f>IFERROR(W249/H249,"0")+IFERROR(W250/H250,"0")+IFERROR(W251/H251,"0")+IFERROR(W252/H252,"0")+IFERROR(W253/H253,"0")+IFERROR(W254/H254,"0")+IFERROR(W255/H255,"0")+IFERROR(W256/H256,"0")+IFERROR(W257/H257,"0")+IFERROR(W258/H258,"0")</f>
        <v>71</v>
      </c>
      <c r="X259" s="44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0.53462999999999994</v>
      </c>
      <c r="Y259" s="68"/>
      <c r="Z259" s="68"/>
    </row>
    <row r="260" spans="1:53" ht="12.5" x14ac:dyDescent="0.25">
      <c r="A260" s="410"/>
      <c r="B260" s="410"/>
      <c r="C260" s="410"/>
      <c r="D260" s="410"/>
      <c r="E260" s="410"/>
      <c r="F260" s="410"/>
      <c r="G260" s="410"/>
      <c r="H260" s="410"/>
      <c r="I260" s="410"/>
      <c r="J260" s="410"/>
      <c r="K260" s="410"/>
      <c r="L260" s="410"/>
      <c r="M260" s="411"/>
      <c r="N260" s="407" t="s">
        <v>43</v>
      </c>
      <c r="O260" s="408"/>
      <c r="P260" s="408"/>
      <c r="Q260" s="408"/>
      <c r="R260" s="408"/>
      <c r="S260" s="408"/>
      <c r="T260" s="409"/>
      <c r="U260" s="43" t="s">
        <v>0</v>
      </c>
      <c r="V260" s="44">
        <f>IFERROR(SUM(V249:V258),"0")</f>
        <v>149.1</v>
      </c>
      <c r="W260" s="44">
        <f>IFERROR(SUM(W249:W258),"0")</f>
        <v>149.10000000000002</v>
      </c>
      <c r="X260" s="43"/>
      <c r="Y260" s="68"/>
      <c r="Z260" s="68"/>
    </row>
    <row r="261" spans="1:53" ht="14.25" customHeight="1" x14ac:dyDescent="0.3">
      <c r="A261" s="402" t="s">
        <v>235</v>
      </c>
      <c r="B261" s="402"/>
      <c r="C261" s="402"/>
      <c r="D261" s="402"/>
      <c r="E261" s="402"/>
      <c r="F261" s="402"/>
      <c r="G261" s="402"/>
      <c r="H261" s="402"/>
      <c r="I261" s="402"/>
      <c r="J261" s="402"/>
      <c r="K261" s="402"/>
      <c r="L261" s="402"/>
      <c r="M261" s="402"/>
      <c r="N261" s="402"/>
      <c r="O261" s="402"/>
      <c r="P261" s="402"/>
      <c r="Q261" s="402"/>
      <c r="R261" s="402"/>
      <c r="S261" s="402"/>
      <c r="T261" s="402"/>
      <c r="U261" s="402"/>
      <c r="V261" s="402"/>
      <c r="W261" s="402"/>
      <c r="X261" s="402"/>
      <c r="Y261" s="67"/>
      <c r="Z261" s="67"/>
    </row>
    <row r="262" spans="1:53" ht="16.5" customHeight="1" x14ac:dyDescent="0.3">
      <c r="A262" s="64" t="s">
        <v>438</v>
      </c>
      <c r="B262" s="64" t="s">
        <v>439</v>
      </c>
      <c r="C262" s="37">
        <v>4301060326</v>
      </c>
      <c r="D262" s="403">
        <v>4607091380880</v>
      </c>
      <c r="E262" s="403"/>
      <c r="F262" s="63">
        <v>1.4</v>
      </c>
      <c r="G262" s="38">
        <v>6</v>
      </c>
      <c r="H262" s="63">
        <v>8.4</v>
      </c>
      <c r="I262" s="63">
        <v>8.9640000000000004</v>
      </c>
      <c r="J262" s="38">
        <v>56</v>
      </c>
      <c r="K262" s="38" t="s">
        <v>117</v>
      </c>
      <c r="L262" s="39" t="s">
        <v>79</v>
      </c>
      <c r="M262" s="38">
        <v>30</v>
      </c>
      <c r="N262" s="5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405"/>
      <c r="P262" s="405"/>
      <c r="Q262" s="405"/>
      <c r="R262" s="40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IFERROR(IF(W262=0,"",ROUNDUP(W262/H262,0)*0.02175),"")</f>
        <v/>
      </c>
      <c r="Y262" s="69" t="s">
        <v>48</v>
      </c>
      <c r="Z262" s="70" t="s">
        <v>48</v>
      </c>
      <c r="AD262" s="71"/>
      <c r="BA262" s="223" t="s">
        <v>66</v>
      </c>
    </row>
    <row r="263" spans="1:53" ht="27" customHeight="1" x14ac:dyDescent="0.3">
      <c r="A263" s="64" t="s">
        <v>440</v>
      </c>
      <c r="B263" s="64" t="s">
        <v>441</v>
      </c>
      <c r="C263" s="37">
        <v>4301060308</v>
      </c>
      <c r="D263" s="403">
        <v>4607091384482</v>
      </c>
      <c r="E263" s="403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79</v>
      </c>
      <c r="M263" s="38">
        <v>30</v>
      </c>
      <c r="N263" s="5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405"/>
      <c r="P263" s="405"/>
      <c r="Q263" s="405"/>
      <c r="R263" s="406"/>
      <c r="S263" s="40" t="s">
        <v>48</v>
      </c>
      <c r="T263" s="40" t="s">
        <v>48</v>
      </c>
      <c r="U263" s="41" t="s">
        <v>0</v>
      </c>
      <c r="V263" s="59">
        <v>0</v>
      </c>
      <c r="W263" s="56">
        <f>IFERROR(IF(V263="",0,CEILING((V263/$H263),1)*$H263),"")</f>
        <v>0</v>
      </c>
      <c r="X263" s="42" t="str">
        <f>IFERROR(IF(W263=0,"",ROUNDUP(W263/H263,0)*0.02175),"")</f>
        <v/>
      </c>
      <c r="Y263" s="69" t="s">
        <v>48</v>
      </c>
      <c r="Z263" s="70" t="s">
        <v>48</v>
      </c>
      <c r="AD263" s="71"/>
      <c r="BA263" s="224" t="s">
        <v>66</v>
      </c>
    </row>
    <row r="264" spans="1:53" ht="16.5" customHeight="1" x14ac:dyDescent="0.3">
      <c r="A264" s="64" t="s">
        <v>442</v>
      </c>
      <c r="B264" s="64" t="s">
        <v>443</v>
      </c>
      <c r="C264" s="37">
        <v>4301060325</v>
      </c>
      <c r="D264" s="403">
        <v>4607091380897</v>
      </c>
      <c r="E264" s="403"/>
      <c r="F264" s="63">
        <v>1.4</v>
      </c>
      <c r="G264" s="38">
        <v>6</v>
      </c>
      <c r="H264" s="63">
        <v>8.4</v>
      </c>
      <c r="I264" s="63">
        <v>8.9640000000000004</v>
      </c>
      <c r="J264" s="38">
        <v>56</v>
      </c>
      <c r="K264" s="38" t="s">
        <v>117</v>
      </c>
      <c r="L264" s="39" t="s">
        <v>79</v>
      </c>
      <c r="M264" s="38">
        <v>30</v>
      </c>
      <c r="N264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405"/>
      <c r="P264" s="405"/>
      <c r="Q264" s="405"/>
      <c r="R264" s="406"/>
      <c r="S264" s="40" t="s">
        <v>48</v>
      </c>
      <c r="T264" s="40" t="s">
        <v>48</v>
      </c>
      <c r="U264" s="41" t="s">
        <v>0</v>
      </c>
      <c r="V264" s="59">
        <v>0</v>
      </c>
      <c r="W264" s="56">
        <f>IFERROR(IF(V264="",0,CEILING((V264/$H264),1)*$H264),"")</f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5" t="s">
        <v>66</v>
      </c>
    </row>
    <row r="265" spans="1:53" ht="12.5" x14ac:dyDescent="0.25">
      <c r="A265" s="410"/>
      <c r="B265" s="410"/>
      <c r="C265" s="410"/>
      <c r="D265" s="410"/>
      <c r="E265" s="410"/>
      <c r="F265" s="410"/>
      <c r="G265" s="410"/>
      <c r="H265" s="410"/>
      <c r="I265" s="410"/>
      <c r="J265" s="410"/>
      <c r="K265" s="410"/>
      <c r="L265" s="410"/>
      <c r="M265" s="411"/>
      <c r="N265" s="407" t="s">
        <v>43</v>
      </c>
      <c r="O265" s="408"/>
      <c r="P265" s="408"/>
      <c r="Q265" s="408"/>
      <c r="R265" s="408"/>
      <c r="S265" s="408"/>
      <c r="T265" s="409"/>
      <c r="U265" s="43" t="s">
        <v>42</v>
      </c>
      <c r="V265" s="44">
        <f>IFERROR(V262/H262,"0")+IFERROR(V263/H263,"0")+IFERROR(V264/H264,"0")</f>
        <v>0</v>
      </c>
      <c r="W265" s="44">
        <f>IFERROR(W262/H262,"0")+IFERROR(W263/H263,"0")+IFERROR(W264/H264,"0")</f>
        <v>0</v>
      </c>
      <c r="X265" s="44">
        <f>IFERROR(IF(X262="",0,X262),"0")+IFERROR(IF(X263="",0,X263),"0")+IFERROR(IF(X264="",0,X264),"0")</f>
        <v>0</v>
      </c>
      <c r="Y265" s="68"/>
      <c r="Z265" s="68"/>
    </row>
    <row r="266" spans="1:53" ht="12.5" x14ac:dyDescent="0.25">
      <c r="A266" s="410"/>
      <c r="B266" s="410"/>
      <c r="C266" s="410"/>
      <c r="D266" s="410"/>
      <c r="E266" s="410"/>
      <c r="F266" s="410"/>
      <c r="G266" s="410"/>
      <c r="H266" s="410"/>
      <c r="I266" s="410"/>
      <c r="J266" s="410"/>
      <c r="K266" s="410"/>
      <c r="L266" s="410"/>
      <c r="M266" s="411"/>
      <c r="N266" s="407" t="s">
        <v>43</v>
      </c>
      <c r="O266" s="408"/>
      <c r="P266" s="408"/>
      <c r="Q266" s="408"/>
      <c r="R266" s="408"/>
      <c r="S266" s="408"/>
      <c r="T266" s="409"/>
      <c r="U266" s="43" t="s">
        <v>0</v>
      </c>
      <c r="V266" s="44">
        <f>IFERROR(SUM(V262:V264),"0")</f>
        <v>0</v>
      </c>
      <c r="W266" s="44">
        <f>IFERROR(SUM(W262:W264),"0")</f>
        <v>0</v>
      </c>
      <c r="X266" s="43"/>
      <c r="Y266" s="68"/>
      <c r="Z266" s="68"/>
    </row>
    <row r="267" spans="1:53" ht="14.25" customHeight="1" x14ac:dyDescent="0.3">
      <c r="A267" s="402" t="s">
        <v>99</v>
      </c>
      <c r="B267" s="402"/>
      <c r="C267" s="402"/>
      <c r="D267" s="402"/>
      <c r="E267" s="402"/>
      <c r="F267" s="402"/>
      <c r="G267" s="402"/>
      <c r="H267" s="402"/>
      <c r="I267" s="402"/>
      <c r="J267" s="402"/>
      <c r="K267" s="402"/>
      <c r="L267" s="402"/>
      <c r="M267" s="402"/>
      <c r="N267" s="402"/>
      <c r="O267" s="402"/>
      <c r="P267" s="402"/>
      <c r="Q267" s="402"/>
      <c r="R267" s="402"/>
      <c r="S267" s="402"/>
      <c r="T267" s="402"/>
      <c r="U267" s="402"/>
      <c r="V267" s="402"/>
      <c r="W267" s="402"/>
      <c r="X267" s="402"/>
      <c r="Y267" s="67"/>
      <c r="Z267" s="67"/>
    </row>
    <row r="268" spans="1:53" ht="16.5" customHeight="1" x14ac:dyDescent="0.3">
      <c r="A268" s="64" t="s">
        <v>444</v>
      </c>
      <c r="B268" s="64" t="s">
        <v>445</v>
      </c>
      <c r="C268" s="37">
        <v>4301030232</v>
      </c>
      <c r="D268" s="403">
        <v>4607091388374</v>
      </c>
      <c r="E268" s="403"/>
      <c r="F268" s="63">
        <v>0.38</v>
      </c>
      <c r="G268" s="38">
        <v>8</v>
      </c>
      <c r="H268" s="63">
        <v>3.04</v>
      </c>
      <c r="I268" s="63">
        <v>3.28</v>
      </c>
      <c r="J268" s="38">
        <v>156</v>
      </c>
      <c r="K268" s="38" t="s">
        <v>80</v>
      </c>
      <c r="L268" s="39" t="s">
        <v>103</v>
      </c>
      <c r="M268" s="38">
        <v>180</v>
      </c>
      <c r="N268" s="564" t="s">
        <v>446</v>
      </c>
      <c r="O268" s="405"/>
      <c r="P268" s="405"/>
      <c r="Q268" s="405"/>
      <c r="R268" s="406"/>
      <c r="S268" s="40" t="s">
        <v>48</v>
      </c>
      <c r="T268" s="40" t="s">
        <v>48</v>
      </c>
      <c r="U268" s="41" t="s">
        <v>0</v>
      </c>
      <c r="V268" s="59">
        <v>0</v>
      </c>
      <c r="W268" s="56">
        <f>IFERROR(IF(V268="",0,CEILING((V268/$H268),1)*$H268),"")</f>
        <v>0</v>
      </c>
      <c r="X268" s="42" t="str">
        <f>IFERROR(IF(W268=0,"",ROUNDUP(W268/H268,0)*0.00753),"")</f>
        <v/>
      </c>
      <c r="Y268" s="69" t="s">
        <v>48</v>
      </c>
      <c r="Z268" s="70" t="s">
        <v>48</v>
      </c>
      <c r="AD268" s="71"/>
      <c r="BA268" s="226" t="s">
        <v>66</v>
      </c>
    </row>
    <row r="269" spans="1:53" ht="27" customHeight="1" x14ac:dyDescent="0.3">
      <c r="A269" s="64" t="s">
        <v>447</v>
      </c>
      <c r="B269" s="64" t="s">
        <v>448</v>
      </c>
      <c r="C269" s="37">
        <v>4301030235</v>
      </c>
      <c r="D269" s="403">
        <v>4607091388381</v>
      </c>
      <c r="E269" s="403"/>
      <c r="F269" s="63">
        <v>0.38</v>
      </c>
      <c r="G269" s="38">
        <v>8</v>
      </c>
      <c r="H269" s="63">
        <v>3.04</v>
      </c>
      <c r="I269" s="63">
        <v>3.32</v>
      </c>
      <c r="J269" s="38">
        <v>156</v>
      </c>
      <c r="K269" s="38" t="s">
        <v>80</v>
      </c>
      <c r="L269" s="39" t="s">
        <v>103</v>
      </c>
      <c r="M269" s="38">
        <v>180</v>
      </c>
      <c r="N269" s="565" t="s">
        <v>449</v>
      </c>
      <c r="O269" s="405"/>
      <c r="P269" s="405"/>
      <c r="Q269" s="405"/>
      <c r="R269" s="406"/>
      <c r="S269" s="40" t="s">
        <v>48</v>
      </c>
      <c r="T269" s="40" t="s">
        <v>48</v>
      </c>
      <c r="U269" s="41" t="s">
        <v>0</v>
      </c>
      <c r="V269" s="59">
        <v>0</v>
      </c>
      <c r="W269" s="56">
        <f>IFERROR(IF(V269="",0,CEILING((V269/$H269),1)*$H269),"")</f>
        <v>0</v>
      </c>
      <c r="X269" s="42" t="str">
        <f>IFERROR(IF(W269=0,"",ROUNDUP(W269/H269,0)*0.00753),"")</f>
        <v/>
      </c>
      <c r="Y269" s="69" t="s">
        <v>48</v>
      </c>
      <c r="Z269" s="70" t="s">
        <v>48</v>
      </c>
      <c r="AD269" s="71"/>
      <c r="BA269" s="227" t="s">
        <v>66</v>
      </c>
    </row>
    <row r="270" spans="1:53" ht="27" customHeight="1" x14ac:dyDescent="0.3">
      <c r="A270" s="64" t="s">
        <v>450</v>
      </c>
      <c r="B270" s="64" t="s">
        <v>451</v>
      </c>
      <c r="C270" s="37">
        <v>4301030233</v>
      </c>
      <c r="D270" s="403">
        <v>4607091388404</v>
      </c>
      <c r="E270" s="403"/>
      <c r="F270" s="63">
        <v>0.17</v>
      </c>
      <c r="G270" s="38">
        <v>15</v>
      </c>
      <c r="H270" s="63">
        <v>2.5499999999999998</v>
      </c>
      <c r="I270" s="63">
        <v>2.9</v>
      </c>
      <c r="J270" s="38">
        <v>156</v>
      </c>
      <c r="K270" s="38" t="s">
        <v>80</v>
      </c>
      <c r="L270" s="39" t="s">
        <v>103</v>
      </c>
      <c r="M270" s="38">
        <v>180</v>
      </c>
      <c r="N270" s="5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405"/>
      <c r="P270" s="405"/>
      <c r="Q270" s="405"/>
      <c r="R270" s="406"/>
      <c r="S270" s="40" t="s">
        <v>48</v>
      </c>
      <c r="T270" s="40" t="s">
        <v>48</v>
      </c>
      <c r="U270" s="41" t="s">
        <v>0</v>
      </c>
      <c r="V270" s="59">
        <v>0</v>
      </c>
      <c r="W270" s="56">
        <f>IFERROR(IF(V270="",0,CEILING((V270/$H270),1)*$H270),"")</f>
        <v>0</v>
      </c>
      <c r="X270" s="42" t="str">
        <f>IFERROR(IF(W270=0,"",ROUNDUP(W270/H270,0)*0.00753),"")</f>
        <v/>
      </c>
      <c r="Y270" s="69" t="s">
        <v>48</v>
      </c>
      <c r="Z270" s="70" t="s">
        <v>48</v>
      </c>
      <c r="AD270" s="71"/>
      <c r="BA270" s="228" t="s">
        <v>66</v>
      </c>
    </row>
    <row r="271" spans="1:53" ht="12.5" x14ac:dyDescent="0.25">
      <c r="A271" s="410"/>
      <c r="B271" s="410"/>
      <c r="C271" s="410"/>
      <c r="D271" s="410"/>
      <c r="E271" s="410"/>
      <c r="F271" s="410"/>
      <c r="G271" s="410"/>
      <c r="H271" s="410"/>
      <c r="I271" s="410"/>
      <c r="J271" s="410"/>
      <c r="K271" s="410"/>
      <c r="L271" s="410"/>
      <c r="M271" s="411"/>
      <c r="N271" s="407" t="s">
        <v>43</v>
      </c>
      <c r="O271" s="408"/>
      <c r="P271" s="408"/>
      <c r="Q271" s="408"/>
      <c r="R271" s="408"/>
      <c r="S271" s="408"/>
      <c r="T271" s="409"/>
      <c r="U271" s="43" t="s">
        <v>42</v>
      </c>
      <c r="V271" s="44">
        <f>IFERROR(V268/H268,"0")+IFERROR(V269/H269,"0")+IFERROR(V270/H270,"0")</f>
        <v>0</v>
      </c>
      <c r="W271" s="44">
        <f>IFERROR(W268/H268,"0")+IFERROR(W269/H269,"0")+IFERROR(W270/H270,"0")</f>
        <v>0</v>
      </c>
      <c r="X271" s="44">
        <f>IFERROR(IF(X268="",0,X268),"0")+IFERROR(IF(X269="",0,X269),"0")+IFERROR(IF(X270="",0,X270),"0")</f>
        <v>0</v>
      </c>
      <c r="Y271" s="68"/>
      <c r="Z271" s="68"/>
    </row>
    <row r="272" spans="1:53" ht="12.5" x14ac:dyDescent="0.25">
      <c r="A272" s="410"/>
      <c r="B272" s="410"/>
      <c r="C272" s="410"/>
      <c r="D272" s="410"/>
      <c r="E272" s="410"/>
      <c r="F272" s="410"/>
      <c r="G272" s="410"/>
      <c r="H272" s="410"/>
      <c r="I272" s="410"/>
      <c r="J272" s="410"/>
      <c r="K272" s="410"/>
      <c r="L272" s="410"/>
      <c r="M272" s="411"/>
      <c r="N272" s="407" t="s">
        <v>43</v>
      </c>
      <c r="O272" s="408"/>
      <c r="P272" s="408"/>
      <c r="Q272" s="408"/>
      <c r="R272" s="408"/>
      <c r="S272" s="408"/>
      <c r="T272" s="409"/>
      <c r="U272" s="43" t="s">
        <v>0</v>
      </c>
      <c r="V272" s="44">
        <f>IFERROR(SUM(V268:V270),"0")</f>
        <v>0</v>
      </c>
      <c r="W272" s="44">
        <f>IFERROR(SUM(W268:W270),"0")</f>
        <v>0</v>
      </c>
      <c r="X272" s="43"/>
      <c r="Y272" s="68"/>
      <c r="Z272" s="68"/>
    </row>
    <row r="273" spans="1:53" ht="14.25" customHeight="1" x14ac:dyDescent="0.3">
      <c r="A273" s="402" t="s">
        <v>452</v>
      </c>
      <c r="B273" s="402"/>
      <c r="C273" s="402"/>
      <c r="D273" s="402"/>
      <c r="E273" s="402"/>
      <c r="F273" s="402"/>
      <c r="G273" s="402"/>
      <c r="H273" s="402"/>
      <c r="I273" s="402"/>
      <c r="J273" s="402"/>
      <c r="K273" s="402"/>
      <c r="L273" s="402"/>
      <c r="M273" s="402"/>
      <c r="N273" s="402"/>
      <c r="O273" s="402"/>
      <c r="P273" s="402"/>
      <c r="Q273" s="402"/>
      <c r="R273" s="402"/>
      <c r="S273" s="402"/>
      <c r="T273" s="402"/>
      <c r="U273" s="402"/>
      <c r="V273" s="402"/>
      <c r="W273" s="402"/>
      <c r="X273" s="402"/>
      <c r="Y273" s="67"/>
      <c r="Z273" s="67"/>
    </row>
    <row r="274" spans="1:53" ht="16.5" customHeight="1" x14ac:dyDescent="0.3">
      <c r="A274" s="64" t="s">
        <v>453</v>
      </c>
      <c r="B274" s="64" t="s">
        <v>454</v>
      </c>
      <c r="C274" s="37">
        <v>4301180007</v>
      </c>
      <c r="D274" s="403">
        <v>4680115881808</v>
      </c>
      <c r="E274" s="403"/>
      <c r="F274" s="63">
        <v>0.1</v>
      </c>
      <c r="G274" s="38">
        <v>20</v>
      </c>
      <c r="H274" s="63">
        <v>2</v>
      </c>
      <c r="I274" s="63">
        <v>2.2400000000000002</v>
      </c>
      <c r="J274" s="38">
        <v>238</v>
      </c>
      <c r="K274" s="38" t="s">
        <v>456</v>
      </c>
      <c r="L274" s="39" t="s">
        <v>455</v>
      </c>
      <c r="M274" s="38">
        <v>730</v>
      </c>
      <c r="N274" s="5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405"/>
      <c r="P274" s="405"/>
      <c r="Q274" s="405"/>
      <c r="R274" s="406"/>
      <c r="S274" s="40" t="s">
        <v>48</v>
      </c>
      <c r="T274" s="40" t="s">
        <v>48</v>
      </c>
      <c r="U274" s="41" t="s">
        <v>0</v>
      </c>
      <c r="V274" s="59">
        <v>0</v>
      </c>
      <c r="W274" s="56">
        <f>IFERROR(IF(V274="",0,CEILING((V274/$H274),1)*$H274),"")</f>
        <v>0</v>
      </c>
      <c r="X274" s="42" t="str">
        <f>IFERROR(IF(W274=0,"",ROUNDUP(W274/H274,0)*0.00474),"")</f>
        <v/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3">
      <c r="A275" s="64" t="s">
        <v>457</v>
      </c>
      <c r="B275" s="64" t="s">
        <v>458</v>
      </c>
      <c r="C275" s="37">
        <v>4301180006</v>
      </c>
      <c r="D275" s="403">
        <v>4680115881822</v>
      </c>
      <c r="E275" s="403"/>
      <c r="F275" s="63">
        <v>0.1</v>
      </c>
      <c r="G275" s="38">
        <v>20</v>
      </c>
      <c r="H275" s="63">
        <v>2</v>
      </c>
      <c r="I275" s="63">
        <v>2.2400000000000002</v>
      </c>
      <c r="J275" s="38">
        <v>238</v>
      </c>
      <c r="K275" s="38" t="s">
        <v>456</v>
      </c>
      <c r="L275" s="39" t="s">
        <v>455</v>
      </c>
      <c r="M275" s="38">
        <v>730</v>
      </c>
      <c r="N275" s="5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405"/>
      <c r="P275" s="405"/>
      <c r="Q275" s="405"/>
      <c r="R275" s="406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IFERROR(IF(W275=0,"",ROUNDUP(W275/H275,0)*0.00474),"")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3">
      <c r="A276" s="64" t="s">
        <v>459</v>
      </c>
      <c r="B276" s="64" t="s">
        <v>460</v>
      </c>
      <c r="C276" s="37">
        <v>4301180001</v>
      </c>
      <c r="D276" s="403">
        <v>4680115880016</v>
      </c>
      <c r="E276" s="403"/>
      <c r="F276" s="63">
        <v>0.1</v>
      </c>
      <c r="G276" s="38">
        <v>20</v>
      </c>
      <c r="H276" s="63">
        <v>2</v>
      </c>
      <c r="I276" s="63">
        <v>2.2400000000000002</v>
      </c>
      <c r="J276" s="38">
        <v>238</v>
      </c>
      <c r="K276" s="38" t="s">
        <v>456</v>
      </c>
      <c r="L276" s="39" t="s">
        <v>455</v>
      </c>
      <c r="M276" s="38">
        <v>730</v>
      </c>
      <c r="N276" s="5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405"/>
      <c r="P276" s="405"/>
      <c r="Q276" s="405"/>
      <c r="R276" s="406"/>
      <c r="S276" s="40" t="s">
        <v>48</v>
      </c>
      <c r="T276" s="40" t="s">
        <v>48</v>
      </c>
      <c r="U276" s="41" t="s">
        <v>0</v>
      </c>
      <c r="V276" s="59">
        <v>74</v>
      </c>
      <c r="W276" s="56">
        <f>IFERROR(IF(V276="",0,CEILING((V276/$H276),1)*$H276),"")</f>
        <v>74</v>
      </c>
      <c r="X276" s="42">
        <f>IFERROR(IF(W276=0,"",ROUNDUP(W276/H276,0)*0.00474),"")</f>
        <v>0.17538000000000001</v>
      </c>
      <c r="Y276" s="69" t="s">
        <v>48</v>
      </c>
      <c r="Z276" s="70" t="s">
        <v>48</v>
      </c>
      <c r="AD276" s="71"/>
      <c r="BA276" s="231" t="s">
        <v>66</v>
      </c>
    </row>
    <row r="277" spans="1:53" ht="12.5" x14ac:dyDescent="0.25">
      <c r="A277" s="410"/>
      <c r="B277" s="410"/>
      <c r="C277" s="410"/>
      <c r="D277" s="410"/>
      <c r="E277" s="410"/>
      <c r="F277" s="410"/>
      <c r="G277" s="410"/>
      <c r="H277" s="410"/>
      <c r="I277" s="410"/>
      <c r="J277" s="410"/>
      <c r="K277" s="410"/>
      <c r="L277" s="410"/>
      <c r="M277" s="411"/>
      <c r="N277" s="407" t="s">
        <v>43</v>
      </c>
      <c r="O277" s="408"/>
      <c r="P277" s="408"/>
      <c r="Q277" s="408"/>
      <c r="R277" s="408"/>
      <c r="S277" s="408"/>
      <c r="T277" s="409"/>
      <c r="U277" s="43" t="s">
        <v>42</v>
      </c>
      <c r="V277" s="44">
        <f>IFERROR(V274/H274,"0")+IFERROR(V275/H275,"0")+IFERROR(V276/H276,"0")</f>
        <v>37</v>
      </c>
      <c r="W277" s="44">
        <f>IFERROR(W274/H274,"0")+IFERROR(W275/H275,"0")+IFERROR(W276/H276,"0")</f>
        <v>37</v>
      </c>
      <c r="X277" s="44">
        <f>IFERROR(IF(X274="",0,X274),"0")+IFERROR(IF(X275="",0,X275),"0")+IFERROR(IF(X276="",0,X276),"0")</f>
        <v>0.17538000000000001</v>
      </c>
      <c r="Y277" s="68"/>
      <c r="Z277" s="68"/>
    </row>
    <row r="278" spans="1:53" ht="12.5" x14ac:dyDescent="0.25">
      <c r="A278" s="410"/>
      <c r="B278" s="410"/>
      <c r="C278" s="410"/>
      <c r="D278" s="410"/>
      <c r="E278" s="410"/>
      <c r="F278" s="410"/>
      <c r="G278" s="410"/>
      <c r="H278" s="410"/>
      <c r="I278" s="410"/>
      <c r="J278" s="410"/>
      <c r="K278" s="410"/>
      <c r="L278" s="410"/>
      <c r="M278" s="411"/>
      <c r="N278" s="407" t="s">
        <v>43</v>
      </c>
      <c r="O278" s="408"/>
      <c r="P278" s="408"/>
      <c r="Q278" s="408"/>
      <c r="R278" s="408"/>
      <c r="S278" s="408"/>
      <c r="T278" s="409"/>
      <c r="U278" s="43" t="s">
        <v>0</v>
      </c>
      <c r="V278" s="44">
        <f>IFERROR(SUM(V274:V276),"0")</f>
        <v>74</v>
      </c>
      <c r="W278" s="44">
        <f>IFERROR(SUM(W274:W276),"0")</f>
        <v>74</v>
      </c>
      <c r="X278" s="43"/>
      <c r="Y278" s="68"/>
      <c r="Z278" s="68"/>
    </row>
    <row r="279" spans="1:53" ht="16.5" customHeight="1" x14ac:dyDescent="0.3">
      <c r="A279" s="401" t="s">
        <v>461</v>
      </c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1"/>
      <c r="P279" s="401"/>
      <c r="Q279" s="401"/>
      <c r="R279" s="401"/>
      <c r="S279" s="401"/>
      <c r="T279" s="401"/>
      <c r="U279" s="401"/>
      <c r="V279" s="401"/>
      <c r="W279" s="401"/>
      <c r="X279" s="401"/>
      <c r="Y279" s="66"/>
      <c r="Z279" s="66"/>
    </row>
    <row r="280" spans="1:53" ht="14.25" customHeight="1" x14ac:dyDescent="0.3">
      <c r="A280" s="402" t="s">
        <v>121</v>
      </c>
      <c r="B280" s="402"/>
      <c r="C280" s="402"/>
      <c r="D280" s="402"/>
      <c r="E280" s="402"/>
      <c r="F280" s="402"/>
      <c r="G280" s="402"/>
      <c r="H280" s="402"/>
      <c r="I280" s="402"/>
      <c r="J280" s="402"/>
      <c r="K280" s="402"/>
      <c r="L280" s="402"/>
      <c r="M280" s="402"/>
      <c r="N280" s="402"/>
      <c r="O280" s="402"/>
      <c r="P280" s="402"/>
      <c r="Q280" s="402"/>
      <c r="R280" s="402"/>
      <c r="S280" s="402"/>
      <c r="T280" s="402"/>
      <c r="U280" s="402"/>
      <c r="V280" s="402"/>
      <c r="W280" s="402"/>
      <c r="X280" s="402"/>
      <c r="Y280" s="67"/>
      <c r="Z280" s="67"/>
    </row>
    <row r="281" spans="1:53" ht="27" customHeight="1" x14ac:dyDescent="0.3">
      <c r="A281" s="64" t="s">
        <v>462</v>
      </c>
      <c r="B281" s="64" t="s">
        <v>463</v>
      </c>
      <c r="C281" s="37">
        <v>4301011315</v>
      </c>
      <c r="D281" s="403">
        <v>4607091387421</v>
      </c>
      <c r="E281" s="403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117</v>
      </c>
      <c r="L281" s="39" t="s">
        <v>116</v>
      </c>
      <c r="M281" s="38">
        <v>55</v>
      </c>
      <c r="N281" s="57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405"/>
      <c r="P281" s="405"/>
      <c r="Q281" s="405"/>
      <c r="R281" s="406"/>
      <c r="S281" s="40" t="s">
        <v>48</v>
      </c>
      <c r="T281" s="40" t="s">
        <v>48</v>
      </c>
      <c r="U281" s="41" t="s">
        <v>0</v>
      </c>
      <c r="V281" s="59">
        <v>0</v>
      </c>
      <c r="W281" s="56">
        <f t="shared" ref="W281:W288" si="15">IFERROR(IF(V281="",0,CEILING((V281/$H281),1)*$H281),"")</f>
        <v>0</v>
      </c>
      <c r="X281" s="42" t="str">
        <f>IFERROR(IF(W281=0,"",ROUNDUP(W281/H281,0)*0.02175),"")</f>
        <v/>
      </c>
      <c r="Y281" s="69" t="s">
        <v>48</v>
      </c>
      <c r="Z281" s="70" t="s">
        <v>48</v>
      </c>
      <c r="AD281" s="71"/>
      <c r="BA281" s="232" t="s">
        <v>66</v>
      </c>
    </row>
    <row r="282" spans="1:53" ht="27" customHeight="1" x14ac:dyDescent="0.3">
      <c r="A282" s="64" t="s">
        <v>462</v>
      </c>
      <c r="B282" s="64" t="s">
        <v>464</v>
      </c>
      <c r="C282" s="37">
        <v>4301011121</v>
      </c>
      <c r="D282" s="403">
        <v>4607091387421</v>
      </c>
      <c r="E282" s="403"/>
      <c r="F282" s="63">
        <v>1.35</v>
      </c>
      <c r="G282" s="38">
        <v>8</v>
      </c>
      <c r="H282" s="63">
        <v>10.8</v>
      </c>
      <c r="I282" s="63">
        <v>11.28</v>
      </c>
      <c r="J282" s="38">
        <v>48</v>
      </c>
      <c r="K282" s="38" t="s">
        <v>117</v>
      </c>
      <c r="L282" s="39" t="s">
        <v>126</v>
      </c>
      <c r="M282" s="38">
        <v>55</v>
      </c>
      <c r="N282" s="5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405"/>
      <c r="P282" s="405"/>
      <c r="Q282" s="405"/>
      <c r="R282" s="406"/>
      <c r="S282" s="40" t="s">
        <v>48</v>
      </c>
      <c r="T282" s="40" t="s">
        <v>48</v>
      </c>
      <c r="U282" s="41" t="s">
        <v>0</v>
      </c>
      <c r="V282" s="59">
        <v>0</v>
      </c>
      <c r="W282" s="56">
        <f t="shared" si="15"/>
        <v>0</v>
      </c>
      <c r="X282" s="42" t="str">
        <f>IFERROR(IF(W282=0,"",ROUNDUP(W282/H282,0)*0.02039),"")</f>
        <v/>
      </c>
      <c r="Y282" s="69" t="s">
        <v>48</v>
      </c>
      <c r="Z282" s="70" t="s">
        <v>48</v>
      </c>
      <c r="AD282" s="71"/>
      <c r="BA282" s="233" t="s">
        <v>66</v>
      </c>
    </row>
    <row r="283" spans="1:53" ht="27" customHeight="1" x14ac:dyDescent="0.3">
      <c r="A283" s="64" t="s">
        <v>465</v>
      </c>
      <c r="B283" s="64" t="s">
        <v>466</v>
      </c>
      <c r="C283" s="37">
        <v>4301011396</v>
      </c>
      <c r="D283" s="403">
        <v>4607091387452</v>
      </c>
      <c r="E283" s="403"/>
      <c r="F283" s="63">
        <v>1.35</v>
      </c>
      <c r="G283" s="38">
        <v>8</v>
      </c>
      <c r="H283" s="63">
        <v>10.8</v>
      </c>
      <c r="I283" s="63">
        <v>11.28</v>
      </c>
      <c r="J283" s="38">
        <v>48</v>
      </c>
      <c r="K283" s="38" t="s">
        <v>117</v>
      </c>
      <c r="L283" s="39" t="s">
        <v>126</v>
      </c>
      <c r="M283" s="38">
        <v>55</v>
      </c>
      <c r="N283" s="57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405"/>
      <c r="P283" s="405"/>
      <c r="Q283" s="405"/>
      <c r="R283" s="406"/>
      <c r="S283" s="40" t="s">
        <v>48</v>
      </c>
      <c r="T283" s="40" t="s">
        <v>48</v>
      </c>
      <c r="U283" s="41" t="s">
        <v>0</v>
      </c>
      <c r="V283" s="59">
        <v>0</v>
      </c>
      <c r="W283" s="56">
        <f t="shared" si="15"/>
        <v>0</v>
      </c>
      <c r="X283" s="42" t="str">
        <f>IFERROR(IF(W283=0,"",ROUNDUP(W283/H283,0)*0.02039),"")</f>
        <v/>
      </c>
      <c r="Y283" s="69" t="s">
        <v>48</v>
      </c>
      <c r="Z283" s="70" t="s">
        <v>48</v>
      </c>
      <c r="AD283" s="71"/>
      <c r="BA283" s="234" t="s">
        <v>66</v>
      </c>
    </row>
    <row r="284" spans="1:53" ht="27" customHeight="1" x14ac:dyDescent="0.3">
      <c r="A284" s="64" t="s">
        <v>465</v>
      </c>
      <c r="B284" s="64" t="s">
        <v>467</v>
      </c>
      <c r="C284" s="37">
        <v>4301011322</v>
      </c>
      <c r="D284" s="403">
        <v>4607091387452</v>
      </c>
      <c r="E284" s="403"/>
      <c r="F284" s="63">
        <v>1.35</v>
      </c>
      <c r="G284" s="38">
        <v>8</v>
      </c>
      <c r="H284" s="63">
        <v>10.8</v>
      </c>
      <c r="I284" s="63">
        <v>11.28</v>
      </c>
      <c r="J284" s="38">
        <v>56</v>
      </c>
      <c r="K284" s="38" t="s">
        <v>117</v>
      </c>
      <c r="L284" s="39" t="s">
        <v>139</v>
      </c>
      <c r="M284" s="38">
        <v>55</v>
      </c>
      <c r="N284" s="57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405"/>
      <c r="P284" s="405"/>
      <c r="Q284" s="405"/>
      <c r="R284" s="406"/>
      <c r="S284" s="40" t="s">
        <v>48</v>
      </c>
      <c r="T284" s="40" t="s">
        <v>48</v>
      </c>
      <c r="U284" s="41" t="s">
        <v>0</v>
      </c>
      <c r="V284" s="59">
        <v>0</v>
      </c>
      <c r="W284" s="56">
        <f t="shared" si="15"/>
        <v>0</v>
      </c>
      <c r="X284" s="42" t="str">
        <f>IFERROR(IF(W284=0,"",ROUNDUP(W284/H284,0)*0.02175),"")</f>
        <v/>
      </c>
      <c r="Y284" s="69" t="s">
        <v>48</v>
      </c>
      <c r="Z284" s="70" t="s">
        <v>48</v>
      </c>
      <c r="AD284" s="71"/>
      <c r="BA284" s="235" t="s">
        <v>66</v>
      </c>
    </row>
    <row r="285" spans="1:53" ht="27" customHeight="1" x14ac:dyDescent="0.3">
      <c r="A285" s="64" t="s">
        <v>465</v>
      </c>
      <c r="B285" s="64" t="s">
        <v>468</v>
      </c>
      <c r="C285" s="37">
        <v>4301011619</v>
      </c>
      <c r="D285" s="403">
        <v>4607091387452</v>
      </c>
      <c r="E285" s="403"/>
      <c r="F285" s="63">
        <v>1.45</v>
      </c>
      <c r="G285" s="38">
        <v>8</v>
      </c>
      <c r="H285" s="63">
        <v>11.6</v>
      </c>
      <c r="I285" s="63">
        <v>12.08</v>
      </c>
      <c r="J285" s="38">
        <v>56</v>
      </c>
      <c r="K285" s="38" t="s">
        <v>117</v>
      </c>
      <c r="L285" s="39" t="s">
        <v>116</v>
      </c>
      <c r="M285" s="38">
        <v>55</v>
      </c>
      <c r="N285" s="574" t="s">
        <v>469</v>
      </c>
      <c r="O285" s="405"/>
      <c r="P285" s="405"/>
      <c r="Q285" s="405"/>
      <c r="R285" s="406"/>
      <c r="S285" s="40" t="s">
        <v>48</v>
      </c>
      <c r="T285" s="40" t="s">
        <v>48</v>
      </c>
      <c r="U285" s="41" t="s">
        <v>0</v>
      </c>
      <c r="V285" s="59">
        <v>0</v>
      </c>
      <c r="W285" s="56">
        <f t="shared" si="15"/>
        <v>0</v>
      </c>
      <c r="X285" s="42" t="str">
        <f>IFERROR(IF(W285=0,"",ROUNDUP(W285/H285,0)*0.02175),"")</f>
        <v/>
      </c>
      <c r="Y285" s="69" t="s">
        <v>48</v>
      </c>
      <c r="Z285" s="70" t="s">
        <v>48</v>
      </c>
      <c r="AD285" s="71"/>
      <c r="BA285" s="236" t="s">
        <v>66</v>
      </c>
    </row>
    <row r="286" spans="1:53" ht="27" customHeight="1" x14ac:dyDescent="0.3">
      <c r="A286" s="64" t="s">
        <v>470</v>
      </c>
      <c r="B286" s="64" t="s">
        <v>471</v>
      </c>
      <c r="C286" s="37">
        <v>4301011313</v>
      </c>
      <c r="D286" s="403">
        <v>4607091385984</v>
      </c>
      <c r="E286" s="403"/>
      <c r="F286" s="63">
        <v>1.35</v>
      </c>
      <c r="G286" s="38">
        <v>8</v>
      </c>
      <c r="H286" s="63">
        <v>10.8</v>
      </c>
      <c r="I286" s="63">
        <v>11.28</v>
      </c>
      <c r="J286" s="38">
        <v>56</v>
      </c>
      <c r="K286" s="38" t="s">
        <v>117</v>
      </c>
      <c r="L286" s="39" t="s">
        <v>116</v>
      </c>
      <c r="M286" s="38">
        <v>55</v>
      </c>
      <c r="N286" s="5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405"/>
      <c r="P286" s="405"/>
      <c r="Q286" s="405"/>
      <c r="R286" s="406"/>
      <c r="S286" s="40" t="s">
        <v>48</v>
      </c>
      <c r="T286" s="40" t="s">
        <v>48</v>
      </c>
      <c r="U286" s="41" t="s">
        <v>0</v>
      </c>
      <c r="V286" s="59">
        <v>0</v>
      </c>
      <c r="W286" s="56">
        <f t="shared" si="15"/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7" t="s">
        <v>66</v>
      </c>
    </row>
    <row r="287" spans="1:53" ht="27" customHeight="1" x14ac:dyDescent="0.3">
      <c r="A287" s="64" t="s">
        <v>472</v>
      </c>
      <c r="B287" s="64" t="s">
        <v>473</v>
      </c>
      <c r="C287" s="37">
        <v>4301011316</v>
      </c>
      <c r="D287" s="403">
        <v>4607091387438</v>
      </c>
      <c r="E287" s="403"/>
      <c r="F287" s="63">
        <v>0.5</v>
      </c>
      <c r="G287" s="38">
        <v>10</v>
      </c>
      <c r="H287" s="63">
        <v>5</v>
      </c>
      <c r="I287" s="63">
        <v>5.24</v>
      </c>
      <c r="J287" s="38">
        <v>120</v>
      </c>
      <c r="K287" s="38" t="s">
        <v>80</v>
      </c>
      <c r="L287" s="39" t="s">
        <v>116</v>
      </c>
      <c r="M287" s="38">
        <v>55</v>
      </c>
      <c r="N287" s="57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405"/>
      <c r="P287" s="405"/>
      <c r="Q287" s="405"/>
      <c r="R287" s="406"/>
      <c r="S287" s="40" t="s">
        <v>48</v>
      </c>
      <c r="T287" s="40" t="s">
        <v>48</v>
      </c>
      <c r="U287" s="41" t="s">
        <v>0</v>
      </c>
      <c r="V287" s="59">
        <v>190</v>
      </c>
      <c r="W287" s="56">
        <f t="shared" si="15"/>
        <v>190</v>
      </c>
      <c r="X287" s="42">
        <f>IFERROR(IF(W287=0,"",ROUNDUP(W287/H287,0)*0.00937),"")</f>
        <v>0.35605999999999999</v>
      </c>
      <c r="Y287" s="69" t="s">
        <v>48</v>
      </c>
      <c r="Z287" s="70" t="s">
        <v>48</v>
      </c>
      <c r="AD287" s="71"/>
      <c r="BA287" s="238" t="s">
        <v>66</v>
      </c>
    </row>
    <row r="288" spans="1:53" ht="27" customHeight="1" x14ac:dyDescent="0.3">
      <c r="A288" s="64" t="s">
        <v>474</v>
      </c>
      <c r="B288" s="64" t="s">
        <v>475</v>
      </c>
      <c r="C288" s="37">
        <v>4301011318</v>
      </c>
      <c r="D288" s="403">
        <v>4607091387469</v>
      </c>
      <c r="E288" s="403"/>
      <c r="F288" s="63">
        <v>0.5</v>
      </c>
      <c r="G288" s="38">
        <v>10</v>
      </c>
      <c r="H288" s="63">
        <v>5</v>
      </c>
      <c r="I288" s="63">
        <v>5.21</v>
      </c>
      <c r="J288" s="38">
        <v>120</v>
      </c>
      <c r="K288" s="38" t="s">
        <v>80</v>
      </c>
      <c r="L288" s="39" t="s">
        <v>79</v>
      </c>
      <c r="M288" s="38">
        <v>55</v>
      </c>
      <c r="N288" s="5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405"/>
      <c r="P288" s="405"/>
      <c r="Q288" s="405"/>
      <c r="R288" s="406"/>
      <c r="S288" s="40" t="s">
        <v>48</v>
      </c>
      <c r="T288" s="40" t="s">
        <v>48</v>
      </c>
      <c r="U288" s="41" t="s">
        <v>0</v>
      </c>
      <c r="V288" s="59">
        <v>0</v>
      </c>
      <c r="W288" s="56">
        <f t="shared" si="15"/>
        <v>0</v>
      </c>
      <c r="X288" s="42" t="str">
        <f>IFERROR(IF(W288=0,"",ROUNDUP(W288/H288,0)*0.00937),"")</f>
        <v/>
      </c>
      <c r="Y288" s="69" t="s">
        <v>48</v>
      </c>
      <c r="Z288" s="70" t="s">
        <v>48</v>
      </c>
      <c r="AD288" s="71"/>
      <c r="BA288" s="239" t="s">
        <v>66</v>
      </c>
    </row>
    <row r="289" spans="1:53" ht="12.5" x14ac:dyDescent="0.25">
      <c r="A289" s="410"/>
      <c r="B289" s="410"/>
      <c r="C289" s="410"/>
      <c r="D289" s="410"/>
      <c r="E289" s="410"/>
      <c r="F289" s="410"/>
      <c r="G289" s="410"/>
      <c r="H289" s="410"/>
      <c r="I289" s="410"/>
      <c r="J289" s="410"/>
      <c r="K289" s="410"/>
      <c r="L289" s="410"/>
      <c r="M289" s="411"/>
      <c r="N289" s="407" t="s">
        <v>43</v>
      </c>
      <c r="O289" s="408"/>
      <c r="P289" s="408"/>
      <c r="Q289" s="408"/>
      <c r="R289" s="408"/>
      <c r="S289" s="408"/>
      <c r="T289" s="409"/>
      <c r="U289" s="43" t="s">
        <v>42</v>
      </c>
      <c r="V289" s="44">
        <f>IFERROR(V281/H281,"0")+IFERROR(V282/H282,"0")+IFERROR(V283/H283,"0")+IFERROR(V284/H284,"0")+IFERROR(V285/H285,"0")+IFERROR(V286/H286,"0")+IFERROR(V287/H287,"0")+IFERROR(V288/H288,"0")</f>
        <v>38</v>
      </c>
      <c r="W289" s="44">
        <f>IFERROR(W281/H281,"0")+IFERROR(W282/H282,"0")+IFERROR(W283/H283,"0")+IFERROR(W284/H284,"0")+IFERROR(W285/H285,"0")+IFERROR(W286/H286,"0")+IFERROR(W287/H287,"0")+IFERROR(W288/H288,"0")</f>
        <v>38</v>
      </c>
      <c r="X289" s="44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0.35605999999999999</v>
      </c>
      <c r="Y289" s="68"/>
      <c r="Z289" s="68"/>
    </row>
    <row r="290" spans="1:53" ht="12.5" x14ac:dyDescent="0.25">
      <c r="A290" s="410"/>
      <c r="B290" s="410"/>
      <c r="C290" s="410"/>
      <c r="D290" s="410"/>
      <c r="E290" s="410"/>
      <c r="F290" s="410"/>
      <c r="G290" s="410"/>
      <c r="H290" s="410"/>
      <c r="I290" s="410"/>
      <c r="J290" s="410"/>
      <c r="K290" s="410"/>
      <c r="L290" s="410"/>
      <c r="M290" s="411"/>
      <c r="N290" s="407" t="s">
        <v>43</v>
      </c>
      <c r="O290" s="408"/>
      <c r="P290" s="408"/>
      <c r="Q290" s="408"/>
      <c r="R290" s="408"/>
      <c r="S290" s="408"/>
      <c r="T290" s="409"/>
      <c r="U290" s="43" t="s">
        <v>0</v>
      </c>
      <c r="V290" s="44">
        <f>IFERROR(SUM(V281:V288),"0")</f>
        <v>190</v>
      </c>
      <c r="W290" s="44">
        <f>IFERROR(SUM(W281:W288),"0")</f>
        <v>190</v>
      </c>
      <c r="X290" s="43"/>
      <c r="Y290" s="68"/>
      <c r="Z290" s="68"/>
    </row>
    <row r="291" spans="1:53" ht="14.25" customHeight="1" x14ac:dyDescent="0.3">
      <c r="A291" s="402" t="s">
        <v>76</v>
      </c>
      <c r="B291" s="402"/>
      <c r="C291" s="402"/>
      <c r="D291" s="402"/>
      <c r="E291" s="402"/>
      <c r="F291" s="402"/>
      <c r="G291" s="402"/>
      <c r="H291" s="402"/>
      <c r="I291" s="402"/>
      <c r="J291" s="402"/>
      <c r="K291" s="402"/>
      <c r="L291" s="402"/>
      <c r="M291" s="402"/>
      <c r="N291" s="402"/>
      <c r="O291" s="402"/>
      <c r="P291" s="402"/>
      <c r="Q291" s="402"/>
      <c r="R291" s="402"/>
      <c r="S291" s="402"/>
      <c r="T291" s="402"/>
      <c r="U291" s="402"/>
      <c r="V291" s="402"/>
      <c r="W291" s="402"/>
      <c r="X291" s="402"/>
      <c r="Y291" s="67"/>
      <c r="Z291" s="67"/>
    </row>
    <row r="292" spans="1:53" ht="27" customHeight="1" x14ac:dyDescent="0.3">
      <c r="A292" s="64" t="s">
        <v>476</v>
      </c>
      <c r="B292" s="64" t="s">
        <v>477</v>
      </c>
      <c r="C292" s="37">
        <v>4301031154</v>
      </c>
      <c r="D292" s="403">
        <v>4607091387292</v>
      </c>
      <c r="E292" s="403"/>
      <c r="F292" s="63">
        <v>0.73</v>
      </c>
      <c r="G292" s="38">
        <v>6</v>
      </c>
      <c r="H292" s="63">
        <v>4.38</v>
      </c>
      <c r="I292" s="63">
        <v>4.6399999999999997</v>
      </c>
      <c r="J292" s="38">
        <v>156</v>
      </c>
      <c r="K292" s="38" t="s">
        <v>80</v>
      </c>
      <c r="L292" s="39" t="s">
        <v>79</v>
      </c>
      <c r="M292" s="38">
        <v>45</v>
      </c>
      <c r="N292" s="5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405"/>
      <c r="P292" s="405"/>
      <c r="Q292" s="405"/>
      <c r="R292" s="406"/>
      <c r="S292" s="40" t="s">
        <v>48</v>
      </c>
      <c r="T292" s="40" t="s">
        <v>48</v>
      </c>
      <c r="U292" s="41" t="s">
        <v>0</v>
      </c>
      <c r="V292" s="59">
        <v>0</v>
      </c>
      <c r="W292" s="56">
        <f>IFERROR(IF(V292="",0,CEILING((V292/$H292),1)*$H292),"")</f>
        <v>0</v>
      </c>
      <c r="X292" s="42" t="str">
        <f>IFERROR(IF(W292=0,"",ROUNDUP(W292/H292,0)*0.00753),"")</f>
        <v/>
      </c>
      <c r="Y292" s="69" t="s">
        <v>48</v>
      </c>
      <c r="Z292" s="70" t="s">
        <v>48</v>
      </c>
      <c r="AD292" s="71"/>
      <c r="BA292" s="240" t="s">
        <v>66</v>
      </c>
    </row>
    <row r="293" spans="1:53" ht="27" customHeight="1" x14ac:dyDescent="0.3">
      <c r="A293" s="64" t="s">
        <v>478</v>
      </c>
      <c r="B293" s="64" t="s">
        <v>479</v>
      </c>
      <c r="C293" s="37">
        <v>4301031155</v>
      </c>
      <c r="D293" s="403">
        <v>4607091387315</v>
      </c>
      <c r="E293" s="403"/>
      <c r="F293" s="63">
        <v>0.7</v>
      </c>
      <c r="G293" s="38">
        <v>4</v>
      </c>
      <c r="H293" s="63">
        <v>2.8</v>
      </c>
      <c r="I293" s="63">
        <v>3.048</v>
      </c>
      <c r="J293" s="38">
        <v>156</v>
      </c>
      <c r="K293" s="38" t="s">
        <v>80</v>
      </c>
      <c r="L293" s="39" t="s">
        <v>79</v>
      </c>
      <c r="M293" s="38">
        <v>45</v>
      </c>
      <c r="N293" s="5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405"/>
      <c r="P293" s="405"/>
      <c r="Q293" s="405"/>
      <c r="R293" s="406"/>
      <c r="S293" s="40" t="s">
        <v>48</v>
      </c>
      <c r="T293" s="40" t="s">
        <v>48</v>
      </c>
      <c r="U293" s="41" t="s">
        <v>0</v>
      </c>
      <c r="V293" s="59">
        <v>0</v>
      </c>
      <c r="W293" s="56">
        <f>IFERROR(IF(V293="",0,CEILING((V293/$H293),1)*$H293),"")</f>
        <v>0</v>
      </c>
      <c r="X293" s="42" t="str">
        <f>IFERROR(IF(W293=0,"",ROUNDUP(W293/H293,0)*0.00753),"")</f>
        <v/>
      </c>
      <c r="Y293" s="69" t="s">
        <v>48</v>
      </c>
      <c r="Z293" s="70" t="s">
        <v>48</v>
      </c>
      <c r="AD293" s="71"/>
      <c r="BA293" s="241" t="s">
        <v>66</v>
      </c>
    </row>
    <row r="294" spans="1:53" ht="12.5" x14ac:dyDescent="0.25">
      <c r="A294" s="410"/>
      <c r="B294" s="410"/>
      <c r="C294" s="410"/>
      <c r="D294" s="410"/>
      <c r="E294" s="410"/>
      <c r="F294" s="410"/>
      <c r="G294" s="410"/>
      <c r="H294" s="410"/>
      <c r="I294" s="410"/>
      <c r="J294" s="410"/>
      <c r="K294" s="410"/>
      <c r="L294" s="410"/>
      <c r="M294" s="411"/>
      <c r="N294" s="407" t="s">
        <v>43</v>
      </c>
      <c r="O294" s="408"/>
      <c r="P294" s="408"/>
      <c r="Q294" s="408"/>
      <c r="R294" s="408"/>
      <c r="S294" s="408"/>
      <c r="T294" s="409"/>
      <c r="U294" s="43" t="s">
        <v>42</v>
      </c>
      <c r="V294" s="44">
        <f>IFERROR(V292/H292,"0")+IFERROR(V293/H293,"0")</f>
        <v>0</v>
      </c>
      <c r="W294" s="44">
        <f>IFERROR(W292/H292,"0")+IFERROR(W293/H293,"0")</f>
        <v>0</v>
      </c>
      <c r="X294" s="44">
        <f>IFERROR(IF(X292="",0,X292),"0")+IFERROR(IF(X293="",0,X293),"0")</f>
        <v>0</v>
      </c>
      <c r="Y294" s="68"/>
      <c r="Z294" s="68"/>
    </row>
    <row r="295" spans="1:53" ht="12.5" x14ac:dyDescent="0.25">
      <c r="A295" s="410"/>
      <c r="B295" s="410"/>
      <c r="C295" s="410"/>
      <c r="D295" s="410"/>
      <c r="E295" s="410"/>
      <c r="F295" s="410"/>
      <c r="G295" s="410"/>
      <c r="H295" s="410"/>
      <c r="I295" s="410"/>
      <c r="J295" s="410"/>
      <c r="K295" s="410"/>
      <c r="L295" s="410"/>
      <c r="M295" s="411"/>
      <c r="N295" s="407" t="s">
        <v>43</v>
      </c>
      <c r="O295" s="408"/>
      <c r="P295" s="408"/>
      <c r="Q295" s="408"/>
      <c r="R295" s="408"/>
      <c r="S295" s="408"/>
      <c r="T295" s="409"/>
      <c r="U295" s="43" t="s">
        <v>0</v>
      </c>
      <c r="V295" s="44">
        <f>IFERROR(SUM(V292:V293),"0")</f>
        <v>0</v>
      </c>
      <c r="W295" s="44">
        <f>IFERROR(SUM(W292:W293),"0")</f>
        <v>0</v>
      </c>
      <c r="X295" s="43"/>
      <c r="Y295" s="68"/>
      <c r="Z295" s="68"/>
    </row>
    <row r="296" spans="1:53" ht="16.5" customHeight="1" x14ac:dyDescent="0.3">
      <c r="A296" s="401" t="s">
        <v>480</v>
      </c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1"/>
      <c r="P296" s="401"/>
      <c r="Q296" s="401"/>
      <c r="R296" s="401"/>
      <c r="S296" s="401"/>
      <c r="T296" s="401"/>
      <c r="U296" s="401"/>
      <c r="V296" s="401"/>
      <c r="W296" s="401"/>
      <c r="X296" s="401"/>
      <c r="Y296" s="66"/>
      <c r="Z296" s="66"/>
    </row>
    <row r="297" spans="1:53" ht="14.25" customHeight="1" x14ac:dyDescent="0.3">
      <c r="A297" s="402" t="s">
        <v>76</v>
      </c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2"/>
      <c r="P297" s="402"/>
      <c r="Q297" s="402"/>
      <c r="R297" s="402"/>
      <c r="S297" s="402"/>
      <c r="T297" s="402"/>
      <c r="U297" s="402"/>
      <c r="V297" s="402"/>
      <c r="W297" s="402"/>
      <c r="X297" s="402"/>
      <c r="Y297" s="67"/>
      <c r="Z297" s="67"/>
    </row>
    <row r="298" spans="1:53" ht="27" customHeight="1" x14ac:dyDescent="0.3">
      <c r="A298" s="64" t="s">
        <v>481</v>
      </c>
      <c r="B298" s="64" t="s">
        <v>482</v>
      </c>
      <c r="C298" s="37">
        <v>4301031066</v>
      </c>
      <c r="D298" s="403">
        <v>4607091383836</v>
      </c>
      <c r="E298" s="403"/>
      <c r="F298" s="63">
        <v>0.3</v>
      </c>
      <c r="G298" s="38">
        <v>6</v>
      </c>
      <c r="H298" s="63">
        <v>1.8</v>
      </c>
      <c r="I298" s="63">
        <v>2.048</v>
      </c>
      <c r="J298" s="38">
        <v>156</v>
      </c>
      <c r="K298" s="38" t="s">
        <v>80</v>
      </c>
      <c r="L298" s="39" t="s">
        <v>79</v>
      </c>
      <c r="M298" s="38">
        <v>40</v>
      </c>
      <c r="N298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405"/>
      <c r="P298" s="405"/>
      <c r="Q298" s="405"/>
      <c r="R298" s="406"/>
      <c r="S298" s="40" t="s">
        <v>48</v>
      </c>
      <c r="T298" s="40" t="s">
        <v>48</v>
      </c>
      <c r="U298" s="41" t="s">
        <v>0</v>
      </c>
      <c r="V298" s="59">
        <v>79.2</v>
      </c>
      <c r="W298" s="56">
        <f>IFERROR(IF(V298="",0,CEILING((V298/$H298),1)*$H298),"")</f>
        <v>79.2</v>
      </c>
      <c r="X298" s="42">
        <f>IFERROR(IF(W298=0,"",ROUNDUP(W298/H298,0)*0.00753),"")</f>
        <v>0.33132</v>
      </c>
      <c r="Y298" s="69" t="s">
        <v>48</v>
      </c>
      <c r="Z298" s="70" t="s">
        <v>48</v>
      </c>
      <c r="AD298" s="71"/>
      <c r="BA298" s="242" t="s">
        <v>66</v>
      </c>
    </row>
    <row r="299" spans="1:53" ht="12.5" x14ac:dyDescent="0.25">
      <c r="A299" s="410"/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1"/>
      <c r="N299" s="407" t="s">
        <v>43</v>
      </c>
      <c r="O299" s="408"/>
      <c r="P299" s="408"/>
      <c r="Q299" s="408"/>
      <c r="R299" s="408"/>
      <c r="S299" s="408"/>
      <c r="T299" s="409"/>
      <c r="U299" s="43" t="s">
        <v>42</v>
      </c>
      <c r="V299" s="44">
        <f>IFERROR(V298/H298,"0")</f>
        <v>44</v>
      </c>
      <c r="W299" s="44">
        <f>IFERROR(W298/H298,"0")</f>
        <v>44</v>
      </c>
      <c r="X299" s="44">
        <f>IFERROR(IF(X298="",0,X298),"0")</f>
        <v>0.33132</v>
      </c>
      <c r="Y299" s="68"/>
      <c r="Z299" s="68"/>
    </row>
    <row r="300" spans="1:53" ht="12.5" x14ac:dyDescent="0.25">
      <c r="A300" s="410"/>
      <c r="B300" s="410"/>
      <c r="C300" s="410"/>
      <c r="D300" s="410"/>
      <c r="E300" s="410"/>
      <c r="F300" s="410"/>
      <c r="G300" s="410"/>
      <c r="H300" s="410"/>
      <c r="I300" s="410"/>
      <c r="J300" s="410"/>
      <c r="K300" s="410"/>
      <c r="L300" s="410"/>
      <c r="M300" s="411"/>
      <c r="N300" s="407" t="s">
        <v>43</v>
      </c>
      <c r="O300" s="408"/>
      <c r="P300" s="408"/>
      <c r="Q300" s="408"/>
      <c r="R300" s="408"/>
      <c r="S300" s="408"/>
      <c r="T300" s="409"/>
      <c r="U300" s="43" t="s">
        <v>0</v>
      </c>
      <c r="V300" s="44">
        <f>IFERROR(SUM(V298:V298),"0")</f>
        <v>79.2</v>
      </c>
      <c r="W300" s="44">
        <f>IFERROR(SUM(W298:W298),"0")</f>
        <v>79.2</v>
      </c>
      <c r="X300" s="43"/>
      <c r="Y300" s="68"/>
      <c r="Z300" s="68"/>
    </row>
    <row r="301" spans="1:53" ht="14.25" customHeight="1" x14ac:dyDescent="0.3">
      <c r="A301" s="402" t="s">
        <v>81</v>
      </c>
      <c r="B301" s="402"/>
      <c r="C301" s="402"/>
      <c r="D301" s="402"/>
      <c r="E301" s="402"/>
      <c r="F301" s="402"/>
      <c r="G301" s="402"/>
      <c r="H301" s="402"/>
      <c r="I301" s="402"/>
      <c r="J301" s="402"/>
      <c r="K301" s="402"/>
      <c r="L301" s="402"/>
      <c r="M301" s="402"/>
      <c r="N301" s="402"/>
      <c r="O301" s="402"/>
      <c r="P301" s="402"/>
      <c r="Q301" s="402"/>
      <c r="R301" s="402"/>
      <c r="S301" s="402"/>
      <c r="T301" s="402"/>
      <c r="U301" s="402"/>
      <c r="V301" s="402"/>
      <c r="W301" s="402"/>
      <c r="X301" s="402"/>
      <c r="Y301" s="67"/>
      <c r="Z301" s="67"/>
    </row>
    <row r="302" spans="1:53" ht="27" customHeight="1" x14ac:dyDescent="0.3">
      <c r="A302" s="64" t="s">
        <v>483</v>
      </c>
      <c r="B302" s="64" t="s">
        <v>484</v>
      </c>
      <c r="C302" s="37">
        <v>4301051142</v>
      </c>
      <c r="D302" s="403">
        <v>4607091387919</v>
      </c>
      <c r="E302" s="403"/>
      <c r="F302" s="63">
        <v>1.35</v>
      </c>
      <c r="G302" s="38">
        <v>6</v>
      </c>
      <c r="H302" s="63">
        <v>8.1</v>
      </c>
      <c r="I302" s="63">
        <v>8.6639999999999997</v>
      </c>
      <c r="J302" s="38">
        <v>56</v>
      </c>
      <c r="K302" s="38" t="s">
        <v>117</v>
      </c>
      <c r="L302" s="39" t="s">
        <v>79</v>
      </c>
      <c r="M302" s="38">
        <v>45</v>
      </c>
      <c r="N302" s="5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405"/>
      <c r="P302" s="405"/>
      <c r="Q302" s="405"/>
      <c r="R302" s="406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43" t="s">
        <v>66</v>
      </c>
    </row>
    <row r="303" spans="1:53" ht="12.5" x14ac:dyDescent="0.25">
      <c r="A303" s="410"/>
      <c r="B303" s="410"/>
      <c r="C303" s="410"/>
      <c r="D303" s="410"/>
      <c r="E303" s="410"/>
      <c r="F303" s="410"/>
      <c r="G303" s="410"/>
      <c r="H303" s="410"/>
      <c r="I303" s="410"/>
      <c r="J303" s="410"/>
      <c r="K303" s="410"/>
      <c r="L303" s="410"/>
      <c r="M303" s="411"/>
      <c r="N303" s="407" t="s">
        <v>43</v>
      </c>
      <c r="O303" s="408"/>
      <c r="P303" s="408"/>
      <c r="Q303" s="408"/>
      <c r="R303" s="408"/>
      <c r="S303" s="408"/>
      <c r="T303" s="409"/>
      <c r="U303" s="43" t="s">
        <v>42</v>
      </c>
      <c r="V303" s="44">
        <f>IFERROR(V302/H302,"0")</f>
        <v>0</v>
      </c>
      <c r="W303" s="44">
        <f>IFERROR(W302/H302,"0")</f>
        <v>0</v>
      </c>
      <c r="X303" s="44">
        <f>IFERROR(IF(X302="",0,X302),"0")</f>
        <v>0</v>
      </c>
      <c r="Y303" s="68"/>
      <c r="Z303" s="68"/>
    </row>
    <row r="304" spans="1:53" ht="12.5" x14ac:dyDescent="0.25">
      <c r="A304" s="410"/>
      <c r="B304" s="410"/>
      <c r="C304" s="410"/>
      <c r="D304" s="410"/>
      <c r="E304" s="410"/>
      <c r="F304" s="410"/>
      <c r="G304" s="410"/>
      <c r="H304" s="410"/>
      <c r="I304" s="410"/>
      <c r="J304" s="410"/>
      <c r="K304" s="410"/>
      <c r="L304" s="410"/>
      <c r="M304" s="411"/>
      <c r="N304" s="407" t="s">
        <v>43</v>
      </c>
      <c r="O304" s="408"/>
      <c r="P304" s="408"/>
      <c r="Q304" s="408"/>
      <c r="R304" s="408"/>
      <c r="S304" s="408"/>
      <c r="T304" s="409"/>
      <c r="U304" s="43" t="s">
        <v>0</v>
      </c>
      <c r="V304" s="44">
        <f>IFERROR(SUM(V302:V302),"0")</f>
        <v>0</v>
      </c>
      <c r="W304" s="44">
        <f>IFERROR(SUM(W302:W302),"0")</f>
        <v>0</v>
      </c>
      <c r="X304" s="43"/>
      <c r="Y304" s="68"/>
      <c r="Z304" s="68"/>
    </row>
    <row r="305" spans="1:53" ht="14.25" customHeight="1" x14ac:dyDescent="0.3">
      <c r="A305" s="402" t="s">
        <v>235</v>
      </c>
      <c r="B305" s="402"/>
      <c r="C305" s="402"/>
      <c r="D305" s="402"/>
      <c r="E305" s="402"/>
      <c r="F305" s="402"/>
      <c r="G305" s="402"/>
      <c r="H305" s="402"/>
      <c r="I305" s="402"/>
      <c r="J305" s="402"/>
      <c r="K305" s="402"/>
      <c r="L305" s="402"/>
      <c r="M305" s="402"/>
      <c r="N305" s="402"/>
      <c r="O305" s="402"/>
      <c r="P305" s="402"/>
      <c r="Q305" s="402"/>
      <c r="R305" s="402"/>
      <c r="S305" s="402"/>
      <c r="T305" s="402"/>
      <c r="U305" s="402"/>
      <c r="V305" s="402"/>
      <c r="W305" s="402"/>
      <c r="X305" s="402"/>
      <c r="Y305" s="67"/>
      <c r="Z305" s="67"/>
    </row>
    <row r="306" spans="1:53" ht="27" customHeight="1" x14ac:dyDescent="0.3">
      <c r="A306" s="64" t="s">
        <v>485</v>
      </c>
      <c r="B306" s="64" t="s">
        <v>486</v>
      </c>
      <c r="C306" s="37">
        <v>4301060324</v>
      </c>
      <c r="D306" s="403">
        <v>4607091388831</v>
      </c>
      <c r="E306" s="403"/>
      <c r="F306" s="63">
        <v>0.38</v>
      </c>
      <c r="G306" s="38">
        <v>6</v>
      </c>
      <c r="H306" s="63">
        <v>2.2799999999999998</v>
      </c>
      <c r="I306" s="63">
        <v>2.552</v>
      </c>
      <c r="J306" s="38">
        <v>156</v>
      </c>
      <c r="K306" s="38" t="s">
        <v>80</v>
      </c>
      <c r="L306" s="39" t="s">
        <v>79</v>
      </c>
      <c r="M306" s="38">
        <v>40</v>
      </c>
      <c r="N306" s="58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405"/>
      <c r="P306" s="405"/>
      <c r="Q306" s="405"/>
      <c r="R306" s="406"/>
      <c r="S306" s="40" t="s">
        <v>48</v>
      </c>
      <c r="T306" s="40" t="s">
        <v>48</v>
      </c>
      <c r="U306" s="41" t="s">
        <v>0</v>
      </c>
      <c r="V306" s="59">
        <v>134.52000000000001</v>
      </c>
      <c r="W306" s="56">
        <f>IFERROR(IF(V306="",0,CEILING((V306/$H306),1)*$H306),"")</f>
        <v>134.51999999999998</v>
      </c>
      <c r="X306" s="42">
        <f>IFERROR(IF(W306=0,"",ROUNDUP(W306/H306,0)*0.00753),"")</f>
        <v>0.44427</v>
      </c>
      <c r="Y306" s="69" t="s">
        <v>48</v>
      </c>
      <c r="Z306" s="70" t="s">
        <v>48</v>
      </c>
      <c r="AD306" s="71"/>
      <c r="BA306" s="244" t="s">
        <v>66</v>
      </c>
    </row>
    <row r="307" spans="1:53" ht="12.5" x14ac:dyDescent="0.25">
      <c r="A307" s="410"/>
      <c r="B307" s="410"/>
      <c r="C307" s="410"/>
      <c r="D307" s="410"/>
      <c r="E307" s="410"/>
      <c r="F307" s="410"/>
      <c r="G307" s="410"/>
      <c r="H307" s="410"/>
      <c r="I307" s="410"/>
      <c r="J307" s="410"/>
      <c r="K307" s="410"/>
      <c r="L307" s="410"/>
      <c r="M307" s="411"/>
      <c r="N307" s="407" t="s">
        <v>43</v>
      </c>
      <c r="O307" s="408"/>
      <c r="P307" s="408"/>
      <c r="Q307" s="408"/>
      <c r="R307" s="408"/>
      <c r="S307" s="408"/>
      <c r="T307" s="409"/>
      <c r="U307" s="43" t="s">
        <v>42</v>
      </c>
      <c r="V307" s="44">
        <f>IFERROR(V306/H306,"0")</f>
        <v>59.000000000000007</v>
      </c>
      <c r="W307" s="44">
        <f>IFERROR(W306/H306,"0")</f>
        <v>59</v>
      </c>
      <c r="X307" s="44">
        <f>IFERROR(IF(X306="",0,X306),"0")</f>
        <v>0.44427</v>
      </c>
      <c r="Y307" s="68"/>
      <c r="Z307" s="68"/>
    </row>
    <row r="308" spans="1:53" ht="12.5" x14ac:dyDescent="0.25">
      <c r="A308" s="410"/>
      <c r="B308" s="410"/>
      <c r="C308" s="410"/>
      <c r="D308" s="410"/>
      <c r="E308" s="410"/>
      <c r="F308" s="410"/>
      <c r="G308" s="410"/>
      <c r="H308" s="410"/>
      <c r="I308" s="410"/>
      <c r="J308" s="410"/>
      <c r="K308" s="410"/>
      <c r="L308" s="410"/>
      <c r="M308" s="411"/>
      <c r="N308" s="407" t="s">
        <v>43</v>
      </c>
      <c r="O308" s="408"/>
      <c r="P308" s="408"/>
      <c r="Q308" s="408"/>
      <c r="R308" s="408"/>
      <c r="S308" s="408"/>
      <c r="T308" s="409"/>
      <c r="U308" s="43" t="s">
        <v>0</v>
      </c>
      <c r="V308" s="44">
        <f>IFERROR(SUM(V306:V306),"0")</f>
        <v>134.52000000000001</v>
      </c>
      <c r="W308" s="44">
        <f>IFERROR(SUM(W306:W306),"0")</f>
        <v>134.51999999999998</v>
      </c>
      <c r="X308" s="43"/>
      <c r="Y308" s="68"/>
      <c r="Z308" s="68"/>
    </row>
    <row r="309" spans="1:53" ht="14.25" customHeight="1" x14ac:dyDescent="0.3">
      <c r="A309" s="402" t="s">
        <v>99</v>
      </c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2"/>
      <c r="O309" s="402"/>
      <c r="P309" s="402"/>
      <c r="Q309" s="402"/>
      <c r="R309" s="402"/>
      <c r="S309" s="402"/>
      <c r="T309" s="402"/>
      <c r="U309" s="402"/>
      <c r="V309" s="402"/>
      <c r="W309" s="402"/>
      <c r="X309" s="402"/>
      <c r="Y309" s="67"/>
      <c r="Z309" s="67"/>
    </row>
    <row r="310" spans="1:53" ht="27" customHeight="1" x14ac:dyDescent="0.3">
      <c r="A310" s="64" t="s">
        <v>487</v>
      </c>
      <c r="B310" s="64" t="s">
        <v>488</v>
      </c>
      <c r="C310" s="37">
        <v>4301032015</v>
      </c>
      <c r="D310" s="403">
        <v>4607091383102</v>
      </c>
      <c r="E310" s="403"/>
      <c r="F310" s="63">
        <v>0.17</v>
      </c>
      <c r="G310" s="38">
        <v>15</v>
      </c>
      <c r="H310" s="63">
        <v>2.5499999999999998</v>
      </c>
      <c r="I310" s="63">
        <v>2.9750000000000001</v>
      </c>
      <c r="J310" s="38">
        <v>156</v>
      </c>
      <c r="K310" s="38" t="s">
        <v>80</v>
      </c>
      <c r="L310" s="39" t="s">
        <v>103</v>
      </c>
      <c r="M310" s="38">
        <v>180</v>
      </c>
      <c r="N310" s="5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405"/>
      <c r="P310" s="405"/>
      <c r="Q310" s="405"/>
      <c r="R310" s="406"/>
      <c r="S310" s="40" t="s">
        <v>48</v>
      </c>
      <c r="T310" s="40" t="s">
        <v>48</v>
      </c>
      <c r="U310" s="41" t="s">
        <v>0</v>
      </c>
      <c r="V310" s="59">
        <v>63.750000000000007</v>
      </c>
      <c r="W310" s="56">
        <f>IFERROR(IF(V310="",0,CEILING((V310/$H310),1)*$H310),"")</f>
        <v>63.749999999999993</v>
      </c>
      <c r="X310" s="42">
        <f>IFERROR(IF(W310=0,"",ROUNDUP(W310/H310,0)*0.00753),"")</f>
        <v>0.18825</v>
      </c>
      <c r="Y310" s="69" t="s">
        <v>48</v>
      </c>
      <c r="Z310" s="70" t="s">
        <v>48</v>
      </c>
      <c r="AD310" s="71"/>
      <c r="BA310" s="245" t="s">
        <v>66</v>
      </c>
    </row>
    <row r="311" spans="1:53" ht="12.5" x14ac:dyDescent="0.25">
      <c r="A311" s="410"/>
      <c r="B311" s="410"/>
      <c r="C311" s="410"/>
      <c r="D311" s="410"/>
      <c r="E311" s="410"/>
      <c r="F311" s="410"/>
      <c r="G311" s="410"/>
      <c r="H311" s="410"/>
      <c r="I311" s="410"/>
      <c r="J311" s="410"/>
      <c r="K311" s="410"/>
      <c r="L311" s="410"/>
      <c r="M311" s="411"/>
      <c r="N311" s="407" t="s">
        <v>43</v>
      </c>
      <c r="O311" s="408"/>
      <c r="P311" s="408"/>
      <c r="Q311" s="408"/>
      <c r="R311" s="408"/>
      <c r="S311" s="408"/>
      <c r="T311" s="409"/>
      <c r="U311" s="43" t="s">
        <v>42</v>
      </c>
      <c r="V311" s="44">
        <f>IFERROR(V310/H310,"0")</f>
        <v>25.000000000000004</v>
      </c>
      <c r="W311" s="44">
        <f>IFERROR(W310/H310,"0")</f>
        <v>25</v>
      </c>
      <c r="X311" s="44">
        <f>IFERROR(IF(X310="",0,X310),"0")</f>
        <v>0.18825</v>
      </c>
      <c r="Y311" s="68"/>
      <c r="Z311" s="68"/>
    </row>
    <row r="312" spans="1:53" ht="12.5" x14ac:dyDescent="0.25">
      <c r="A312" s="410"/>
      <c r="B312" s="410"/>
      <c r="C312" s="410"/>
      <c r="D312" s="410"/>
      <c r="E312" s="410"/>
      <c r="F312" s="410"/>
      <c r="G312" s="410"/>
      <c r="H312" s="410"/>
      <c r="I312" s="410"/>
      <c r="J312" s="410"/>
      <c r="K312" s="410"/>
      <c r="L312" s="410"/>
      <c r="M312" s="411"/>
      <c r="N312" s="407" t="s">
        <v>43</v>
      </c>
      <c r="O312" s="408"/>
      <c r="P312" s="408"/>
      <c r="Q312" s="408"/>
      <c r="R312" s="408"/>
      <c r="S312" s="408"/>
      <c r="T312" s="409"/>
      <c r="U312" s="43" t="s">
        <v>0</v>
      </c>
      <c r="V312" s="44">
        <f>IFERROR(SUM(V310:V310),"0")</f>
        <v>63.750000000000007</v>
      </c>
      <c r="W312" s="44">
        <f>IFERROR(SUM(W310:W310),"0")</f>
        <v>63.749999999999993</v>
      </c>
      <c r="X312" s="43"/>
      <c r="Y312" s="68"/>
      <c r="Z312" s="68"/>
    </row>
    <row r="313" spans="1:53" ht="27.75" customHeight="1" x14ac:dyDescent="0.25">
      <c r="A313" s="400" t="s">
        <v>489</v>
      </c>
      <c r="B313" s="400"/>
      <c r="C313" s="400"/>
      <c r="D313" s="400"/>
      <c r="E313" s="400"/>
      <c r="F313" s="400"/>
      <c r="G313" s="400"/>
      <c r="H313" s="400"/>
      <c r="I313" s="400"/>
      <c r="J313" s="400"/>
      <c r="K313" s="400"/>
      <c r="L313" s="400"/>
      <c r="M313" s="400"/>
      <c r="N313" s="400"/>
      <c r="O313" s="400"/>
      <c r="P313" s="400"/>
      <c r="Q313" s="400"/>
      <c r="R313" s="400"/>
      <c r="S313" s="400"/>
      <c r="T313" s="400"/>
      <c r="U313" s="400"/>
      <c r="V313" s="400"/>
      <c r="W313" s="400"/>
      <c r="X313" s="400"/>
      <c r="Y313" s="55"/>
      <c r="Z313" s="55"/>
    </row>
    <row r="314" spans="1:53" ht="16.5" customHeight="1" x14ac:dyDescent="0.3">
      <c r="A314" s="401" t="s">
        <v>490</v>
      </c>
      <c r="B314" s="401"/>
      <c r="C314" s="401"/>
      <c r="D314" s="401"/>
      <c r="E314" s="401"/>
      <c r="F314" s="401"/>
      <c r="G314" s="401"/>
      <c r="H314" s="401"/>
      <c r="I314" s="401"/>
      <c r="J314" s="401"/>
      <c r="K314" s="401"/>
      <c r="L314" s="401"/>
      <c r="M314" s="401"/>
      <c r="N314" s="401"/>
      <c r="O314" s="401"/>
      <c r="P314" s="401"/>
      <c r="Q314" s="401"/>
      <c r="R314" s="401"/>
      <c r="S314" s="401"/>
      <c r="T314" s="401"/>
      <c r="U314" s="401"/>
      <c r="V314" s="401"/>
      <c r="W314" s="401"/>
      <c r="X314" s="401"/>
      <c r="Y314" s="66"/>
      <c r="Z314" s="66"/>
    </row>
    <row r="315" spans="1:53" ht="14.25" customHeight="1" x14ac:dyDescent="0.3">
      <c r="A315" s="402" t="s">
        <v>121</v>
      </c>
      <c r="B315" s="402"/>
      <c r="C315" s="402"/>
      <c r="D315" s="402"/>
      <c r="E315" s="402"/>
      <c r="F315" s="402"/>
      <c r="G315" s="402"/>
      <c r="H315" s="402"/>
      <c r="I315" s="402"/>
      <c r="J315" s="402"/>
      <c r="K315" s="402"/>
      <c r="L315" s="402"/>
      <c r="M315" s="402"/>
      <c r="N315" s="402"/>
      <c r="O315" s="402"/>
      <c r="P315" s="402"/>
      <c r="Q315" s="402"/>
      <c r="R315" s="402"/>
      <c r="S315" s="402"/>
      <c r="T315" s="402"/>
      <c r="U315" s="402"/>
      <c r="V315" s="402"/>
      <c r="W315" s="402"/>
      <c r="X315" s="402"/>
      <c r="Y315" s="67"/>
      <c r="Z315" s="67"/>
    </row>
    <row r="316" spans="1:53" ht="27" customHeight="1" x14ac:dyDescent="0.3">
      <c r="A316" s="64" t="s">
        <v>491</v>
      </c>
      <c r="B316" s="64" t="s">
        <v>492</v>
      </c>
      <c r="C316" s="37">
        <v>4301011339</v>
      </c>
      <c r="D316" s="403">
        <v>4607091383997</v>
      </c>
      <c r="E316" s="403"/>
      <c r="F316" s="63">
        <v>2.5</v>
      </c>
      <c r="G316" s="38">
        <v>6</v>
      </c>
      <c r="H316" s="63">
        <v>15</v>
      </c>
      <c r="I316" s="63">
        <v>15.48</v>
      </c>
      <c r="J316" s="38">
        <v>48</v>
      </c>
      <c r="K316" s="38" t="s">
        <v>117</v>
      </c>
      <c r="L316" s="39" t="s">
        <v>79</v>
      </c>
      <c r="M316" s="38">
        <v>60</v>
      </c>
      <c r="N316" s="58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405"/>
      <c r="P316" s="405"/>
      <c r="Q316" s="405"/>
      <c r="R316" s="406"/>
      <c r="S316" s="40" t="s">
        <v>48</v>
      </c>
      <c r="T316" s="40" t="s">
        <v>48</v>
      </c>
      <c r="U316" s="41" t="s">
        <v>0</v>
      </c>
      <c r="V316" s="59">
        <v>0</v>
      </c>
      <c r="W316" s="56">
        <f t="shared" ref="W316:W323" si="16"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6" t="s">
        <v>66</v>
      </c>
    </row>
    <row r="317" spans="1:53" ht="27" customHeight="1" x14ac:dyDescent="0.3">
      <c r="A317" s="64" t="s">
        <v>491</v>
      </c>
      <c r="B317" s="64" t="s">
        <v>493</v>
      </c>
      <c r="C317" s="37">
        <v>4301011239</v>
      </c>
      <c r="D317" s="403">
        <v>4607091383997</v>
      </c>
      <c r="E317" s="403"/>
      <c r="F317" s="63">
        <v>2.5</v>
      </c>
      <c r="G317" s="38">
        <v>6</v>
      </c>
      <c r="H317" s="63">
        <v>15</v>
      </c>
      <c r="I317" s="63">
        <v>15.48</v>
      </c>
      <c r="J317" s="38">
        <v>48</v>
      </c>
      <c r="K317" s="38" t="s">
        <v>117</v>
      </c>
      <c r="L317" s="39" t="s">
        <v>126</v>
      </c>
      <c r="M317" s="38">
        <v>60</v>
      </c>
      <c r="N317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405"/>
      <c r="P317" s="405"/>
      <c r="Q317" s="405"/>
      <c r="R317" s="406"/>
      <c r="S317" s="40" t="s">
        <v>48</v>
      </c>
      <c r="T317" s="40" t="s">
        <v>48</v>
      </c>
      <c r="U317" s="41" t="s">
        <v>0</v>
      </c>
      <c r="V317" s="59">
        <v>0</v>
      </c>
      <c r="W317" s="56">
        <f t="shared" si="16"/>
        <v>0</v>
      </c>
      <c r="X317" s="42" t="str">
        <f>IFERROR(IF(W317=0,"",ROUNDUP(W317/H317,0)*0.02039),"")</f>
        <v/>
      </c>
      <c r="Y317" s="69" t="s">
        <v>48</v>
      </c>
      <c r="Z317" s="70" t="s">
        <v>48</v>
      </c>
      <c r="AD317" s="71"/>
      <c r="BA317" s="247" t="s">
        <v>66</v>
      </c>
    </row>
    <row r="318" spans="1:53" ht="27" customHeight="1" x14ac:dyDescent="0.3">
      <c r="A318" s="64" t="s">
        <v>494</v>
      </c>
      <c r="B318" s="64" t="s">
        <v>495</v>
      </c>
      <c r="C318" s="37">
        <v>4301011240</v>
      </c>
      <c r="D318" s="403">
        <v>4607091384130</v>
      </c>
      <c r="E318" s="403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117</v>
      </c>
      <c r="L318" s="39" t="s">
        <v>126</v>
      </c>
      <c r="M318" s="38">
        <v>60</v>
      </c>
      <c r="N318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405"/>
      <c r="P318" s="405"/>
      <c r="Q318" s="405"/>
      <c r="R318" s="406"/>
      <c r="S318" s="40" t="s">
        <v>48</v>
      </c>
      <c r="T318" s="40" t="s">
        <v>48</v>
      </c>
      <c r="U318" s="41" t="s">
        <v>0</v>
      </c>
      <c r="V318" s="59">
        <v>0</v>
      </c>
      <c r="W318" s="56">
        <f t="shared" si="16"/>
        <v>0</v>
      </c>
      <c r="X318" s="42" t="str">
        <f>IFERROR(IF(W318=0,"",ROUNDUP(W318/H318,0)*0.02039),"")</f>
        <v/>
      </c>
      <c r="Y318" s="69" t="s">
        <v>48</v>
      </c>
      <c r="Z318" s="70" t="s">
        <v>48</v>
      </c>
      <c r="AD318" s="71"/>
      <c r="BA318" s="248" t="s">
        <v>66</v>
      </c>
    </row>
    <row r="319" spans="1:53" ht="27" customHeight="1" x14ac:dyDescent="0.3">
      <c r="A319" s="64" t="s">
        <v>494</v>
      </c>
      <c r="B319" s="64" t="s">
        <v>496</v>
      </c>
      <c r="C319" s="37">
        <v>4301011326</v>
      </c>
      <c r="D319" s="403">
        <v>4607091384130</v>
      </c>
      <c r="E319" s="403"/>
      <c r="F319" s="63">
        <v>2.5</v>
      </c>
      <c r="G319" s="38">
        <v>6</v>
      </c>
      <c r="H319" s="63">
        <v>15</v>
      </c>
      <c r="I319" s="63">
        <v>15.48</v>
      </c>
      <c r="J319" s="38">
        <v>48</v>
      </c>
      <c r="K319" s="38" t="s">
        <v>117</v>
      </c>
      <c r="L319" s="39" t="s">
        <v>79</v>
      </c>
      <c r="M319" s="38">
        <v>60</v>
      </c>
      <c r="N319" s="58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405"/>
      <c r="P319" s="405"/>
      <c r="Q319" s="405"/>
      <c r="R319" s="406"/>
      <c r="S319" s="40" t="s">
        <v>48</v>
      </c>
      <c r="T319" s="40" t="s">
        <v>48</v>
      </c>
      <c r="U319" s="41" t="s">
        <v>0</v>
      </c>
      <c r="V319" s="59">
        <v>0</v>
      </c>
      <c r="W319" s="56">
        <f t="shared" si="16"/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49" t="s">
        <v>66</v>
      </c>
    </row>
    <row r="320" spans="1:53" ht="16.5" customHeight="1" x14ac:dyDescent="0.3">
      <c r="A320" s="64" t="s">
        <v>497</v>
      </c>
      <c r="B320" s="64" t="s">
        <v>498</v>
      </c>
      <c r="C320" s="37">
        <v>4301011238</v>
      </c>
      <c r="D320" s="403">
        <v>4607091384147</v>
      </c>
      <c r="E320" s="403"/>
      <c r="F320" s="63">
        <v>2.5</v>
      </c>
      <c r="G320" s="38">
        <v>6</v>
      </c>
      <c r="H320" s="63">
        <v>15</v>
      </c>
      <c r="I320" s="63">
        <v>15.48</v>
      </c>
      <c r="J320" s="38">
        <v>48</v>
      </c>
      <c r="K320" s="38" t="s">
        <v>117</v>
      </c>
      <c r="L320" s="39" t="s">
        <v>126</v>
      </c>
      <c r="M320" s="38">
        <v>60</v>
      </c>
      <c r="N320" s="588" t="s">
        <v>499</v>
      </c>
      <c r="O320" s="405"/>
      <c r="P320" s="405"/>
      <c r="Q320" s="405"/>
      <c r="R320" s="406"/>
      <c r="S320" s="40" t="s">
        <v>48</v>
      </c>
      <c r="T320" s="40" t="s">
        <v>48</v>
      </c>
      <c r="U320" s="41" t="s">
        <v>0</v>
      </c>
      <c r="V320" s="59">
        <v>0</v>
      </c>
      <c r="W320" s="56">
        <f t="shared" si="16"/>
        <v>0</v>
      </c>
      <c r="X320" s="42" t="str">
        <f>IFERROR(IF(W320=0,"",ROUNDUP(W320/H320,0)*0.02039),"")</f>
        <v/>
      </c>
      <c r="Y320" s="69" t="s">
        <v>48</v>
      </c>
      <c r="Z320" s="70" t="s">
        <v>48</v>
      </c>
      <c r="AD320" s="71"/>
      <c r="BA320" s="250" t="s">
        <v>66</v>
      </c>
    </row>
    <row r="321" spans="1:53" ht="16.5" customHeight="1" x14ac:dyDescent="0.3">
      <c r="A321" s="64" t="s">
        <v>497</v>
      </c>
      <c r="B321" s="64" t="s">
        <v>500</v>
      </c>
      <c r="C321" s="37">
        <v>4301011330</v>
      </c>
      <c r="D321" s="403">
        <v>4607091384147</v>
      </c>
      <c r="E321" s="403"/>
      <c r="F321" s="63">
        <v>2.5</v>
      </c>
      <c r="G321" s="38">
        <v>6</v>
      </c>
      <c r="H321" s="63">
        <v>15</v>
      </c>
      <c r="I321" s="63">
        <v>15.48</v>
      </c>
      <c r="J321" s="38">
        <v>48</v>
      </c>
      <c r="K321" s="38" t="s">
        <v>117</v>
      </c>
      <c r="L321" s="39" t="s">
        <v>79</v>
      </c>
      <c r="M321" s="38">
        <v>60</v>
      </c>
      <c r="N321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405"/>
      <c r="P321" s="405"/>
      <c r="Q321" s="405"/>
      <c r="R321" s="406"/>
      <c r="S321" s="40" t="s">
        <v>48</v>
      </c>
      <c r="T321" s="40" t="s">
        <v>48</v>
      </c>
      <c r="U321" s="41" t="s">
        <v>0</v>
      </c>
      <c r="V321" s="59">
        <v>0</v>
      </c>
      <c r="W321" s="56">
        <f t="shared" si="16"/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51" t="s">
        <v>66</v>
      </c>
    </row>
    <row r="322" spans="1:53" ht="27" customHeight="1" x14ac:dyDescent="0.3">
      <c r="A322" s="64" t="s">
        <v>501</v>
      </c>
      <c r="B322" s="64" t="s">
        <v>502</v>
      </c>
      <c r="C322" s="37">
        <v>4301011327</v>
      </c>
      <c r="D322" s="403">
        <v>4607091384154</v>
      </c>
      <c r="E322" s="403"/>
      <c r="F322" s="63">
        <v>0.5</v>
      </c>
      <c r="G322" s="38">
        <v>10</v>
      </c>
      <c r="H322" s="63">
        <v>5</v>
      </c>
      <c r="I322" s="63">
        <v>5.21</v>
      </c>
      <c r="J322" s="38">
        <v>120</v>
      </c>
      <c r="K322" s="38" t="s">
        <v>80</v>
      </c>
      <c r="L322" s="39" t="s">
        <v>79</v>
      </c>
      <c r="M322" s="38">
        <v>60</v>
      </c>
      <c r="N322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405"/>
      <c r="P322" s="405"/>
      <c r="Q322" s="405"/>
      <c r="R322" s="406"/>
      <c r="S322" s="40" t="s">
        <v>48</v>
      </c>
      <c r="T322" s="40" t="s">
        <v>48</v>
      </c>
      <c r="U322" s="41" t="s">
        <v>0</v>
      </c>
      <c r="V322" s="59">
        <v>0</v>
      </c>
      <c r="W322" s="56">
        <f t="shared" si="16"/>
        <v>0</v>
      </c>
      <c r="X322" s="42" t="str">
        <f>IFERROR(IF(W322=0,"",ROUNDUP(W322/H322,0)*0.00937),"")</f>
        <v/>
      </c>
      <c r="Y322" s="69" t="s">
        <v>48</v>
      </c>
      <c r="Z322" s="70" t="s">
        <v>48</v>
      </c>
      <c r="AD322" s="71"/>
      <c r="BA322" s="252" t="s">
        <v>66</v>
      </c>
    </row>
    <row r="323" spans="1:53" ht="27" customHeight="1" x14ac:dyDescent="0.3">
      <c r="A323" s="64" t="s">
        <v>503</v>
      </c>
      <c r="B323" s="64" t="s">
        <v>504</v>
      </c>
      <c r="C323" s="37">
        <v>4301011332</v>
      </c>
      <c r="D323" s="403">
        <v>4607091384161</v>
      </c>
      <c r="E323" s="403"/>
      <c r="F323" s="63">
        <v>0.5</v>
      </c>
      <c r="G323" s="38">
        <v>10</v>
      </c>
      <c r="H323" s="63">
        <v>5</v>
      </c>
      <c r="I323" s="63">
        <v>5.21</v>
      </c>
      <c r="J323" s="38">
        <v>120</v>
      </c>
      <c r="K323" s="38" t="s">
        <v>80</v>
      </c>
      <c r="L323" s="39" t="s">
        <v>79</v>
      </c>
      <c r="M323" s="38">
        <v>60</v>
      </c>
      <c r="N323" s="5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405"/>
      <c r="P323" s="405"/>
      <c r="Q323" s="405"/>
      <c r="R323" s="406"/>
      <c r="S323" s="40" t="s">
        <v>48</v>
      </c>
      <c r="T323" s="40" t="s">
        <v>48</v>
      </c>
      <c r="U323" s="41" t="s">
        <v>0</v>
      </c>
      <c r="V323" s="59">
        <v>0</v>
      </c>
      <c r="W323" s="56">
        <f t="shared" si="16"/>
        <v>0</v>
      </c>
      <c r="X323" s="42" t="str">
        <f>IFERROR(IF(W323=0,"",ROUNDUP(W323/H323,0)*0.00937),"")</f>
        <v/>
      </c>
      <c r="Y323" s="69" t="s">
        <v>48</v>
      </c>
      <c r="Z323" s="70" t="s">
        <v>48</v>
      </c>
      <c r="AD323" s="71"/>
      <c r="BA323" s="253" t="s">
        <v>66</v>
      </c>
    </row>
    <row r="324" spans="1:53" ht="12.5" x14ac:dyDescent="0.25">
      <c r="A324" s="410"/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1"/>
      <c r="N324" s="407" t="s">
        <v>43</v>
      </c>
      <c r="O324" s="408"/>
      <c r="P324" s="408"/>
      <c r="Q324" s="408"/>
      <c r="R324" s="408"/>
      <c r="S324" s="408"/>
      <c r="T324" s="409"/>
      <c r="U324" s="43" t="s">
        <v>42</v>
      </c>
      <c r="V324" s="44">
        <f>IFERROR(V316/H316,"0")+IFERROR(V317/H317,"0")+IFERROR(V318/H318,"0")+IFERROR(V319/H319,"0")+IFERROR(V320/H320,"0")+IFERROR(V321/H321,"0")+IFERROR(V322/H322,"0")+IFERROR(V323/H323,"0")</f>
        <v>0</v>
      </c>
      <c r="W324" s="44">
        <f>IFERROR(W316/H316,"0")+IFERROR(W317/H317,"0")+IFERROR(W318/H318,"0")+IFERROR(W319/H319,"0")+IFERROR(W320/H320,"0")+IFERROR(W321/H321,"0")+IFERROR(W322/H322,"0")+IFERROR(W323/H323,"0")</f>
        <v>0</v>
      </c>
      <c r="X324" s="44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</v>
      </c>
      <c r="Y324" s="68"/>
      <c r="Z324" s="68"/>
    </row>
    <row r="325" spans="1:53" ht="12.5" x14ac:dyDescent="0.25">
      <c r="A325" s="410"/>
      <c r="B325" s="410"/>
      <c r="C325" s="410"/>
      <c r="D325" s="410"/>
      <c r="E325" s="410"/>
      <c r="F325" s="410"/>
      <c r="G325" s="410"/>
      <c r="H325" s="410"/>
      <c r="I325" s="410"/>
      <c r="J325" s="410"/>
      <c r="K325" s="410"/>
      <c r="L325" s="410"/>
      <c r="M325" s="411"/>
      <c r="N325" s="407" t="s">
        <v>43</v>
      </c>
      <c r="O325" s="408"/>
      <c r="P325" s="408"/>
      <c r="Q325" s="408"/>
      <c r="R325" s="408"/>
      <c r="S325" s="408"/>
      <c r="T325" s="409"/>
      <c r="U325" s="43" t="s">
        <v>0</v>
      </c>
      <c r="V325" s="44">
        <f>IFERROR(SUM(V316:V323),"0")</f>
        <v>0</v>
      </c>
      <c r="W325" s="44">
        <f>IFERROR(SUM(W316:W323),"0")</f>
        <v>0</v>
      </c>
      <c r="X325" s="43"/>
      <c r="Y325" s="68"/>
      <c r="Z325" s="68"/>
    </row>
    <row r="326" spans="1:53" ht="14.25" customHeight="1" x14ac:dyDescent="0.3">
      <c r="A326" s="402" t="s">
        <v>113</v>
      </c>
      <c r="B326" s="402"/>
      <c r="C326" s="402"/>
      <c r="D326" s="402"/>
      <c r="E326" s="402"/>
      <c r="F326" s="402"/>
      <c r="G326" s="402"/>
      <c r="H326" s="402"/>
      <c r="I326" s="402"/>
      <c r="J326" s="402"/>
      <c r="K326" s="402"/>
      <c r="L326" s="402"/>
      <c r="M326" s="402"/>
      <c r="N326" s="402"/>
      <c r="O326" s="402"/>
      <c r="P326" s="402"/>
      <c r="Q326" s="402"/>
      <c r="R326" s="402"/>
      <c r="S326" s="402"/>
      <c r="T326" s="402"/>
      <c r="U326" s="402"/>
      <c r="V326" s="402"/>
      <c r="W326" s="402"/>
      <c r="X326" s="402"/>
      <c r="Y326" s="67"/>
      <c r="Z326" s="67"/>
    </row>
    <row r="327" spans="1:53" ht="27" customHeight="1" x14ac:dyDescent="0.3">
      <c r="A327" s="64" t="s">
        <v>505</v>
      </c>
      <c r="B327" s="64" t="s">
        <v>506</v>
      </c>
      <c r="C327" s="37">
        <v>4301020178</v>
      </c>
      <c r="D327" s="403">
        <v>4607091383980</v>
      </c>
      <c r="E327" s="403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117</v>
      </c>
      <c r="L327" s="39" t="s">
        <v>116</v>
      </c>
      <c r="M327" s="38">
        <v>50</v>
      </c>
      <c r="N327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405"/>
      <c r="P327" s="405"/>
      <c r="Q327" s="405"/>
      <c r="R327" s="40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54" t="s">
        <v>66</v>
      </c>
    </row>
    <row r="328" spans="1:53" ht="16.5" customHeight="1" x14ac:dyDescent="0.3">
      <c r="A328" s="64" t="s">
        <v>507</v>
      </c>
      <c r="B328" s="64" t="s">
        <v>508</v>
      </c>
      <c r="C328" s="37">
        <v>4301020270</v>
      </c>
      <c r="D328" s="403">
        <v>4680115883314</v>
      </c>
      <c r="E328" s="403"/>
      <c r="F328" s="63">
        <v>1.35</v>
      </c>
      <c r="G328" s="38">
        <v>8</v>
      </c>
      <c r="H328" s="63">
        <v>10.8</v>
      </c>
      <c r="I328" s="63">
        <v>11.28</v>
      </c>
      <c r="J328" s="38">
        <v>56</v>
      </c>
      <c r="K328" s="38" t="s">
        <v>117</v>
      </c>
      <c r="L328" s="39" t="s">
        <v>139</v>
      </c>
      <c r="M328" s="38">
        <v>50</v>
      </c>
      <c r="N328" s="593" t="s">
        <v>509</v>
      </c>
      <c r="O328" s="405"/>
      <c r="P328" s="405"/>
      <c r="Q328" s="405"/>
      <c r="R328" s="40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55" t="s">
        <v>66</v>
      </c>
    </row>
    <row r="329" spans="1:53" ht="27" customHeight="1" x14ac:dyDescent="0.3">
      <c r="A329" s="64" t="s">
        <v>510</v>
      </c>
      <c r="B329" s="64" t="s">
        <v>511</v>
      </c>
      <c r="C329" s="37">
        <v>4301020179</v>
      </c>
      <c r="D329" s="403">
        <v>4607091384178</v>
      </c>
      <c r="E329" s="403"/>
      <c r="F329" s="63">
        <v>0.4</v>
      </c>
      <c r="G329" s="38">
        <v>10</v>
      </c>
      <c r="H329" s="63">
        <v>4</v>
      </c>
      <c r="I329" s="63">
        <v>4.24</v>
      </c>
      <c r="J329" s="38">
        <v>120</v>
      </c>
      <c r="K329" s="38" t="s">
        <v>80</v>
      </c>
      <c r="L329" s="39" t="s">
        <v>116</v>
      </c>
      <c r="M329" s="38">
        <v>50</v>
      </c>
      <c r="N329" s="5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405"/>
      <c r="P329" s="405"/>
      <c r="Q329" s="405"/>
      <c r="R329" s="406"/>
      <c r="S329" s="40" t="s">
        <v>48</v>
      </c>
      <c r="T329" s="40" t="s">
        <v>48</v>
      </c>
      <c r="U329" s="41" t="s">
        <v>0</v>
      </c>
      <c r="V329" s="59">
        <v>136</v>
      </c>
      <c r="W329" s="56">
        <f>IFERROR(IF(V329="",0,CEILING((V329/$H329),1)*$H329),"")</f>
        <v>136</v>
      </c>
      <c r="X329" s="42">
        <f>IFERROR(IF(W329=0,"",ROUNDUP(W329/H329,0)*0.00937),"")</f>
        <v>0.31857999999999997</v>
      </c>
      <c r="Y329" s="69" t="s">
        <v>48</v>
      </c>
      <c r="Z329" s="70" t="s">
        <v>48</v>
      </c>
      <c r="AD329" s="71"/>
      <c r="BA329" s="256" t="s">
        <v>66</v>
      </c>
    </row>
    <row r="330" spans="1:53" ht="12.5" x14ac:dyDescent="0.25">
      <c r="A330" s="410"/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1"/>
      <c r="N330" s="407" t="s">
        <v>43</v>
      </c>
      <c r="O330" s="408"/>
      <c r="P330" s="408"/>
      <c r="Q330" s="408"/>
      <c r="R330" s="408"/>
      <c r="S330" s="408"/>
      <c r="T330" s="409"/>
      <c r="U330" s="43" t="s">
        <v>42</v>
      </c>
      <c r="V330" s="44">
        <f>IFERROR(V327/H327,"0")+IFERROR(V328/H328,"0")+IFERROR(V329/H329,"0")</f>
        <v>34</v>
      </c>
      <c r="W330" s="44">
        <f>IFERROR(W327/H327,"0")+IFERROR(W328/H328,"0")+IFERROR(W329/H329,"0")</f>
        <v>34</v>
      </c>
      <c r="X330" s="44">
        <f>IFERROR(IF(X327="",0,X327),"0")+IFERROR(IF(X328="",0,X328),"0")+IFERROR(IF(X329="",0,X329),"0")</f>
        <v>0.31857999999999997</v>
      </c>
      <c r="Y330" s="68"/>
      <c r="Z330" s="68"/>
    </row>
    <row r="331" spans="1:53" ht="12.5" x14ac:dyDescent="0.25">
      <c r="A331" s="410"/>
      <c r="B331" s="410"/>
      <c r="C331" s="410"/>
      <c r="D331" s="410"/>
      <c r="E331" s="410"/>
      <c r="F331" s="410"/>
      <c r="G331" s="410"/>
      <c r="H331" s="410"/>
      <c r="I331" s="410"/>
      <c r="J331" s="410"/>
      <c r="K331" s="410"/>
      <c r="L331" s="410"/>
      <c r="M331" s="411"/>
      <c r="N331" s="407" t="s">
        <v>43</v>
      </c>
      <c r="O331" s="408"/>
      <c r="P331" s="408"/>
      <c r="Q331" s="408"/>
      <c r="R331" s="408"/>
      <c r="S331" s="408"/>
      <c r="T331" s="409"/>
      <c r="U331" s="43" t="s">
        <v>0</v>
      </c>
      <c r="V331" s="44">
        <f>IFERROR(SUM(V327:V329),"0")</f>
        <v>136</v>
      </c>
      <c r="W331" s="44">
        <f>IFERROR(SUM(W327:W329),"0")</f>
        <v>136</v>
      </c>
      <c r="X331" s="43"/>
      <c r="Y331" s="68"/>
      <c r="Z331" s="68"/>
    </row>
    <row r="332" spans="1:53" ht="14.25" customHeight="1" x14ac:dyDescent="0.3">
      <c r="A332" s="402" t="s">
        <v>81</v>
      </c>
      <c r="B332" s="402"/>
      <c r="C332" s="402"/>
      <c r="D332" s="402"/>
      <c r="E332" s="402"/>
      <c r="F332" s="402"/>
      <c r="G332" s="402"/>
      <c r="H332" s="402"/>
      <c r="I332" s="402"/>
      <c r="J332" s="402"/>
      <c r="K332" s="402"/>
      <c r="L332" s="402"/>
      <c r="M332" s="402"/>
      <c r="N332" s="402"/>
      <c r="O332" s="402"/>
      <c r="P332" s="402"/>
      <c r="Q332" s="402"/>
      <c r="R332" s="402"/>
      <c r="S332" s="402"/>
      <c r="T332" s="402"/>
      <c r="U332" s="402"/>
      <c r="V332" s="402"/>
      <c r="W332" s="402"/>
      <c r="X332" s="402"/>
      <c r="Y332" s="67"/>
      <c r="Z332" s="67"/>
    </row>
    <row r="333" spans="1:53" ht="27" customHeight="1" x14ac:dyDescent="0.3">
      <c r="A333" s="64" t="s">
        <v>512</v>
      </c>
      <c r="B333" s="64" t="s">
        <v>513</v>
      </c>
      <c r="C333" s="37">
        <v>4301051560</v>
      </c>
      <c r="D333" s="403">
        <v>4607091383928</v>
      </c>
      <c r="E333" s="403"/>
      <c r="F333" s="63">
        <v>1.3</v>
      </c>
      <c r="G333" s="38">
        <v>6</v>
      </c>
      <c r="H333" s="63">
        <v>7.8</v>
      </c>
      <c r="I333" s="63">
        <v>8.3699999999999992</v>
      </c>
      <c r="J333" s="38">
        <v>56</v>
      </c>
      <c r="K333" s="38" t="s">
        <v>117</v>
      </c>
      <c r="L333" s="39" t="s">
        <v>139</v>
      </c>
      <c r="M333" s="38">
        <v>40</v>
      </c>
      <c r="N333" s="595" t="s">
        <v>514</v>
      </c>
      <c r="O333" s="405"/>
      <c r="P333" s="405"/>
      <c r="Q333" s="405"/>
      <c r="R333" s="406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IFERROR(IF(W333=0,"",ROUNDUP(W333/H333,0)*0.02175),"")</f>
        <v/>
      </c>
      <c r="Y333" s="69" t="s">
        <v>48</v>
      </c>
      <c r="Z333" s="70" t="s">
        <v>48</v>
      </c>
      <c r="AD333" s="71"/>
      <c r="BA333" s="257" t="s">
        <v>66</v>
      </c>
    </row>
    <row r="334" spans="1:53" ht="27" customHeight="1" x14ac:dyDescent="0.3">
      <c r="A334" s="64" t="s">
        <v>515</v>
      </c>
      <c r="B334" s="64" t="s">
        <v>516</v>
      </c>
      <c r="C334" s="37">
        <v>4301051298</v>
      </c>
      <c r="D334" s="403">
        <v>4607091384260</v>
      </c>
      <c r="E334" s="403"/>
      <c r="F334" s="63">
        <v>1.3</v>
      </c>
      <c r="G334" s="38">
        <v>6</v>
      </c>
      <c r="H334" s="63">
        <v>7.8</v>
      </c>
      <c r="I334" s="63">
        <v>8.3640000000000008</v>
      </c>
      <c r="J334" s="38">
        <v>56</v>
      </c>
      <c r="K334" s="38" t="s">
        <v>117</v>
      </c>
      <c r="L334" s="39" t="s">
        <v>79</v>
      </c>
      <c r="M334" s="38">
        <v>35</v>
      </c>
      <c r="N334" s="5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405"/>
      <c r="P334" s="405"/>
      <c r="Q334" s="405"/>
      <c r="R334" s="40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8" t="s">
        <v>66</v>
      </c>
    </row>
    <row r="335" spans="1:53" ht="12.5" x14ac:dyDescent="0.25">
      <c r="A335" s="410"/>
      <c r="B335" s="410"/>
      <c r="C335" s="410"/>
      <c r="D335" s="410"/>
      <c r="E335" s="410"/>
      <c r="F335" s="410"/>
      <c r="G335" s="410"/>
      <c r="H335" s="410"/>
      <c r="I335" s="410"/>
      <c r="J335" s="410"/>
      <c r="K335" s="410"/>
      <c r="L335" s="410"/>
      <c r="M335" s="411"/>
      <c r="N335" s="407" t="s">
        <v>43</v>
      </c>
      <c r="O335" s="408"/>
      <c r="P335" s="408"/>
      <c r="Q335" s="408"/>
      <c r="R335" s="408"/>
      <c r="S335" s="408"/>
      <c r="T335" s="409"/>
      <c r="U335" s="43" t="s">
        <v>42</v>
      </c>
      <c r="V335" s="44">
        <f>IFERROR(V333/H333,"0")+IFERROR(V334/H334,"0")</f>
        <v>0</v>
      </c>
      <c r="W335" s="44">
        <f>IFERROR(W333/H333,"0")+IFERROR(W334/H334,"0")</f>
        <v>0</v>
      </c>
      <c r="X335" s="44">
        <f>IFERROR(IF(X333="",0,X333),"0")+IFERROR(IF(X334="",0,X334),"0")</f>
        <v>0</v>
      </c>
      <c r="Y335" s="68"/>
      <c r="Z335" s="68"/>
    </row>
    <row r="336" spans="1:53" ht="12.5" x14ac:dyDescent="0.25">
      <c r="A336" s="410"/>
      <c r="B336" s="410"/>
      <c r="C336" s="410"/>
      <c r="D336" s="410"/>
      <c r="E336" s="410"/>
      <c r="F336" s="410"/>
      <c r="G336" s="410"/>
      <c r="H336" s="410"/>
      <c r="I336" s="410"/>
      <c r="J336" s="410"/>
      <c r="K336" s="410"/>
      <c r="L336" s="410"/>
      <c r="M336" s="411"/>
      <c r="N336" s="407" t="s">
        <v>43</v>
      </c>
      <c r="O336" s="408"/>
      <c r="P336" s="408"/>
      <c r="Q336" s="408"/>
      <c r="R336" s="408"/>
      <c r="S336" s="408"/>
      <c r="T336" s="409"/>
      <c r="U336" s="43" t="s">
        <v>0</v>
      </c>
      <c r="V336" s="44">
        <f>IFERROR(SUM(V333:V334),"0")</f>
        <v>0</v>
      </c>
      <c r="W336" s="44">
        <f>IFERROR(SUM(W333:W334),"0")</f>
        <v>0</v>
      </c>
      <c r="X336" s="43"/>
      <c r="Y336" s="68"/>
      <c r="Z336" s="68"/>
    </row>
    <row r="337" spans="1:53" ht="14.25" customHeight="1" x14ac:dyDescent="0.3">
      <c r="A337" s="402" t="s">
        <v>235</v>
      </c>
      <c r="B337" s="402"/>
      <c r="C337" s="402"/>
      <c r="D337" s="402"/>
      <c r="E337" s="402"/>
      <c r="F337" s="402"/>
      <c r="G337" s="402"/>
      <c r="H337" s="402"/>
      <c r="I337" s="402"/>
      <c r="J337" s="402"/>
      <c r="K337" s="402"/>
      <c r="L337" s="402"/>
      <c r="M337" s="402"/>
      <c r="N337" s="402"/>
      <c r="O337" s="402"/>
      <c r="P337" s="402"/>
      <c r="Q337" s="402"/>
      <c r="R337" s="402"/>
      <c r="S337" s="402"/>
      <c r="T337" s="402"/>
      <c r="U337" s="402"/>
      <c r="V337" s="402"/>
      <c r="W337" s="402"/>
      <c r="X337" s="402"/>
      <c r="Y337" s="67"/>
      <c r="Z337" s="67"/>
    </row>
    <row r="338" spans="1:53" ht="16.5" customHeight="1" x14ac:dyDescent="0.3">
      <c r="A338" s="64" t="s">
        <v>517</v>
      </c>
      <c r="B338" s="64" t="s">
        <v>518</v>
      </c>
      <c r="C338" s="37">
        <v>4301060314</v>
      </c>
      <c r="D338" s="403">
        <v>4607091384673</v>
      </c>
      <c r="E338" s="403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117</v>
      </c>
      <c r="L338" s="39" t="s">
        <v>79</v>
      </c>
      <c r="M338" s="38">
        <v>30</v>
      </c>
      <c r="N338" s="5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405"/>
      <c r="P338" s="405"/>
      <c r="Q338" s="405"/>
      <c r="R338" s="406"/>
      <c r="S338" s="40" t="s">
        <v>48</v>
      </c>
      <c r="T338" s="40" t="s">
        <v>48</v>
      </c>
      <c r="U338" s="41" t="s">
        <v>0</v>
      </c>
      <c r="V338" s="59">
        <v>450</v>
      </c>
      <c r="W338" s="56">
        <f>IFERROR(IF(V338="",0,CEILING((V338/$H338),1)*$H338),"")</f>
        <v>452.4</v>
      </c>
      <c r="X338" s="42">
        <f>IFERROR(IF(W338=0,"",ROUNDUP(W338/H338,0)*0.02175),"")</f>
        <v>1.2614999999999998</v>
      </c>
      <c r="Y338" s="69" t="s">
        <v>48</v>
      </c>
      <c r="Z338" s="70" t="s">
        <v>48</v>
      </c>
      <c r="AD338" s="71"/>
      <c r="BA338" s="259" t="s">
        <v>66</v>
      </c>
    </row>
    <row r="339" spans="1:53" ht="12.5" x14ac:dyDescent="0.25">
      <c r="A339" s="410"/>
      <c r="B339" s="410"/>
      <c r="C339" s="410"/>
      <c r="D339" s="410"/>
      <c r="E339" s="410"/>
      <c r="F339" s="410"/>
      <c r="G339" s="410"/>
      <c r="H339" s="410"/>
      <c r="I339" s="410"/>
      <c r="J339" s="410"/>
      <c r="K339" s="410"/>
      <c r="L339" s="410"/>
      <c r="M339" s="411"/>
      <c r="N339" s="407" t="s">
        <v>43</v>
      </c>
      <c r="O339" s="408"/>
      <c r="P339" s="408"/>
      <c r="Q339" s="408"/>
      <c r="R339" s="408"/>
      <c r="S339" s="408"/>
      <c r="T339" s="409"/>
      <c r="U339" s="43" t="s">
        <v>42</v>
      </c>
      <c r="V339" s="44">
        <f>IFERROR(V338/H338,"0")</f>
        <v>57.692307692307693</v>
      </c>
      <c r="W339" s="44">
        <f>IFERROR(W338/H338,"0")</f>
        <v>58</v>
      </c>
      <c r="X339" s="44">
        <f>IFERROR(IF(X338="",0,X338),"0")</f>
        <v>1.2614999999999998</v>
      </c>
      <c r="Y339" s="68"/>
      <c r="Z339" s="68"/>
    </row>
    <row r="340" spans="1:53" ht="12.5" x14ac:dyDescent="0.25">
      <c r="A340" s="410"/>
      <c r="B340" s="410"/>
      <c r="C340" s="410"/>
      <c r="D340" s="410"/>
      <c r="E340" s="410"/>
      <c r="F340" s="410"/>
      <c r="G340" s="410"/>
      <c r="H340" s="410"/>
      <c r="I340" s="410"/>
      <c r="J340" s="410"/>
      <c r="K340" s="410"/>
      <c r="L340" s="410"/>
      <c r="M340" s="411"/>
      <c r="N340" s="407" t="s">
        <v>43</v>
      </c>
      <c r="O340" s="408"/>
      <c r="P340" s="408"/>
      <c r="Q340" s="408"/>
      <c r="R340" s="408"/>
      <c r="S340" s="408"/>
      <c r="T340" s="409"/>
      <c r="U340" s="43" t="s">
        <v>0</v>
      </c>
      <c r="V340" s="44">
        <f>IFERROR(SUM(V338:V338),"0")</f>
        <v>450</v>
      </c>
      <c r="W340" s="44">
        <f>IFERROR(SUM(W338:W338),"0")</f>
        <v>452.4</v>
      </c>
      <c r="X340" s="43"/>
      <c r="Y340" s="68"/>
      <c r="Z340" s="68"/>
    </row>
    <row r="341" spans="1:53" ht="16.5" customHeight="1" x14ac:dyDescent="0.3">
      <c r="A341" s="401" t="s">
        <v>519</v>
      </c>
      <c r="B341" s="401"/>
      <c r="C341" s="401"/>
      <c r="D341" s="401"/>
      <c r="E341" s="401"/>
      <c r="F341" s="401"/>
      <c r="G341" s="401"/>
      <c r="H341" s="401"/>
      <c r="I341" s="401"/>
      <c r="J341" s="401"/>
      <c r="K341" s="401"/>
      <c r="L341" s="401"/>
      <c r="M341" s="401"/>
      <c r="N341" s="401"/>
      <c r="O341" s="401"/>
      <c r="P341" s="401"/>
      <c r="Q341" s="401"/>
      <c r="R341" s="401"/>
      <c r="S341" s="401"/>
      <c r="T341" s="401"/>
      <c r="U341" s="401"/>
      <c r="V341" s="401"/>
      <c r="W341" s="401"/>
      <c r="X341" s="401"/>
      <c r="Y341" s="66"/>
      <c r="Z341" s="66"/>
    </row>
    <row r="342" spans="1:53" ht="14.25" customHeight="1" x14ac:dyDescent="0.3">
      <c r="A342" s="402" t="s">
        <v>121</v>
      </c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02"/>
      <c r="O342" s="402"/>
      <c r="P342" s="402"/>
      <c r="Q342" s="402"/>
      <c r="R342" s="402"/>
      <c r="S342" s="402"/>
      <c r="T342" s="402"/>
      <c r="U342" s="402"/>
      <c r="V342" s="402"/>
      <c r="W342" s="402"/>
      <c r="X342" s="402"/>
      <c r="Y342" s="67"/>
      <c r="Z342" s="67"/>
    </row>
    <row r="343" spans="1:53" ht="27" customHeight="1" x14ac:dyDescent="0.3">
      <c r="A343" s="64" t="s">
        <v>520</v>
      </c>
      <c r="B343" s="64" t="s">
        <v>521</v>
      </c>
      <c r="C343" s="37">
        <v>4301011324</v>
      </c>
      <c r="D343" s="403">
        <v>4607091384185</v>
      </c>
      <c r="E343" s="403"/>
      <c r="F343" s="63">
        <v>0.8</v>
      </c>
      <c r="G343" s="38">
        <v>15</v>
      </c>
      <c r="H343" s="63">
        <v>12</v>
      </c>
      <c r="I343" s="63">
        <v>12.48</v>
      </c>
      <c r="J343" s="38">
        <v>56</v>
      </c>
      <c r="K343" s="38" t="s">
        <v>117</v>
      </c>
      <c r="L343" s="39" t="s">
        <v>79</v>
      </c>
      <c r="M343" s="38">
        <v>60</v>
      </c>
      <c r="N343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405"/>
      <c r="P343" s="405"/>
      <c r="Q343" s="405"/>
      <c r="R343" s="406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IFERROR(IF(W343=0,"",ROUNDUP(W343/H343,0)*0.02175),"")</f>
        <v/>
      </c>
      <c r="Y343" s="69" t="s">
        <v>48</v>
      </c>
      <c r="Z343" s="70" t="s">
        <v>48</v>
      </c>
      <c r="AD343" s="71"/>
      <c r="BA343" s="260" t="s">
        <v>66</v>
      </c>
    </row>
    <row r="344" spans="1:53" ht="27" customHeight="1" x14ac:dyDescent="0.3">
      <c r="A344" s="64" t="s">
        <v>522</v>
      </c>
      <c r="B344" s="64" t="s">
        <v>523</v>
      </c>
      <c r="C344" s="37">
        <v>4301011312</v>
      </c>
      <c r="D344" s="403">
        <v>4607091384192</v>
      </c>
      <c r="E344" s="403"/>
      <c r="F344" s="63">
        <v>1.8</v>
      </c>
      <c r="G344" s="38">
        <v>6</v>
      </c>
      <c r="H344" s="63">
        <v>10.8</v>
      </c>
      <c r="I344" s="63">
        <v>11.28</v>
      </c>
      <c r="J344" s="38">
        <v>56</v>
      </c>
      <c r="K344" s="38" t="s">
        <v>117</v>
      </c>
      <c r="L344" s="39" t="s">
        <v>116</v>
      </c>
      <c r="M344" s="38">
        <v>60</v>
      </c>
      <c r="N344" s="5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405"/>
      <c r="P344" s="405"/>
      <c r="Q344" s="405"/>
      <c r="R344" s="406"/>
      <c r="S344" s="40" t="s">
        <v>48</v>
      </c>
      <c r="T344" s="40" t="s">
        <v>48</v>
      </c>
      <c r="U344" s="41" t="s">
        <v>0</v>
      </c>
      <c r="V344" s="59">
        <v>0</v>
      </c>
      <c r="W344" s="56">
        <f>IFERROR(IF(V344="",0,CEILING((V344/$H344),1)*$H344),"")</f>
        <v>0</v>
      </c>
      <c r="X344" s="42" t="str">
        <f>IFERROR(IF(W344=0,"",ROUNDUP(W344/H344,0)*0.02175),"")</f>
        <v/>
      </c>
      <c r="Y344" s="69" t="s">
        <v>48</v>
      </c>
      <c r="Z344" s="70" t="s">
        <v>48</v>
      </c>
      <c r="AD344" s="71"/>
      <c r="BA344" s="261" t="s">
        <v>66</v>
      </c>
    </row>
    <row r="345" spans="1:53" ht="27" customHeight="1" x14ac:dyDescent="0.3">
      <c r="A345" s="64" t="s">
        <v>524</v>
      </c>
      <c r="B345" s="64" t="s">
        <v>525</v>
      </c>
      <c r="C345" s="37">
        <v>4301011483</v>
      </c>
      <c r="D345" s="403">
        <v>4680115881907</v>
      </c>
      <c r="E345" s="403"/>
      <c r="F345" s="63">
        <v>1.8</v>
      </c>
      <c r="G345" s="38">
        <v>6</v>
      </c>
      <c r="H345" s="63">
        <v>10.8</v>
      </c>
      <c r="I345" s="63">
        <v>11.28</v>
      </c>
      <c r="J345" s="38">
        <v>56</v>
      </c>
      <c r="K345" s="38" t="s">
        <v>117</v>
      </c>
      <c r="L345" s="39" t="s">
        <v>79</v>
      </c>
      <c r="M345" s="38">
        <v>60</v>
      </c>
      <c r="N345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405"/>
      <c r="P345" s="405"/>
      <c r="Q345" s="405"/>
      <c r="R345" s="406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62" t="s">
        <v>66</v>
      </c>
    </row>
    <row r="346" spans="1:53" ht="27" customHeight="1" x14ac:dyDescent="0.3">
      <c r="A346" s="64" t="s">
        <v>526</v>
      </c>
      <c r="B346" s="64" t="s">
        <v>527</v>
      </c>
      <c r="C346" s="37">
        <v>4301011655</v>
      </c>
      <c r="D346" s="403">
        <v>4680115883925</v>
      </c>
      <c r="E346" s="403"/>
      <c r="F346" s="63">
        <v>2.5</v>
      </c>
      <c r="G346" s="38">
        <v>6</v>
      </c>
      <c r="H346" s="63">
        <v>15</v>
      </c>
      <c r="I346" s="63">
        <v>15.48</v>
      </c>
      <c r="J346" s="38">
        <v>48</v>
      </c>
      <c r="K346" s="38" t="s">
        <v>117</v>
      </c>
      <c r="L346" s="39" t="s">
        <v>79</v>
      </c>
      <c r="M346" s="38">
        <v>60</v>
      </c>
      <c r="N346" s="601" t="s">
        <v>528</v>
      </c>
      <c r="O346" s="405"/>
      <c r="P346" s="405"/>
      <c r="Q346" s="405"/>
      <c r="R346" s="406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63" t="s">
        <v>66</v>
      </c>
    </row>
    <row r="347" spans="1:53" ht="27" customHeight="1" x14ac:dyDescent="0.3">
      <c r="A347" s="64" t="s">
        <v>529</v>
      </c>
      <c r="B347" s="64" t="s">
        <v>530</v>
      </c>
      <c r="C347" s="37">
        <v>4301011303</v>
      </c>
      <c r="D347" s="403">
        <v>4607091384680</v>
      </c>
      <c r="E347" s="403"/>
      <c r="F347" s="63">
        <v>0.4</v>
      </c>
      <c r="G347" s="38">
        <v>10</v>
      </c>
      <c r="H347" s="63">
        <v>4</v>
      </c>
      <c r="I347" s="63">
        <v>4.21</v>
      </c>
      <c r="J347" s="38">
        <v>120</v>
      </c>
      <c r="K347" s="38" t="s">
        <v>80</v>
      </c>
      <c r="L347" s="39" t="s">
        <v>79</v>
      </c>
      <c r="M347" s="38">
        <v>60</v>
      </c>
      <c r="N347" s="6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405"/>
      <c r="P347" s="405"/>
      <c r="Q347" s="405"/>
      <c r="R347" s="406"/>
      <c r="S347" s="40" t="s">
        <v>48</v>
      </c>
      <c r="T347" s="40" t="s">
        <v>48</v>
      </c>
      <c r="U347" s="41" t="s">
        <v>0</v>
      </c>
      <c r="V347" s="59">
        <v>232</v>
      </c>
      <c r="W347" s="56">
        <f>IFERROR(IF(V347="",0,CEILING((V347/$H347),1)*$H347),"")</f>
        <v>232</v>
      </c>
      <c r="X347" s="42">
        <f>IFERROR(IF(W347=0,"",ROUNDUP(W347/H347,0)*0.00937),"")</f>
        <v>0.54345999999999994</v>
      </c>
      <c r="Y347" s="69" t="s">
        <v>48</v>
      </c>
      <c r="Z347" s="70" t="s">
        <v>48</v>
      </c>
      <c r="AD347" s="71"/>
      <c r="BA347" s="264" t="s">
        <v>66</v>
      </c>
    </row>
    <row r="348" spans="1:53" ht="12.5" x14ac:dyDescent="0.25">
      <c r="A348" s="410"/>
      <c r="B348" s="410"/>
      <c r="C348" s="410"/>
      <c r="D348" s="410"/>
      <c r="E348" s="410"/>
      <c r="F348" s="410"/>
      <c r="G348" s="410"/>
      <c r="H348" s="410"/>
      <c r="I348" s="410"/>
      <c r="J348" s="410"/>
      <c r="K348" s="410"/>
      <c r="L348" s="410"/>
      <c r="M348" s="411"/>
      <c r="N348" s="407" t="s">
        <v>43</v>
      </c>
      <c r="O348" s="408"/>
      <c r="P348" s="408"/>
      <c r="Q348" s="408"/>
      <c r="R348" s="408"/>
      <c r="S348" s="408"/>
      <c r="T348" s="409"/>
      <c r="U348" s="43" t="s">
        <v>42</v>
      </c>
      <c r="V348" s="44">
        <f>IFERROR(V343/H343,"0")+IFERROR(V344/H344,"0")+IFERROR(V345/H345,"0")+IFERROR(V346/H346,"0")+IFERROR(V347/H347,"0")</f>
        <v>58</v>
      </c>
      <c r="W348" s="44">
        <f>IFERROR(W343/H343,"0")+IFERROR(W344/H344,"0")+IFERROR(W345/H345,"0")+IFERROR(W346/H346,"0")+IFERROR(W347/H347,"0")</f>
        <v>58</v>
      </c>
      <c r="X348" s="44">
        <f>IFERROR(IF(X343="",0,X343),"0")+IFERROR(IF(X344="",0,X344),"0")+IFERROR(IF(X345="",0,X345),"0")+IFERROR(IF(X346="",0,X346),"0")+IFERROR(IF(X347="",0,X347),"0")</f>
        <v>0.54345999999999994</v>
      </c>
      <c r="Y348" s="68"/>
      <c r="Z348" s="68"/>
    </row>
    <row r="349" spans="1:53" ht="12.5" x14ac:dyDescent="0.25">
      <c r="A349" s="410"/>
      <c r="B349" s="410"/>
      <c r="C349" s="410"/>
      <c r="D349" s="410"/>
      <c r="E349" s="410"/>
      <c r="F349" s="410"/>
      <c r="G349" s="410"/>
      <c r="H349" s="410"/>
      <c r="I349" s="410"/>
      <c r="J349" s="410"/>
      <c r="K349" s="410"/>
      <c r="L349" s="410"/>
      <c r="M349" s="411"/>
      <c r="N349" s="407" t="s">
        <v>43</v>
      </c>
      <c r="O349" s="408"/>
      <c r="P349" s="408"/>
      <c r="Q349" s="408"/>
      <c r="R349" s="408"/>
      <c r="S349" s="408"/>
      <c r="T349" s="409"/>
      <c r="U349" s="43" t="s">
        <v>0</v>
      </c>
      <c r="V349" s="44">
        <f>IFERROR(SUM(V343:V347),"0")</f>
        <v>232</v>
      </c>
      <c r="W349" s="44">
        <f>IFERROR(SUM(W343:W347),"0")</f>
        <v>232</v>
      </c>
      <c r="X349" s="43"/>
      <c r="Y349" s="68"/>
      <c r="Z349" s="68"/>
    </row>
    <row r="350" spans="1:53" ht="14.25" customHeight="1" x14ac:dyDescent="0.3">
      <c r="A350" s="402" t="s">
        <v>76</v>
      </c>
      <c r="B350" s="402"/>
      <c r="C350" s="402"/>
      <c r="D350" s="402"/>
      <c r="E350" s="402"/>
      <c r="F350" s="402"/>
      <c r="G350" s="402"/>
      <c r="H350" s="402"/>
      <c r="I350" s="402"/>
      <c r="J350" s="402"/>
      <c r="K350" s="402"/>
      <c r="L350" s="402"/>
      <c r="M350" s="402"/>
      <c r="N350" s="402"/>
      <c r="O350" s="402"/>
      <c r="P350" s="402"/>
      <c r="Q350" s="402"/>
      <c r="R350" s="402"/>
      <c r="S350" s="402"/>
      <c r="T350" s="402"/>
      <c r="U350" s="402"/>
      <c r="V350" s="402"/>
      <c r="W350" s="402"/>
      <c r="X350" s="402"/>
      <c r="Y350" s="67"/>
      <c r="Z350" s="67"/>
    </row>
    <row r="351" spans="1:53" ht="27" customHeight="1" x14ac:dyDescent="0.3">
      <c r="A351" s="64" t="s">
        <v>531</v>
      </c>
      <c r="B351" s="64" t="s">
        <v>532</v>
      </c>
      <c r="C351" s="37">
        <v>4301031139</v>
      </c>
      <c r="D351" s="403">
        <v>4607091384802</v>
      </c>
      <c r="E351" s="403"/>
      <c r="F351" s="63">
        <v>0.73</v>
      </c>
      <c r="G351" s="38">
        <v>6</v>
      </c>
      <c r="H351" s="63">
        <v>4.38</v>
      </c>
      <c r="I351" s="63">
        <v>4.58</v>
      </c>
      <c r="J351" s="38">
        <v>156</v>
      </c>
      <c r="K351" s="38" t="s">
        <v>80</v>
      </c>
      <c r="L351" s="39" t="s">
        <v>79</v>
      </c>
      <c r="M351" s="38">
        <v>35</v>
      </c>
      <c r="N351" s="6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405"/>
      <c r="P351" s="405"/>
      <c r="Q351" s="405"/>
      <c r="R351" s="406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65" t="s">
        <v>66</v>
      </c>
    </row>
    <row r="352" spans="1:53" ht="27" customHeight="1" x14ac:dyDescent="0.3">
      <c r="A352" s="64" t="s">
        <v>533</v>
      </c>
      <c r="B352" s="64" t="s">
        <v>534</v>
      </c>
      <c r="C352" s="37">
        <v>4301031140</v>
      </c>
      <c r="D352" s="403">
        <v>4607091384826</v>
      </c>
      <c r="E352" s="403"/>
      <c r="F352" s="63">
        <v>0.35</v>
      </c>
      <c r="G352" s="38">
        <v>8</v>
      </c>
      <c r="H352" s="63">
        <v>2.8</v>
      </c>
      <c r="I352" s="63">
        <v>2.9</v>
      </c>
      <c r="J352" s="38">
        <v>234</v>
      </c>
      <c r="K352" s="38" t="s">
        <v>192</v>
      </c>
      <c r="L352" s="39" t="s">
        <v>79</v>
      </c>
      <c r="M352" s="38">
        <v>35</v>
      </c>
      <c r="N352" s="6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405"/>
      <c r="P352" s="405"/>
      <c r="Q352" s="405"/>
      <c r="R352" s="40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IFERROR(IF(W352=0,"",ROUNDUP(W352/H352,0)*0.00502),"")</f>
        <v/>
      </c>
      <c r="Y352" s="69" t="s">
        <v>48</v>
      </c>
      <c r="Z352" s="70" t="s">
        <v>48</v>
      </c>
      <c r="AD352" s="71"/>
      <c r="BA352" s="266" t="s">
        <v>66</v>
      </c>
    </row>
    <row r="353" spans="1:53" ht="12.5" x14ac:dyDescent="0.25">
      <c r="A353" s="410"/>
      <c r="B353" s="410"/>
      <c r="C353" s="410"/>
      <c r="D353" s="410"/>
      <c r="E353" s="410"/>
      <c r="F353" s="410"/>
      <c r="G353" s="410"/>
      <c r="H353" s="410"/>
      <c r="I353" s="410"/>
      <c r="J353" s="410"/>
      <c r="K353" s="410"/>
      <c r="L353" s="410"/>
      <c r="M353" s="411"/>
      <c r="N353" s="407" t="s">
        <v>43</v>
      </c>
      <c r="O353" s="408"/>
      <c r="P353" s="408"/>
      <c r="Q353" s="408"/>
      <c r="R353" s="408"/>
      <c r="S353" s="408"/>
      <c r="T353" s="409"/>
      <c r="U353" s="43" t="s">
        <v>42</v>
      </c>
      <c r="V353" s="44">
        <f>IFERROR(V351/H351,"0")+IFERROR(V352/H352,"0")</f>
        <v>0</v>
      </c>
      <c r="W353" s="44">
        <f>IFERROR(W351/H351,"0")+IFERROR(W352/H352,"0")</f>
        <v>0</v>
      </c>
      <c r="X353" s="44">
        <f>IFERROR(IF(X351="",0,X351),"0")+IFERROR(IF(X352="",0,X352),"0")</f>
        <v>0</v>
      </c>
      <c r="Y353" s="68"/>
      <c r="Z353" s="68"/>
    </row>
    <row r="354" spans="1:53" ht="12.5" x14ac:dyDescent="0.25">
      <c r="A354" s="410"/>
      <c r="B354" s="410"/>
      <c r="C354" s="410"/>
      <c r="D354" s="410"/>
      <c r="E354" s="410"/>
      <c r="F354" s="410"/>
      <c r="G354" s="410"/>
      <c r="H354" s="410"/>
      <c r="I354" s="410"/>
      <c r="J354" s="410"/>
      <c r="K354" s="410"/>
      <c r="L354" s="410"/>
      <c r="M354" s="411"/>
      <c r="N354" s="407" t="s">
        <v>43</v>
      </c>
      <c r="O354" s="408"/>
      <c r="P354" s="408"/>
      <c r="Q354" s="408"/>
      <c r="R354" s="408"/>
      <c r="S354" s="408"/>
      <c r="T354" s="409"/>
      <c r="U354" s="43" t="s">
        <v>0</v>
      </c>
      <c r="V354" s="44">
        <f>IFERROR(SUM(V351:V352),"0")</f>
        <v>0</v>
      </c>
      <c r="W354" s="44">
        <f>IFERROR(SUM(W351:W352),"0")</f>
        <v>0</v>
      </c>
      <c r="X354" s="43"/>
      <c r="Y354" s="68"/>
      <c r="Z354" s="68"/>
    </row>
    <row r="355" spans="1:53" ht="14.25" customHeight="1" x14ac:dyDescent="0.3">
      <c r="A355" s="402" t="s">
        <v>81</v>
      </c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02"/>
      <c r="O355" s="402"/>
      <c r="P355" s="402"/>
      <c r="Q355" s="402"/>
      <c r="R355" s="402"/>
      <c r="S355" s="402"/>
      <c r="T355" s="402"/>
      <c r="U355" s="402"/>
      <c r="V355" s="402"/>
      <c r="W355" s="402"/>
      <c r="X355" s="402"/>
      <c r="Y355" s="67"/>
      <c r="Z355" s="67"/>
    </row>
    <row r="356" spans="1:53" ht="27" customHeight="1" x14ac:dyDescent="0.3">
      <c r="A356" s="64" t="s">
        <v>535</v>
      </c>
      <c r="B356" s="64" t="s">
        <v>536</v>
      </c>
      <c r="C356" s="37">
        <v>4301051303</v>
      </c>
      <c r="D356" s="403">
        <v>4607091384246</v>
      </c>
      <c r="E356" s="403"/>
      <c r="F356" s="63">
        <v>1.3</v>
      </c>
      <c r="G356" s="38">
        <v>6</v>
      </c>
      <c r="H356" s="63">
        <v>7.8</v>
      </c>
      <c r="I356" s="63">
        <v>8.3640000000000008</v>
      </c>
      <c r="J356" s="38">
        <v>56</v>
      </c>
      <c r="K356" s="38" t="s">
        <v>117</v>
      </c>
      <c r="L356" s="39" t="s">
        <v>79</v>
      </c>
      <c r="M356" s="38">
        <v>40</v>
      </c>
      <c r="N356" s="6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405"/>
      <c r="P356" s="405"/>
      <c r="Q356" s="405"/>
      <c r="R356" s="406"/>
      <c r="S356" s="40" t="s">
        <v>48</v>
      </c>
      <c r="T356" s="40" t="s">
        <v>48</v>
      </c>
      <c r="U356" s="41" t="s">
        <v>0</v>
      </c>
      <c r="V356" s="59">
        <v>0</v>
      </c>
      <c r="W356" s="56">
        <f>IFERROR(IF(V356="",0,CEILING((V356/$H356),1)*$H356),"")</f>
        <v>0</v>
      </c>
      <c r="X356" s="42" t="str">
        <f>IFERROR(IF(W356=0,"",ROUNDUP(W356/H356,0)*0.02175),"")</f>
        <v/>
      </c>
      <c r="Y356" s="69" t="s">
        <v>48</v>
      </c>
      <c r="Z356" s="70" t="s">
        <v>48</v>
      </c>
      <c r="AD356" s="71"/>
      <c r="BA356" s="267" t="s">
        <v>66</v>
      </c>
    </row>
    <row r="357" spans="1:53" ht="27" customHeight="1" x14ac:dyDescent="0.3">
      <c r="A357" s="64" t="s">
        <v>537</v>
      </c>
      <c r="B357" s="64" t="s">
        <v>538</v>
      </c>
      <c r="C357" s="37">
        <v>4301051445</v>
      </c>
      <c r="D357" s="403">
        <v>4680115881976</v>
      </c>
      <c r="E357" s="403"/>
      <c r="F357" s="63">
        <v>1.3</v>
      </c>
      <c r="G357" s="38">
        <v>6</v>
      </c>
      <c r="H357" s="63">
        <v>7.8</v>
      </c>
      <c r="I357" s="63">
        <v>8.2799999999999994</v>
      </c>
      <c r="J357" s="38">
        <v>56</v>
      </c>
      <c r="K357" s="38" t="s">
        <v>117</v>
      </c>
      <c r="L357" s="39" t="s">
        <v>79</v>
      </c>
      <c r="M357" s="38">
        <v>40</v>
      </c>
      <c r="N357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405"/>
      <c r="P357" s="405"/>
      <c r="Q357" s="405"/>
      <c r="R357" s="406"/>
      <c r="S357" s="40" t="s">
        <v>48</v>
      </c>
      <c r="T357" s="40" t="s">
        <v>48</v>
      </c>
      <c r="U357" s="41" t="s">
        <v>0</v>
      </c>
      <c r="V357" s="59">
        <v>0</v>
      </c>
      <c r="W357" s="56">
        <f>IFERROR(IF(V357="",0,CEILING((V357/$H357),1)*$H357),"")</f>
        <v>0</v>
      </c>
      <c r="X357" s="42" t="str">
        <f>IFERROR(IF(W357=0,"",ROUNDUP(W357/H357,0)*0.02175),"")</f>
        <v/>
      </c>
      <c r="Y357" s="69" t="s">
        <v>48</v>
      </c>
      <c r="Z357" s="70" t="s">
        <v>48</v>
      </c>
      <c r="AD357" s="71"/>
      <c r="BA357" s="268" t="s">
        <v>66</v>
      </c>
    </row>
    <row r="358" spans="1:53" ht="27" customHeight="1" x14ac:dyDescent="0.3">
      <c r="A358" s="64" t="s">
        <v>539</v>
      </c>
      <c r="B358" s="64" t="s">
        <v>540</v>
      </c>
      <c r="C358" s="37">
        <v>4301051297</v>
      </c>
      <c r="D358" s="403">
        <v>4607091384253</v>
      </c>
      <c r="E358" s="403"/>
      <c r="F358" s="63">
        <v>0.4</v>
      </c>
      <c r="G358" s="38">
        <v>6</v>
      </c>
      <c r="H358" s="63">
        <v>2.4</v>
      </c>
      <c r="I358" s="63">
        <v>2.6840000000000002</v>
      </c>
      <c r="J358" s="38">
        <v>156</v>
      </c>
      <c r="K358" s="38" t="s">
        <v>80</v>
      </c>
      <c r="L358" s="39" t="s">
        <v>79</v>
      </c>
      <c r="M358" s="38">
        <v>40</v>
      </c>
      <c r="N358" s="6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405"/>
      <c r="P358" s="405"/>
      <c r="Q358" s="405"/>
      <c r="R358" s="406"/>
      <c r="S358" s="40" t="s">
        <v>48</v>
      </c>
      <c r="T358" s="40" t="s">
        <v>48</v>
      </c>
      <c r="U358" s="41" t="s">
        <v>0</v>
      </c>
      <c r="V358" s="59">
        <v>141.6</v>
      </c>
      <c r="W358" s="56">
        <f>IFERROR(IF(V358="",0,CEILING((V358/$H358),1)*$H358),"")</f>
        <v>141.6</v>
      </c>
      <c r="X358" s="42">
        <f>IFERROR(IF(W358=0,"",ROUNDUP(W358/H358,0)*0.00753),"")</f>
        <v>0.44427</v>
      </c>
      <c r="Y358" s="69" t="s">
        <v>48</v>
      </c>
      <c r="Z358" s="70" t="s">
        <v>48</v>
      </c>
      <c r="AD358" s="71"/>
      <c r="BA358" s="269" t="s">
        <v>66</v>
      </c>
    </row>
    <row r="359" spans="1:53" ht="27" customHeight="1" x14ac:dyDescent="0.3">
      <c r="A359" s="64" t="s">
        <v>541</v>
      </c>
      <c r="B359" s="64" t="s">
        <v>542</v>
      </c>
      <c r="C359" s="37">
        <v>4301051444</v>
      </c>
      <c r="D359" s="403">
        <v>4680115881969</v>
      </c>
      <c r="E359" s="403"/>
      <c r="F359" s="63">
        <v>0.4</v>
      </c>
      <c r="G359" s="38">
        <v>6</v>
      </c>
      <c r="H359" s="63">
        <v>2.4</v>
      </c>
      <c r="I359" s="63">
        <v>2.6</v>
      </c>
      <c r="J359" s="38">
        <v>156</v>
      </c>
      <c r="K359" s="38" t="s">
        <v>80</v>
      </c>
      <c r="L359" s="39" t="s">
        <v>79</v>
      </c>
      <c r="M359" s="38">
        <v>40</v>
      </c>
      <c r="N359" s="6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405"/>
      <c r="P359" s="405"/>
      <c r="Q359" s="405"/>
      <c r="R359" s="406"/>
      <c r="S359" s="40" t="s">
        <v>48</v>
      </c>
      <c r="T359" s="40" t="s">
        <v>48</v>
      </c>
      <c r="U359" s="41" t="s">
        <v>0</v>
      </c>
      <c r="V359" s="59">
        <v>0</v>
      </c>
      <c r="W359" s="56">
        <f>IFERROR(IF(V359="",0,CEILING((V359/$H359),1)*$H359),"")</f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70" t="s">
        <v>66</v>
      </c>
    </row>
    <row r="360" spans="1:53" ht="12.5" x14ac:dyDescent="0.25">
      <c r="A360" s="410"/>
      <c r="B360" s="410"/>
      <c r="C360" s="410"/>
      <c r="D360" s="410"/>
      <c r="E360" s="410"/>
      <c r="F360" s="410"/>
      <c r="G360" s="410"/>
      <c r="H360" s="410"/>
      <c r="I360" s="410"/>
      <c r="J360" s="410"/>
      <c r="K360" s="410"/>
      <c r="L360" s="410"/>
      <c r="M360" s="411"/>
      <c r="N360" s="407" t="s">
        <v>43</v>
      </c>
      <c r="O360" s="408"/>
      <c r="P360" s="408"/>
      <c r="Q360" s="408"/>
      <c r="R360" s="408"/>
      <c r="S360" s="408"/>
      <c r="T360" s="409"/>
      <c r="U360" s="43" t="s">
        <v>42</v>
      </c>
      <c r="V360" s="44">
        <f>IFERROR(V356/H356,"0")+IFERROR(V357/H357,"0")+IFERROR(V358/H358,"0")+IFERROR(V359/H359,"0")</f>
        <v>59</v>
      </c>
      <c r="W360" s="44">
        <f>IFERROR(W356/H356,"0")+IFERROR(W357/H357,"0")+IFERROR(W358/H358,"0")+IFERROR(W359/H359,"0")</f>
        <v>59</v>
      </c>
      <c r="X360" s="44">
        <f>IFERROR(IF(X356="",0,X356),"0")+IFERROR(IF(X357="",0,X357),"0")+IFERROR(IF(X358="",0,X358),"0")+IFERROR(IF(X359="",0,X359),"0")</f>
        <v>0.44427</v>
      </c>
      <c r="Y360" s="68"/>
      <c r="Z360" s="68"/>
    </row>
    <row r="361" spans="1:53" ht="12.5" x14ac:dyDescent="0.25">
      <c r="A361" s="410"/>
      <c r="B361" s="410"/>
      <c r="C361" s="410"/>
      <c r="D361" s="410"/>
      <c r="E361" s="410"/>
      <c r="F361" s="410"/>
      <c r="G361" s="410"/>
      <c r="H361" s="410"/>
      <c r="I361" s="410"/>
      <c r="J361" s="410"/>
      <c r="K361" s="410"/>
      <c r="L361" s="410"/>
      <c r="M361" s="411"/>
      <c r="N361" s="407" t="s">
        <v>43</v>
      </c>
      <c r="O361" s="408"/>
      <c r="P361" s="408"/>
      <c r="Q361" s="408"/>
      <c r="R361" s="408"/>
      <c r="S361" s="408"/>
      <c r="T361" s="409"/>
      <c r="U361" s="43" t="s">
        <v>0</v>
      </c>
      <c r="V361" s="44">
        <f>IFERROR(SUM(V356:V359),"0")</f>
        <v>141.6</v>
      </c>
      <c r="W361" s="44">
        <f>IFERROR(SUM(W356:W359),"0")</f>
        <v>141.6</v>
      </c>
      <c r="X361" s="43"/>
      <c r="Y361" s="68"/>
      <c r="Z361" s="68"/>
    </row>
    <row r="362" spans="1:53" ht="14.25" customHeight="1" x14ac:dyDescent="0.3">
      <c r="A362" s="402" t="s">
        <v>235</v>
      </c>
      <c r="B362" s="402"/>
      <c r="C362" s="402"/>
      <c r="D362" s="402"/>
      <c r="E362" s="402"/>
      <c r="F362" s="402"/>
      <c r="G362" s="402"/>
      <c r="H362" s="402"/>
      <c r="I362" s="402"/>
      <c r="J362" s="402"/>
      <c r="K362" s="402"/>
      <c r="L362" s="402"/>
      <c r="M362" s="402"/>
      <c r="N362" s="402"/>
      <c r="O362" s="402"/>
      <c r="P362" s="402"/>
      <c r="Q362" s="402"/>
      <c r="R362" s="402"/>
      <c r="S362" s="402"/>
      <c r="T362" s="402"/>
      <c r="U362" s="402"/>
      <c r="V362" s="402"/>
      <c r="W362" s="402"/>
      <c r="X362" s="402"/>
      <c r="Y362" s="67"/>
      <c r="Z362" s="67"/>
    </row>
    <row r="363" spans="1:53" ht="27" customHeight="1" x14ac:dyDescent="0.3">
      <c r="A363" s="64" t="s">
        <v>543</v>
      </c>
      <c r="B363" s="64" t="s">
        <v>544</v>
      </c>
      <c r="C363" s="37">
        <v>4301060322</v>
      </c>
      <c r="D363" s="403">
        <v>4607091389357</v>
      </c>
      <c r="E363" s="403"/>
      <c r="F363" s="63">
        <v>1.3</v>
      </c>
      <c r="G363" s="38">
        <v>6</v>
      </c>
      <c r="H363" s="63">
        <v>7.8</v>
      </c>
      <c r="I363" s="63">
        <v>8.2799999999999994</v>
      </c>
      <c r="J363" s="38">
        <v>56</v>
      </c>
      <c r="K363" s="38" t="s">
        <v>117</v>
      </c>
      <c r="L363" s="39" t="s">
        <v>79</v>
      </c>
      <c r="M363" s="38">
        <v>40</v>
      </c>
      <c r="N363" s="60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405"/>
      <c r="P363" s="405"/>
      <c r="Q363" s="405"/>
      <c r="R363" s="406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IFERROR(IF(W363=0,"",ROUNDUP(W363/H363,0)*0.02175),"")</f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ht="12.5" x14ac:dyDescent="0.25">
      <c r="A364" s="410"/>
      <c r="B364" s="410"/>
      <c r="C364" s="410"/>
      <c r="D364" s="410"/>
      <c r="E364" s="410"/>
      <c r="F364" s="410"/>
      <c r="G364" s="410"/>
      <c r="H364" s="410"/>
      <c r="I364" s="410"/>
      <c r="J364" s="410"/>
      <c r="K364" s="410"/>
      <c r="L364" s="410"/>
      <c r="M364" s="411"/>
      <c r="N364" s="407" t="s">
        <v>43</v>
      </c>
      <c r="O364" s="408"/>
      <c r="P364" s="408"/>
      <c r="Q364" s="408"/>
      <c r="R364" s="408"/>
      <c r="S364" s="408"/>
      <c r="T364" s="409"/>
      <c r="U364" s="43" t="s">
        <v>42</v>
      </c>
      <c r="V364" s="44">
        <f>IFERROR(V363/H363,"0")</f>
        <v>0</v>
      </c>
      <c r="W364" s="44">
        <f>IFERROR(W363/H363,"0")</f>
        <v>0</v>
      </c>
      <c r="X364" s="44">
        <f>IFERROR(IF(X363="",0,X363),"0")</f>
        <v>0</v>
      </c>
      <c r="Y364" s="68"/>
      <c r="Z364" s="68"/>
    </row>
    <row r="365" spans="1:53" ht="12.5" x14ac:dyDescent="0.25">
      <c r="A365" s="410"/>
      <c r="B365" s="410"/>
      <c r="C365" s="410"/>
      <c r="D365" s="410"/>
      <c r="E365" s="410"/>
      <c r="F365" s="410"/>
      <c r="G365" s="410"/>
      <c r="H365" s="410"/>
      <c r="I365" s="410"/>
      <c r="J365" s="410"/>
      <c r="K365" s="410"/>
      <c r="L365" s="410"/>
      <c r="M365" s="411"/>
      <c r="N365" s="407" t="s">
        <v>43</v>
      </c>
      <c r="O365" s="408"/>
      <c r="P365" s="408"/>
      <c r="Q365" s="408"/>
      <c r="R365" s="408"/>
      <c r="S365" s="408"/>
      <c r="T365" s="409"/>
      <c r="U365" s="43" t="s">
        <v>0</v>
      </c>
      <c r="V365" s="44">
        <f>IFERROR(SUM(V363:V363),"0")</f>
        <v>0</v>
      </c>
      <c r="W365" s="44">
        <f>IFERROR(SUM(W363:W363),"0")</f>
        <v>0</v>
      </c>
      <c r="X365" s="43"/>
      <c r="Y365" s="68"/>
      <c r="Z365" s="68"/>
    </row>
    <row r="366" spans="1:53" ht="27.75" customHeight="1" x14ac:dyDescent="0.25">
      <c r="A366" s="400" t="s">
        <v>545</v>
      </c>
      <c r="B366" s="400"/>
      <c r="C366" s="400"/>
      <c r="D366" s="400"/>
      <c r="E366" s="400"/>
      <c r="F366" s="400"/>
      <c r="G366" s="400"/>
      <c r="H366" s="400"/>
      <c r="I366" s="400"/>
      <c r="J366" s="400"/>
      <c r="K366" s="400"/>
      <c r="L366" s="400"/>
      <c r="M366" s="400"/>
      <c r="N366" s="400"/>
      <c r="O366" s="400"/>
      <c r="P366" s="400"/>
      <c r="Q366" s="400"/>
      <c r="R366" s="400"/>
      <c r="S366" s="400"/>
      <c r="T366" s="400"/>
      <c r="U366" s="400"/>
      <c r="V366" s="400"/>
      <c r="W366" s="400"/>
      <c r="X366" s="400"/>
      <c r="Y366" s="55"/>
      <c r="Z366" s="55"/>
    </row>
    <row r="367" spans="1:53" ht="16.5" customHeight="1" x14ac:dyDescent="0.3">
      <c r="A367" s="401" t="s">
        <v>546</v>
      </c>
      <c r="B367" s="401"/>
      <c r="C367" s="401"/>
      <c r="D367" s="401"/>
      <c r="E367" s="401"/>
      <c r="F367" s="401"/>
      <c r="G367" s="401"/>
      <c r="H367" s="401"/>
      <c r="I367" s="401"/>
      <c r="J367" s="401"/>
      <c r="K367" s="401"/>
      <c r="L367" s="401"/>
      <c r="M367" s="401"/>
      <c r="N367" s="401"/>
      <c r="O367" s="401"/>
      <c r="P367" s="401"/>
      <c r="Q367" s="401"/>
      <c r="R367" s="401"/>
      <c r="S367" s="401"/>
      <c r="T367" s="401"/>
      <c r="U367" s="401"/>
      <c r="V367" s="401"/>
      <c r="W367" s="401"/>
      <c r="X367" s="401"/>
      <c r="Y367" s="66"/>
      <c r="Z367" s="66"/>
    </row>
    <row r="368" spans="1:53" ht="14.25" customHeight="1" x14ac:dyDescent="0.3">
      <c r="A368" s="402" t="s">
        <v>121</v>
      </c>
      <c r="B368" s="402"/>
      <c r="C368" s="402"/>
      <c r="D368" s="402"/>
      <c r="E368" s="402"/>
      <c r="F368" s="402"/>
      <c r="G368" s="402"/>
      <c r="H368" s="402"/>
      <c r="I368" s="402"/>
      <c r="J368" s="402"/>
      <c r="K368" s="402"/>
      <c r="L368" s="402"/>
      <c r="M368" s="402"/>
      <c r="N368" s="402"/>
      <c r="O368" s="402"/>
      <c r="P368" s="402"/>
      <c r="Q368" s="402"/>
      <c r="R368" s="402"/>
      <c r="S368" s="402"/>
      <c r="T368" s="402"/>
      <c r="U368" s="402"/>
      <c r="V368" s="402"/>
      <c r="W368" s="402"/>
      <c r="X368" s="402"/>
      <c r="Y368" s="67"/>
      <c r="Z368" s="67"/>
    </row>
    <row r="369" spans="1:53" ht="27" customHeight="1" x14ac:dyDescent="0.3">
      <c r="A369" s="64" t="s">
        <v>547</v>
      </c>
      <c r="B369" s="64" t="s">
        <v>548</v>
      </c>
      <c r="C369" s="37">
        <v>4301011428</v>
      </c>
      <c r="D369" s="403">
        <v>4607091389708</v>
      </c>
      <c r="E369" s="403"/>
      <c r="F369" s="63">
        <v>0.45</v>
      </c>
      <c r="G369" s="38">
        <v>6</v>
      </c>
      <c r="H369" s="63">
        <v>2.7</v>
      </c>
      <c r="I369" s="63">
        <v>2.9</v>
      </c>
      <c r="J369" s="38">
        <v>156</v>
      </c>
      <c r="K369" s="38" t="s">
        <v>80</v>
      </c>
      <c r="L369" s="39" t="s">
        <v>116</v>
      </c>
      <c r="M369" s="38">
        <v>50</v>
      </c>
      <c r="N369" s="6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405"/>
      <c r="P369" s="405"/>
      <c r="Q369" s="405"/>
      <c r="R369" s="406"/>
      <c r="S369" s="40" t="s">
        <v>48</v>
      </c>
      <c r="T369" s="40" t="s">
        <v>48</v>
      </c>
      <c r="U369" s="41" t="s">
        <v>0</v>
      </c>
      <c r="V369" s="59">
        <v>118.8</v>
      </c>
      <c r="W369" s="56">
        <f>IFERROR(IF(V369="",0,CEILING((V369/$H369),1)*$H369),"")</f>
        <v>118.80000000000001</v>
      </c>
      <c r="X369" s="42">
        <f>IFERROR(IF(W369=0,"",ROUNDUP(W369/H369,0)*0.00753),"")</f>
        <v>0.33132</v>
      </c>
      <c r="Y369" s="69" t="s">
        <v>48</v>
      </c>
      <c r="Z369" s="70" t="s">
        <v>48</v>
      </c>
      <c r="AD369" s="71"/>
      <c r="BA369" s="272" t="s">
        <v>66</v>
      </c>
    </row>
    <row r="370" spans="1:53" ht="27" customHeight="1" x14ac:dyDescent="0.3">
      <c r="A370" s="64" t="s">
        <v>549</v>
      </c>
      <c r="B370" s="64" t="s">
        <v>550</v>
      </c>
      <c r="C370" s="37">
        <v>4301011427</v>
      </c>
      <c r="D370" s="403">
        <v>4607091389692</v>
      </c>
      <c r="E370" s="403"/>
      <c r="F370" s="63">
        <v>0.45</v>
      </c>
      <c r="G370" s="38">
        <v>6</v>
      </c>
      <c r="H370" s="63">
        <v>2.7</v>
      </c>
      <c r="I370" s="63">
        <v>2.9</v>
      </c>
      <c r="J370" s="38">
        <v>156</v>
      </c>
      <c r="K370" s="38" t="s">
        <v>80</v>
      </c>
      <c r="L370" s="39" t="s">
        <v>116</v>
      </c>
      <c r="M370" s="38">
        <v>50</v>
      </c>
      <c r="N370" s="61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405"/>
      <c r="P370" s="405"/>
      <c r="Q370" s="405"/>
      <c r="R370" s="406"/>
      <c r="S370" s="40" t="s">
        <v>48</v>
      </c>
      <c r="T370" s="40" t="s">
        <v>48</v>
      </c>
      <c r="U370" s="41" t="s">
        <v>0</v>
      </c>
      <c r="V370" s="59">
        <v>67.5</v>
      </c>
      <c r="W370" s="56">
        <f>IFERROR(IF(V370="",0,CEILING((V370/$H370),1)*$H370),"")</f>
        <v>67.5</v>
      </c>
      <c r="X370" s="42">
        <f>IFERROR(IF(W370=0,"",ROUNDUP(W370/H370,0)*0.00753),"")</f>
        <v>0.18825</v>
      </c>
      <c r="Y370" s="69" t="s">
        <v>48</v>
      </c>
      <c r="Z370" s="70" t="s">
        <v>48</v>
      </c>
      <c r="AD370" s="71"/>
      <c r="BA370" s="273" t="s">
        <v>66</v>
      </c>
    </row>
    <row r="371" spans="1:53" ht="12.5" x14ac:dyDescent="0.25">
      <c r="A371" s="410"/>
      <c r="B371" s="410"/>
      <c r="C371" s="410"/>
      <c r="D371" s="410"/>
      <c r="E371" s="410"/>
      <c r="F371" s="410"/>
      <c r="G371" s="410"/>
      <c r="H371" s="410"/>
      <c r="I371" s="410"/>
      <c r="J371" s="410"/>
      <c r="K371" s="410"/>
      <c r="L371" s="410"/>
      <c r="M371" s="411"/>
      <c r="N371" s="407" t="s">
        <v>43</v>
      </c>
      <c r="O371" s="408"/>
      <c r="P371" s="408"/>
      <c r="Q371" s="408"/>
      <c r="R371" s="408"/>
      <c r="S371" s="408"/>
      <c r="T371" s="409"/>
      <c r="U371" s="43" t="s">
        <v>42</v>
      </c>
      <c r="V371" s="44">
        <f>IFERROR(V369/H369,"0")+IFERROR(V370/H370,"0")</f>
        <v>69</v>
      </c>
      <c r="W371" s="44">
        <f>IFERROR(W369/H369,"0")+IFERROR(W370/H370,"0")</f>
        <v>69</v>
      </c>
      <c r="X371" s="44">
        <f>IFERROR(IF(X369="",0,X369),"0")+IFERROR(IF(X370="",0,X370),"0")</f>
        <v>0.51956999999999998</v>
      </c>
      <c r="Y371" s="68"/>
      <c r="Z371" s="68"/>
    </row>
    <row r="372" spans="1:53" ht="12.5" x14ac:dyDescent="0.25">
      <c r="A372" s="410"/>
      <c r="B372" s="410"/>
      <c r="C372" s="410"/>
      <c r="D372" s="410"/>
      <c r="E372" s="410"/>
      <c r="F372" s="410"/>
      <c r="G372" s="410"/>
      <c r="H372" s="410"/>
      <c r="I372" s="410"/>
      <c r="J372" s="410"/>
      <c r="K372" s="410"/>
      <c r="L372" s="410"/>
      <c r="M372" s="411"/>
      <c r="N372" s="407" t="s">
        <v>43</v>
      </c>
      <c r="O372" s="408"/>
      <c r="P372" s="408"/>
      <c r="Q372" s="408"/>
      <c r="R372" s="408"/>
      <c r="S372" s="408"/>
      <c r="T372" s="409"/>
      <c r="U372" s="43" t="s">
        <v>0</v>
      </c>
      <c r="V372" s="44">
        <f>IFERROR(SUM(V369:V370),"0")</f>
        <v>186.3</v>
      </c>
      <c r="W372" s="44">
        <f>IFERROR(SUM(W369:W370),"0")</f>
        <v>186.3</v>
      </c>
      <c r="X372" s="43"/>
      <c r="Y372" s="68"/>
      <c r="Z372" s="68"/>
    </row>
    <row r="373" spans="1:53" ht="14.25" customHeight="1" x14ac:dyDescent="0.3">
      <c r="A373" s="402" t="s">
        <v>76</v>
      </c>
      <c r="B373" s="402"/>
      <c r="C373" s="402"/>
      <c r="D373" s="402"/>
      <c r="E373" s="402"/>
      <c r="F373" s="402"/>
      <c r="G373" s="402"/>
      <c r="H373" s="402"/>
      <c r="I373" s="402"/>
      <c r="J373" s="402"/>
      <c r="K373" s="402"/>
      <c r="L373" s="402"/>
      <c r="M373" s="402"/>
      <c r="N373" s="402"/>
      <c r="O373" s="402"/>
      <c r="P373" s="402"/>
      <c r="Q373" s="402"/>
      <c r="R373" s="402"/>
      <c r="S373" s="402"/>
      <c r="T373" s="402"/>
      <c r="U373" s="402"/>
      <c r="V373" s="402"/>
      <c r="W373" s="402"/>
      <c r="X373" s="402"/>
      <c r="Y373" s="67"/>
      <c r="Z373" s="67"/>
    </row>
    <row r="374" spans="1:53" ht="27" customHeight="1" x14ac:dyDescent="0.3">
      <c r="A374" s="64" t="s">
        <v>551</v>
      </c>
      <c r="B374" s="64" t="s">
        <v>552</v>
      </c>
      <c r="C374" s="37">
        <v>4301031177</v>
      </c>
      <c r="D374" s="403">
        <v>4607091389753</v>
      </c>
      <c r="E374" s="403"/>
      <c r="F374" s="63">
        <v>0.7</v>
      </c>
      <c r="G374" s="38">
        <v>6</v>
      </c>
      <c r="H374" s="63">
        <v>4.2</v>
      </c>
      <c r="I374" s="63">
        <v>4.43</v>
      </c>
      <c r="J374" s="38">
        <v>156</v>
      </c>
      <c r="K374" s="38" t="s">
        <v>80</v>
      </c>
      <c r="L374" s="39" t="s">
        <v>79</v>
      </c>
      <c r="M374" s="38">
        <v>45</v>
      </c>
      <c r="N374" s="61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405"/>
      <c r="P374" s="405"/>
      <c r="Q374" s="405"/>
      <c r="R374" s="406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ref="W374:W386" si="17"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4" t="s">
        <v>66</v>
      </c>
    </row>
    <row r="375" spans="1:53" ht="27" customHeight="1" x14ac:dyDescent="0.3">
      <c r="A375" s="64" t="s">
        <v>553</v>
      </c>
      <c r="B375" s="64" t="s">
        <v>554</v>
      </c>
      <c r="C375" s="37">
        <v>4301031174</v>
      </c>
      <c r="D375" s="403">
        <v>4607091389760</v>
      </c>
      <c r="E375" s="403"/>
      <c r="F375" s="63">
        <v>0.7</v>
      </c>
      <c r="G375" s="38">
        <v>6</v>
      </c>
      <c r="H375" s="63">
        <v>4.2</v>
      </c>
      <c r="I375" s="63">
        <v>4.43</v>
      </c>
      <c r="J375" s="38">
        <v>156</v>
      </c>
      <c r="K375" s="38" t="s">
        <v>80</v>
      </c>
      <c r="L375" s="39" t="s">
        <v>79</v>
      </c>
      <c r="M375" s="38">
        <v>45</v>
      </c>
      <c r="N375" s="61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405"/>
      <c r="P375" s="405"/>
      <c r="Q375" s="405"/>
      <c r="R375" s="406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7"/>
        <v>0</v>
      </c>
      <c r="X375" s="42" t="str">
        <f>IFERROR(IF(W375=0,"",ROUNDUP(W375/H375,0)*0.00753),"")</f>
        <v/>
      </c>
      <c r="Y375" s="69" t="s">
        <v>48</v>
      </c>
      <c r="Z375" s="70" t="s">
        <v>48</v>
      </c>
      <c r="AD375" s="71"/>
      <c r="BA375" s="275" t="s">
        <v>66</v>
      </c>
    </row>
    <row r="376" spans="1:53" ht="27" customHeight="1" x14ac:dyDescent="0.3">
      <c r="A376" s="64" t="s">
        <v>555</v>
      </c>
      <c r="B376" s="64" t="s">
        <v>556</v>
      </c>
      <c r="C376" s="37">
        <v>4301031175</v>
      </c>
      <c r="D376" s="403">
        <v>4607091389746</v>
      </c>
      <c r="E376" s="403"/>
      <c r="F376" s="63">
        <v>0.7</v>
      </c>
      <c r="G376" s="38">
        <v>6</v>
      </c>
      <c r="H376" s="63">
        <v>4.2</v>
      </c>
      <c r="I376" s="63">
        <v>4.43</v>
      </c>
      <c r="J376" s="38">
        <v>156</v>
      </c>
      <c r="K376" s="38" t="s">
        <v>80</v>
      </c>
      <c r="L376" s="39" t="s">
        <v>79</v>
      </c>
      <c r="M376" s="38">
        <v>45</v>
      </c>
      <c r="N376" s="61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405"/>
      <c r="P376" s="405"/>
      <c r="Q376" s="405"/>
      <c r="R376" s="406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7"/>
        <v>0</v>
      </c>
      <c r="X376" s="42" t="str">
        <f>IFERROR(IF(W376=0,"",ROUNDUP(W376/H376,0)*0.00753),"")</f>
        <v/>
      </c>
      <c r="Y376" s="69" t="s">
        <v>48</v>
      </c>
      <c r="Z376" s="70" t="s">
        <v>48</v>
      </c>
      <c r="AD376" s="71"/>
      <c r="BA376" s="276" t="s">
        <v>66</v>
      </c>
    </row>
    <row r="377" spans="1:53" ht="37.5" customHeight="1" x14ac:dyDescent="0.3">
      <c r="A377" s="64" t="s">
        <v>557</v>
      </c>
      <c r="B377" s="64" t="s">
        <v>558</v>
      </c>
      <c r="C377" s="37">
        <v>4301031236</v>
      </c>
      <c r="D377" s="403">
        <v>4680115882928</v>
      </c>
      <c r="E377" s="403"/>
      <c r="F377" s="63">
        <v>0.28000000000000003</v>
      </c>
      <c r="G377" s="38">
        <v>6</v>
      </c>
      <c r="H377" s="63">
        <v>1.68</v>
      </c>
      <c r="I377" s="63">
        <v>2.6</v>
      </c>
      <c r="J377" s="38">
        <v>156</v>
      </c>
      <c r="K377" s="38" t="s">
        <v>80</v>
      </c>
      <c r="L377" s="39" t="s">
        <v>79</v>
      </c>
      <c r="M377" s="38">
        <v>35</v>
      </c>
      <c r="N377" s="61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405"/>
      <c r="P377" s="405"/>
      <c r="Q377" s="405"/>
      <c r="R377" s="406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7"/>
        <v>0</v>
      </c>
      <c r="X377" s="42" t="str">
        <f>IFERROR(IF(W377=0,"",ROUNDUP(W377/H377,0)*0.00753),"")</f>
        <v/>
      </c>
      <c r="Y377" s="69" t="s">
        <v>48</v>
      </c>
      <c r="Z377" s="70" t="s">
        <v>48</v>
      </c>
      <c r="AD377" s="71"/>
      <c r="BA377" s="277" t="s">
        <v>66</v>
      </c>
    </row>
    <row r="378" spans="1:53" ht="27" customHeight="1" x14ac:dyDescent="0.3">
      <c r="A378" s="64" t="s">
        <v>559</v>
      </c>
      <c r="B378" s="64" t="s">
        <v>560</v>
      </c>
      <c r="C378" s="37">
        <v>4301031257</v>
      </c>
      <c r="D378" s="403">
        <v>4680115883147</v>
      </c>
      <c r="E378" s="403"/>
      <c r="F378" s="63">
        <v>0.28000000000000003</v>
      </c>
      <c r="G378" s="38">
        <v>6</v>
      </c>
      <c r="H378" s="63">
        <v>1.68</v>
      </c>
      <c r="I378" s="63">
        <v>1.81</v>
      </c>
      <c r="J378" s="38">
        <v>234</v>
      </c>
      <c r="K378" s="38" t="s">
        <v>192</v>
      </c>
      <c r="L378" s="39" t="s">
        <v>79</v>
      </c>
      <c r="M378" s="38">
        <v>45</v>
      </c>
      <c r="N378" s="6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405"/>
      <c r="P378" s="405"/>
      <c r="Q378" s="405"/>
      <c r="R378" s="406"/>
      <c r="S378" s="40" t="s">
        <v>48</v>
      </c>
      <c r="T378" s="40" t="s">
        <v>48</v>
      </c>
      <c r="U378" s="41" t="s">
        <v>0</v>
      </c>
      <c r="V378" s="59">
        <v>0</v>
      </c>
      <c r="W378" s="56">
        <f t="shared" si="17"/>
        <v>0</v>
      </c>
      <c r="X378" s="42" t="str">
        <f t="shared" ref="X378:X386" si="18">IFERROR(IF(W378=0,"",ROUNDUP(W378/H378,0)*0.00502),"")</f>
        <v/>
      </c>
      <c r="Y378" s="69" t="s">
        <v>48</v>
      </c>
      <c r="Z378" s="70" t="s">
        <v>48</v>
      </c>
      <c r="AD378" s="71"/>
      <c r="BA378" s="278" t="s">
        <v>66</v>
      </c>
    </row>
    <row r="379" spans="1:53" ht="27" customHeight="1" x14ac:dyDescent="0.3">
      <c r="A379" s="64" t="s">
        <v>561</v>
      </c>
      <c r="B379" s="64" t="s">
        <v>562</v>
      </c>
      <c r="C379" s="37">
        <v>4301031178</v>
      </c>
      <c r="D379" s="403">
        <v>4607091384338</v>
      </c>
      <c r="E379" s="403"/>
      <c r="F379" s="63">
        <v>0.35</v>
      </c>
      <c r="G379" s="38">
        <v>6</v>
      </c>
      <c r="H379" s="63">
        <v>2.1</v>
      </c>
      <c r="I379" s="63">
        <v>2.23</v>
      </c>
      <c r="J379" s="38">
        <v>234</v>
      </c>
      <c r="K379" s="38" t="s">
        <v>192</v>
      </c>
      <c r="L379" s="39" t="s">
        <v>79</v>
      </c>
      <c r="M379" s="38">
        <v>45</v>
      </c>
      <c r="N379" s="61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405"/>
      <c r="P379" s="405"/>
      <c r="Q379" s="405"/>
      <c r="R379" s="406"/>
      <c r="S379" s="40" t="s">
        <v>48</v>
      </c>
      <c r="T379" s="40" t="s">
        <v>48</v>
      </c>
      <c r="U379" s="41" t="s">
        <v>0</v>
      </c>
      <c r="V379" s="59">
        <v>71.399999999999991</v>
      </c>
      <c r="W379" s="56">
        <f t="shared" si="17"/>
        <v>71.400000000000006</v>
      </c>
      <c r="X379" s="42">
        <f t="shared" si="18"/>
        <v>0.17068</v>
      </c>
      <c r="Y379" s="69" t="s">
        <v>48</v>
      </c>
      <c r="Z379" s="70" t="s">
        <v>48</v>
      </c>
      <c r="AD379" s="71"/>
      <c r="BA379" s="279" t="s">
        <v>66</v>
      </c>
    </row>
    <row r="380" spans="1:53" ht="37.5" customHeight="1" x14ac:dyDescent="0.3">
      <c r="A380" s="64" t="s">
        <v>563</v>
      </c>
      <c r="B380" s="64" t="s">
        <v>564</v>
      </c>
      <c r="C380" s="37">
        <v>4301031254</v>
      </c>
      <c r="D380" s="403">
        <v>4680115883154</v>
      </c>
      <c r="E380" s="403"/>
      <c r="F380" s="63">
        <v>0.28000000000000003</v>
      </c>
      <c r="G380" s="38">
        <v>6</v>
      </c>
      <c r="H380" s="63">
        <v>1.68</v>
      </c>
      <c r="I380" s="63">
        <v>1.81</v>
      </c>
      <c r="J380" s="38">
        <v>234</v>
      </c>
      <c r="K380" s="38" t="s">
        <v>192</v>
      </c>
      <c r="L380" s="39" t="s">
        <v>79</v>
      </c>
      <c r="M380" s="38">
        <v>45</v>
      </c>
      <c r="N380" s="6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405"/>
      <c r="P380" s="405"/>
      <c r="Q380" s="405"/>
      <c r="R380" s="406"/>
      <c r="S380" s="40" t="s">
        <v>48</v>
      </c>
      <c r="T380" s="40" t="s">
        <v>48</v>
      </c>
      <c r="U380" s="41" t="s">
        <v>0</v>
      </c>
      <c r="V380" s="59">
        <v>0</v>
      </c>
      <c r="W380" s="56">
        <f t="shared" si="17"/>
        <v>0</v>
      </c>
      <c r="X380" s="42" t="str">
        <f t="shared" si="18"/>
        <v/>
      </c>
      <c r="Y380" s="69" t="s">
        <v>48</v>
      </c>
      <c r="Z380" s="70" t="s">
        <v>48</v>
      </c>
      <c r="AD380" s="71"/>
      <c r="BA380" s="280" t="s">
        <v>66</v>
      </c>
    </row>
    <row r="381" spans="1:53" ht="37.5" customHeight="1" x14ac:dyDescent="0.3">
      <c r="A381" s="64" t="s">
        <v>565</v>
      </c>
      <c r="B381" s="64" t="s">
        <v>566</v>
      </c>
      <c r="C381" s="37">
        <v>4301031171</v>
      </c>
      <c r="D381" s="403">
        <v>4607091389524</v>
      </c>
      <c r="E381" s="403"/>
      <c r="F381" s="63">
        <v>0.35</v>
      </c>
      <c r="G381" s="38">
        <v>6</v>
      </c>
      <c r="H381" s="63">
        <v>2.1</v>
      </c>
      <c r="I381" s="63">
        <v>2.23</v>
      </c>
      <c r="J381" s="38">
        <v>234</v>
      </c>
      <c r="K381" s="38" t="s">
        <v>192</v>
      </c>
      <c r="L381" s="39" t="s">
        <v>79</v>
      </c>
      <c r="M381" s="38">
        <v>45</v>
      </c>
      <c r="N381" s="61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405"/>
      <c r="P381" s="405"/>
      <c r="Q381" s="405"/>
      <c r="R381" s="406"/>
      <c r="S381" s="40" t="s">
        <v>48</v>
      </c>
      <c r="T381" s="40" t="s">
        <v>48</v>
      </c>
      <c r="U381" s="41" t="s">
        <v>0</v>
      </c>
      <c r="V381" s="59">
        <v>71.399999999999991</v>
      </c>
      <c r="W381" s="56">
        <f t="shared" si="17"/>
        <v>71.400000000000006</v>
      </c>
      <c r="X381" s="42">
        <f t="shared" si="18"/>
        <v>0.17068</v>
      </c>
      <c r="Y381" s="69" t="s">
        <v>48</v>
      </c>
      <c r="Z381" s="70" t="s">
        <v>48</v>
      </c>
      <c r="AD381" s="71"/>
      <c r="BA381" s="281" t="s">
        <v>66</v>
      </c>
    </row>
    <row r="382" spans="1:53" ht="27" customHeight="1" x14ac:dyDescent="0.3">
      <c r="A382" s="64" t="s">
        <v>567</v>
      </c>
      <c r="B382" s="64" t="s">
        <v>568</v>
      </c>
      <c r="C382" s="37">
        <v>4301031258</v>
      </c>
      <c r="D382" s="403">
        <v>4680115883161</v>
      </c>
      <c r="E382" s="403"/>
      <c r="F382" s="63">
        <v>0.28000000000000003</v>
      </c>
      <c r="G382" s="38">
        <v>6</v>
      </c>
      <c r="H382" s="63">
        <v>1.68</v>
      </c>
      <c r="I382" s="63">
        <v>1.81</v>
      </c>
      <c r="J382" s="38">
        <v>234</v>
      </c>
      <c r="K382" s="38" t="s">
        <v>192</v>
      </c>
      <c r="L382" s="39" t="s">
        <v>79</v>
      </c>
      <c r="M382" s="38">
        <v>45</v>
      </c>
      <c r="N382" s="62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405"/>
      <c r="P382" s="405"/>
      <c r="Q382" s="405"/>
      <c r="R382" s="406"/>
      <c r="S382" s="40" t="s">
        <v>48</v>
      </c>
      <c r="T382" s="40" t="s">
        <v>48</v>
      </c>
      <c r="U382" s="41" t="s">
        <v>0</v>
      </c>
      <c r="V382" s="59">
        <v>0</v>
      </c>
      <c r="W382" s="56">
        <f t="shared" si="17"/>
        <v>0</v>
      </c>
      <c r="X382" s="42" t="str">
        <f t="shared" si="18"/>
        <v/>
      </c>
      <c r="Y382" s="69" t="s">
        <v>48</v>
      </c>
      <c r="Z382" s="70" t="s">
        <v>48</v>
      </c>
      <c r="AD382" s="71"/>
      <c r="BA382" s="282" t="s">
        <v>66</v>
      </c>
    </row>
    <row r="383" spans="1:53" ht="27" customHeight="1" x14ac:dyDescent="0.3">
      <c r="A383" s="64" t="s">
        <v>569</v>
      </c>
      <c r="B383" s="64" t="s">
        <v>570</v>
      </c>
      <c r="C383" s="37">
        <v>4301031170</v>
      </c>
      <c r="D383" s="403">
        <v>4607091384345</v>
      </c>
      <c r="E383" s="403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8" t="s">
        <v>192</v>
      </c>
      <c r="L383" s="39" t="s">
        <v>79</v>
      </c>
      <c r="M383" s="38">
        <v>45</v>
      </c>
      <c r="N383" s="6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405"/>
      <c r="P383" s="405"/>
      <c r="Q383" s="405"/>
      <c r="R383" s="406"/>
      <c r="S383" s="40" t="s">
        <v>48</v>
      </c>
      <c r="T383" s="40" t="s">
        <v>48</v>
      </c>
      <c r="U383" s="41" t="s">
        <v>0</v>
      </c>
      <c r="V383" s="59">
        <v>35.699999999999996</v>
      </c>
      <c r="W383" s="56">
        <f t="shared" si="17"/>
        <v>35.700000000000003</v>
      </c>
      <c r="X383" s="42">
        <f t="shared" si="18"/>
        <v>8.5339999999999999E-2</v>
      </c>
      <c r="Y383" s="69" t="s">
        <v>48</v>
      </c>
      <c r="Z383" s="70" t="s">
        <v>48</v>
      </c>
      <c r="AD383" s="71"/>
      <c r="BA383" s="283" t="s">
        <v>66</v>
      </c>
    </row>
    <row r="384" spans="1:53" ht="27" customHeight="1" x14ac:dyDescent="0.3">
      <c r="A384" s="64" t="s">
        <v>571</v>
      </c>
      <c r="B384" s="64" t="s">
        <v>572</v>
      </c>
      <c r="C384" s="37">
        <v>4301031256</v>
      </c>
      <c r="D384" s="403">
        <v>4680115883178</v>
      </c>
      <c r="E384" s="403"/>
      <c r="F384" s="63">
        <v>0.28000000000000003</v>
      </c>
      <c r="G384" s="38">
        <v>6</v>
      </c>
      <c r="H384" s="63">
        <v>1.68</v>
      </c>
      <c r="I384" s="63">
        <v>1.81</v>
      </c>
      <c r="J384" s="38">
        <v>234</v>
      </c>
      <c r="K384" s="38" t="s">
        <v>192</v>
      </c>
      <c r="L384" s="39" t="s">
        <v>79</v>
      </c>
      <c r="M384" s="38">
        <v>45</v>
      </c>
      <c r="N384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405"/>
      <c r="P384" s="405"/>
      <c r="Q384" s="405"/>
      <c r="R384" s="406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 t="shared" si="18"/>
        <v/>
      </c>
      <c r="Y384" s="69" t="s">
        <v>48</v>
      </c>
      <c r="Z384" s="70" t="s">
        <v>48</v>
      </c>
      <c r="AD384" s="71"/>
      <c r="BA384" s="284" t="s">
        <v>66</v>
      </c>
    </row>
    <row r="385" spans="1:53" ht="27" customHeight="1" x14ac:dyDescent="0.3">
      <c r="A385" s="64" t="s">
        <v>573</v>
      </c>
      <c r="B385" s="64" t="s">
        <v>574</v>
      </c>
      <c r="C385" s="37">
        <v>4301031172</v>
      </c>
      <c r="D385" s="403">
        <v>4607091389531</v>
      </c>
      <c r="E385" s="40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192</v>
      </c>
      <c r="L385" s="39" t="s">
        <v>79</v>
      </c>
      <c r="M385" s="38">
        <v>45</v>
      </c>
      <c r="N385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405"/>
      <c r="P385" s="405"/>
      <c r="Q385" s="405"/>
      <c r="R385" s="406"/>
      <c r="S385" s="40" t="s">
        <v>48</v>
      </c>
      <c r="T385" s="40" t="s">
        <v>48</v>
      </c>
      <c r="U385" s="41" t="s">
        <v>0</v>
      </c>
      <c r="V385" s="59">
        <v>69.3</v>
      </c>
      <c r="W385" s="56">
        <f t="shared" si="17"/>
        <v>69.3</v>
      </c>
      <c r="X385" s="42">
        <f t="shared" si="18"/>
        <v>0.16566</v>
      </c>
      <c r="Y385" s="69" t="s">
        <v>48</v>
      </c>
      <c r="Z385" s="70" t="s">
        <v>48</v>
      </c>
      <c r="AD385" s="71"/>
      <c r="BA385" s="285" t="s">
        <v>66</v>
      </c>
    </row>
    <row r="386" spans="1:53" ht="27" customHeight="1" x14ac:dyDescent="0.3">
      <c r="A386" s="64" t="s">
        <v>575</v>
      </c>
      <c r="B386" s="64" t="s">
        <v>576</v>
      </c>
      <c r="C386" s="37">
        <v>4301031255</v>
      </c>
      <c r="D386" s="403">
        <v>4680115883185</v>
      </c>
      <c r="E386" s="403"/>
      <c r="F386" s="63">
        <v>0.28000000000000003</v>
      </c>
      <c r="G386" s="38">
        <v>6</v>
      </c>
      <c r="H386" s="63">
        <v>1.68</v>
      </c>
      <c r="I386" s="63">
        <v>1.81</v>
      </c>
      <c r="J386" s="38">
        <v>234</v>
      </c>
      <c r="K386" s="38" t="s">
        <v>192</v>
      </c>
      <c r="L386" s="39" t="s">
        <v>79</v>
      </c>
      <c r="M386" s="38">
        <v>45</v>
      </c>
      <c r="N386" s="624" t="s">
        <v>577</v>
      </c>
      <c r="O386" s="405"/>
      <c r="P386" s="405"/>
      <c r="Q386" s="405"/>
      <c r="R386" s="406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 t="shared" si="18"/>
        <v/>
      </c>
      <c r="Y386" s="69" t="s">
        <v>48</v>
      </c>
      <c r="Z386" s="70" t="s">
        <v>48</v>
      </c>
      <c r="AD386" s="71"/>
      <c r="BA386" s="286" t="s">
        <v>66</v>
      </c>
    </row>
    <row r="387" spans="1:53" ht="12.5" x14ac:dyDescent="0.25">
      <c r="A387" s="410"/>
      <c r="B387" s="410"/>
      <c r="C387" s="410"/>
      <c r="D387" s="410"/>
      <c r="E387" s="410"/>
      <c r="F387" s="410"/>
      <c r="G387" s="410"/>
      <c r="H387" s="410"/>
      <c r="I387" s="410"/>
      <c r="J387" s="410"/>
      <c r="K387" s="410"/>
      <c r="L387" s="410"/>
      <c r="M387" s="411"/>
      <c r="N387" s="407" t="s">
        <v>43</v>
      </c>
      <c r="O387" s="408"/>
      <c r="P387" s="408"/>
      <c r="Q387" s="408"/>
      <c r="R387" s="408"/>
      <c r="S387" s="408"/>
      <c r="T387" s="409"/>
      <c r="U387" s="43" t="s">
        <v>42</v>
      </c>
      <c r="V387" s="44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117.99999999999999</v>
      </c>
      <c r="W387" s="44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118</v>
      </c>
      <c r="X387" s="44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0.59236</v>
      </c>
      <c r="Y387" s="68"/>
      <c r="Z387" s="68"/>
    </row>
    <row r="388" spans="1:53" ht="12.5" x14ac:dyDescent="0.25">
      <c r="A388" s="410"/>
      <c r="B388" s="410"/>
      <c r="C388" s="410"/>
      <c r="D388" s="410"/>
      <c r="E388" s="410"/>
      <c r="F388" s="410"/>
      <c r="G388" s="410"/>
      <c r="H388" s="410"/>
      <c r="I388" s="410"/>
      <c r="J388" s="410"/>
      <c r="K388" s="410"/>
      <c r="L388" s="410"/>
      <c r="M388" s="411"/>
      <c r="N388" s="407" t="s">
        <v>43</v>
      </c>
      <c r="O388" s="408"/>
      <c r="P388" s="408"/>
      <c r="Q388" s="408"/>
      <c r="R388" s="408"/>
      <c r="S388" s="408"/>
      <c r="T388" s="409"/>
      <c r="U388" s="43" t="s">
        <v>0</v>
      </c>
      <c r="V388" s="44">
        <f>IFERROR(SUM(V374:V386),"0")</f>
        <v>247.79999999999995</v>
      </c>
      <c r="W388" s="44">
        <f>IFERROR(SUM(W374:W386),"0")</f>
        <v>247.8</v>
      </c>
      <c r="X388" s="43"/>
      <c r="Y388" s="68"/>
      <c r="Z388" s="68"/>
    </row>
    <row r="389" spans="1:53" ht="14.25" customHeight="1" x14ac:dyDescent="0.3">
      <c r="A389" s="402" t="s">
        <v>81</v>
      </c>
      <c r="B389" s="402"/>
      <c r="C389" s="402"/>
      <c r="D389" s="402"/>
      <c r="E389" s="402"/>
      <c r="F389" s="402"/>
      <c r="G389" s="402"/>
      <c r="H389" s="402"/>
      <c r="I389" s="402"/>
      <c r="J389" s="402"/>
      <c r="K389" s="402"/>
      <c r="L389" s="402"/>
      <c r="M389" s="402"/>
      <c r="N389" s="402"/>
      <c r="O389" s="402"/>
      <c r="P389" s="402"/>
      <c r="Q389" s="402"/>
      <c r="R389" s="402"/>
      <c r="S389" s="402"/>
      <c r="T389" s="402"/>
      <c r="U389" s="402"/>
      <c r="V389" s="402"/>
      <c r="W389" s="402"/>
      <c r="X389" s="402"/>
      <c r="Y389" s="67"/>
      <c r="Z389" s="67"/>
    </row>
    <row r="390" spans="1:53" ht="27" customHeight="1" x14ac:dyDescent="0.3">
      <c r="A390" s="64" t="s">
        <v>578</v>
      </c>
      <c r="B390" s="64" t="s">
        <v>579</v>
      </c>
      <c r="C390" s="37">
        <v>4301051258</v>
      </c>
      <c r="D390" s="403">
        <v>4607091389685</v>
      </c>
      <c r="E390" s="403"/>
      <c r="F390" s="63">
        <v>1.3</v>
      </c>
      <c r="G390" s="38">
        <v>6</v>
      </c>
      <c r="H390" s="63">
        <v>7.8</v>
      </c>
      <c r="I390" s="63">
        <v>8.3460000000000001</v>
      </c>
      <c r="J390" s="38">
        <v>56</v>
      </c>
      <c r="K390" s="38" t="s">
        <v>117</v>
      </c>
      <c r="L390" s="39" t="s">
        <v>139</v>
      </c>
      <c r="M390" s="38">
        <v>45</v>
      </c>
      <c r="N390" s="62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405"/>
      <c r="P390" s="405"/>
      <c r="Q390" s="405"/>
      <c r="R390" s="406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IFERROR(IF(W390=0,"",ROUNDUP(W390/H390,0)*0.02175),"")</f>
        <v/>
      </c>
      <c r="Y390" s="69" t="s">
        <v>48</v>
      </c>
      <c r="Z390" s="70" t="s">
        <v>48</v>
      </c>
      <c r="AD390" s="71"/>
      <c r="BA390" s="287" t="s">
        <v>66</v>
      </c>
    </row>
    <row r="391" spans="1:53" ht="27" customHeight="1" x14ac:dyDescent="0.3">
      <c r="A391" s="64" t="s">
        <v>580</v>
      </c>
      <c r="B391" s="64" t="s">
        <v>581</v>
      </c>
      <c r="C391" s="37">
        <v>4301051431</v>
      </c>
      <c r="D391" s="403">
        <v>4607091389654</v>
      </c>
      <c r="E391" s="403"/>
      <c r="F391" s="63">
        <v>0.33</v>
      </c>
      <c r="G391" s="38">
        <v>6</v>
      </c>
      <c r="H391" s="63">
        <v>1.98</v>
      </c>
      <c r="I391" s="63">
        <v>2.258</v>
      </c>
      <c r="J391" s="38">
        <v>156</v>
      </c>
      <c r="K391" s="38" t="s">
        <v>80</v>
      </c>
      <c r="L391" s="39" t="s">
        <v>139</v>
      </c>
      <c r="M391" s="38">
        <v>45</v>
      </c>
      <c r="N391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405"/>
      <c r="P391" s="405"/>
      <c r="Q391" s="405"/>
      <c r="R391" s="406"/>
      <c r="S391" s="40" t="s">
        <v>48</v>
      </c>
      <c r="T391" s="40" t="s">
        <v>48</v>
      </c>
      <c r="U391" s="41" t="s">
        <v>0</v>
      </c>
      <c r="V391" s="59">
        <v>29.700000000000003</v>
      </c>
      <c r="W391" s="56">
        <f>IFERROR(IF(V391="",0,CEILING((V391/$H391),1)*$H391),"")</f>
        <v>29.7</v>
      </c>
      <c r="X391" s="42">
        <f>IFERROR(IF(W391=0,"",ROUNDUP(W391/H391,0)*0.00753),"")</f>
        <v>0.11295000000000001</v>
      </c>
      <c r="Y391" s="69" t="s">
        <v>48</v>
      </c>
      <c r="Z391" s="70" t="s">
        <v>48</v>
      </c>
      <c r="AD391" s="71"/>
      <c r="BA391" s="288" t="s">
        <v>66</v>
      </c>
    </row>
    <row r="392" spans="1:53" ht="27" customHeight="1" x14ac:dyDescent="0.3">
      <c r="A392" s="64" t="s">
        <v>582</v>
      </c>
      <c r="B392" s="64" t="s">
        <v>583</v>
      </c>
      <c r="C392" s="37">
        <v>4301051284</v>
      </c>
      <c r="D392" s="403">
        <v>4607091384352</v>
      </c>
      <c r="E392" s="403"/>
      <c r="F392" s="63">
        <v>0.6</v>
      </c>
      <c r="G392" s="38">
        <v>4</v>
      </c>
      <c r="H392" s="63">
        <v>2.4</v>
      </c>
      <c r="I392" s="63">
        <v>2.6459999999999999</v>
      </c>
      <c r="J392" s="38">
        <v>120</v>
      </c>
      <c r="K392" s="38" t="s">
        <v>80</v>
      </c>
      <c r="L392" s="39" t="s">
        <v>139</v>
      </c>
      <c r="M392" s="38">
        <v>45</v>
      </c>
      <c r="N392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405"/>
      <c r="P392" s="405"/>
      <c r="Q392" s="405"/>
      <c r="R392" s="406"/>
      <c r="S392" s="40" t="s">
        <v>48</v>
      </c>
      <c r="T392" s="40" t="s">
        <v>48</v>
      </c>
      <c r="U392" s="41" t="s">
        <v>0</v>
      </c>
      <c r="V392" s="59">
        <v>211.2</v>
      </c>
      <c r="W392" s="56">
        <f>IFERROR(IF(V392="",0,CEILING((V392/$H392),1)*$H392),"")</f>
        <v>211.2</v>
      </c>
      <c r="X392" s="42">
        <f>IFERROR(IF(W392=0,"",ROUNDUP(W392/H392,0)*0.00937),"")</f>
        <v>0.82455999999999996</v>
      </c>
      <c r="Y392" s="69" t="s">
        <v>48</v>
      </c>
      <c r="Z392" s="70" t="s">
        <v>48</v>
      </c>
      <c r="AD392" s="71"/>
      <c r="BA392" s="289" t="s">
        <v>66</v>
      </c>
    </row>
    <row r="393" spans="1:53" ht="27" customHeight="1" x14ac:dyDescent="0.3">
      <c r="A393" s="64" t="s">
        <v>584</v>
      </c>
      <c r="B393" s="64" t="s">
        <v>585</v>
      </c>
      <c r="C393" s="37">
        <v>4301051257</v>
      </c>
      <c r="D393" s="403">
        <v>4607091389661</v>
      </c>
      <c r="E393" s="403"/>
      <c r="F393" s="63">
        <v>0.55000000000000004</v>
      </c>
      <c r="G393" s="38">
        <v>4</v>
      </c>
      <c r="H393" s="63">
        <v>2.2000000000000002</v>
      </c>
      <c r="I393" s="63">
        <v>2.492</v>
      </c>
      <c r="J393" s="38">
        <v>120</v>
      </c>
      <c r="K393" s="38" t="s">
        <v>80</v>
      </c>
      <c r="L393" s="39" t="s">
        <v>139</v>
      </c>
      <c r="M393" s="38">
        <v>45</v>
      </c>
      <c r="N393" s="6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405"/>
      <c r="P393" s="405"/>
      <c r="Q393" s="405"/>
      <c r="R393" s="406"/>
      <c r="S393" s="40" t="s">
        <v>48</v>
      </c>
      <c r="T393" s="40" t="s">
        <v>48</v>
      </c>
      <c r="U393" s="41" t="s">
        <v>0</v>
      </c>
      <c r="V393" s="59">
        <v>162.80000000000001</v>
      </c>
      <c r="W393" s="56">
        <f>IFERROR(IF(V393="",0,CEILING((V393/$H393),1)*$H393),"")</f>
        <v>162.80000000000001</v>
      </c>
      <c r="X393" s="42">
        <f>IFERROR(IF(W393=0,"",ROUNDUP(W393/H393,0)*0.00937),"")</f>
        <v>0.69338</v>
      </c>
      <c r="Y393" s="69" t="s">
        <v>48</v>
      </c>
      <c r="Z393" s="70" t="s">
        <v>48</v>
      </c>
      <c r="AD393" s="71"/>
      <c r="BA393" s="290" t="s">
        <v>66</v>
      </c>
    </row>
    <row r="394" spans="1:53" ht="12.5" x14ac:dyDescent="0.25">
      <c r="A394" s="410"/>
      <c r="B394" s="410"/>
      <c r="C394" s="410"/>
      <c r="D394" s="410"/>
      <c r="E394" s="410"/>
      <c r="F394" s="410"/>
      <c r="G394" s="410"/>
      <c r="H394" s="410"/>
      <c r="I394" s="410"/>
      <c r="J394" s="410"/>
      <c r="K394" s="410"/>
      <c r="L394" s="410"/>
      <c r="M394" s="411"/>
      <c r="N394" s="407" t="s">
        <v>43</v>
      </c>
      <c r="O394" s="408"/>
      <c r="P394" s="408"/>
      <c r="Q394" s="408"/>
      <c r="R394" s="408"/>
      <c r="S394" s="408"/>
      <c r="T394" s="409"/>
      <c r="U394" s="43" t="s">
        <v>42</v>
      </c>
      <c r="V394" s="44">
        <f>IFERROR(V390/H390,"0")+IFERROR(V391/H391,"0")+IFERROR(V392/H392,"0")+IFERROR(V393/H393,"0")</f>
        <v>177</v>
      </c>
      <c r="W394" s="44">
        <f>IFERROR(W390/H390,"0")+IFERROR(W391/H391,"0")+IFERROR(W392/H392,"0")+IFERROR(W393/H393,"0")</f>
        <v>177</v>
      </c>
      <c r="X394" s="44">
        <f>IFERROR(IF(X390="",0,X390),"0")+IFERROR(IF(X391="",0,X391),"0")+IFERROR(IF(X392="",0,X392),"0")+IFERROR(IF(X393="",0,X393),"0")</f>
        <v>1.63089</v>
      </c>
      <c r="Y394" s="68"/>
      <c r="Z394" s="68"/>
    </row>
    <row r="395" spans="1:53" ht="12.5" x14ac:dyDescent="0.25">
      <c r="A395" s="410"/>
      <c r="B395" s="410"/>
      <c r="C395" s="410"/>
      <c r="D395" s="410"/>
      <c r="E395" s="410"/>
      <c r="F395" s="410"/>
      <c r="G395" s="410"/>
      <c r="H395" s="410"/>
      <c r="I395" s="410"/>
      <c r="J395" s="410"/>
      <c r="K395" s="410"/>
      <c r="L395" s="410"/>
      <c r="M395" s="411"/>
      <c r="N395" s="407" t="s">
        <v>43</v>
      </c>
      <c r="O395" s="408"/>
      <c r="P395" s="408"/>
      <c r="Q395" s="408"/>
      <c r="R395" s="408"/>
      <c r="S395" s="408"/>
      <c r="T395" s="409"/>
      <c r="U395" s="43" t="s">
        <v>0</v>
      </c>
      <c r="V395" s="44">
        <f>IFERROR(SUM(V390:V393),"0")</f>
        <v>403.7</v>
      </c>
      <c r="W395" s="44">
        <f>IFERROR(SUM(W390:W393),"0")</f>
        <v>403.7</v>
      </c>
      <c r="X395" s="43"/>
      <c r="Y395" s="68"/>
      <c r="Z395" s="68"/>
    </row>
    <row r="396" spans="1:53" ht="14.25" customHeight="1" x14ac:dyDescent="0.3">
      <c r="A396" s="402" t="s">
        <v>235</v>
      </c>
      <c r="B396" s="402"/>
      <c r="C396" s="402"/>
      <c r="D396" s="402"/>
      <c r="E396" s="402"/>
      <c r="F396" s="402"/>
      <c r="G396" s="402"/>
      <c r="H396" s="402"/>
      <c r="I396" s="402"/>
      <c r="J396" s="402"/>
      <c r="K396" s="402"/>
      <c r="L396" s="402"/>
      <c r="M396" s="402"/>
      <c r="N396" s="402"/>
      <c r="O396" s="402"/>
      <c r="P396" s="402"/>
      <c r="Q396" s="402"/>
      <c r="R396" s="402"/>
      <c r="S396" s="402"/>
      <c r="T396" s="402"/>
      <c r="U396" s="402"/>
      <c r="V396" s="402"/>
      <c r="W396" s="402"/>
      <c r="X396" s="402"/>
      <c r="Y396" s="67"/>
      <c r="Z396" s="67"/>
    </row>
    <row r="397" spans="1:53" ht="27" customHeight="1" x14ac:dyDescent="0.3">
      <c r="A397" s="64" t="s">
        <v>586</v>
      </c>
      <c r="B397" s="64" t="s">
        <v>587</v>
      </c>
      <c r="C397" s="37">
        <v>4301060352</v>
      </c>
      <c r="D397" s="403">
        <v>4680115881648</v>
      </c>
      <c r="E397" s="403"/>
      <c r="F397" s="63">
        <v>1</v>
      </c>
      <c r="G397" s="38">
        <v>4</v>
      </c>
      <c r="H397" s="63">
        <v>4</v>
      </c>
      <c r="I397" s="63">
        <v>4.4039999999999999</v>
      </c>
      <c r="J397" s="38">
        <v>104</v>
      </c>
      <c r="K397" s="38" t="s">
        <v>117</v>
      </c>
      <c r="L397" s="39" t="s">
        <v>79</v>
      </c>
      <c r="M397" s="38">
        <v>35</v>
      </c>
      <c r="N397" s="6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405"/>
      <c r="P397" s="405"/>
      <c r="Q397" s="405"/>
      <c r="R397" s="40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91" t="s">
        <v>66</v>
      </c>
    </row>
    <row r="398" spans="1:53" ht="12.5" x14ac:dyDescent="0.25">
      <c r="A398" s="410"/>
      <c r="B398" s="410"/>
      <c r="C398" s="410"/>
      <c r="D398" s="410"/>
      <c r="E398" s="410"/>
      <c r="F398" s="410"/>
      <c r="G398" s="410"/>
      <c r="H398" s="410"/>
      <c r="I398" s="410"/>
      <c r="J398" s="410"/>
      <c r="K398" s="410"/>
      <c r="L398" s="410"/>
      <c r="M398" s="411"/>
      <c r="N398" s="407" t="s">
        <v>43</v>
      </c>
      <c r="O398" s="408"/>
      <c r="P398" s="408"/>
      <c r="Q398" s="408"/>
      <c r="R398" s="408"/>
      <c r="S398" s="408"/>
      <c r="T398" s="409"/>
      <c r="U398" s="43" t="s">
        <v>42</v>
      </c>
      <c r="V398" s="44">
        <f>IFERROR(V397/H397,"0")</f>
        <v>0</v>
      </c>
      <c r="W398" s="44">
        <f>IFERROR(W397/H397,"0")</f>
        <v>0</v>
      </c>
      <c r="X398" s="44">
        <f>IFERROR(IF(X397="",0,X397),"0")</f>
        <v>0</v>
      </c>
      <c r="Y398" s="68"/>
      <c r="Z398" s="68"/>
    </row>
    <row r="399" spans="1:53" ht="12.5" x14ac:dyDescent="0.25">
      <c r="A399" s="410"/>
      <c r="B399" s="410"/>
      <c r="C399" s="410"/>
      <c r="D399" s="410"/>
      <c r="E399" s="410"/>
      <c r="F399" s="410"/>
      <c r="G399" s="410"/>
      <c r="H399" s="410"/>
      <c r="I399" s="410"/>
      <c r="J399" s="410"/>
      <c r="K399" s="410"/>
      <c r="L399" s="410"/>
      <c r="M399" s="411"/>
      <c r="N399" s="407" t="s">
        <v>43</v>
      </c>
      <c r="O399" s="408"/>
      <c r="P399" s="408"/>
      <c r="Q399" s="408"/>
      <c r="R399" s="408"/>
      <c r="S399" s="408"/>
      <c r="T399" s="409"/>
      <c r="U399" s="43" t="s">
        <v>0</v>
      </c>
      <c r="V399" s="44">
        <f>IFERROR(SUM(V397:V397),"0")</f>
        <v>0</v>
      </c>
      <c r="W399" s="44">
        <f>IFERROR(SUM(W397:W397),"0")</f>
        <v>0</v>
      </c>
      <c r="X399" s="43"/>
      <c r="Y399" s="68"/>
      <c r="Z399" s="68"/>
    </row>
    <row r="400" spans="1:53" ht="14.25" customHeight="1" x14ac:dyDescent="0.3">
      <c r="A400" s="402" t="s">
        <v>99</v>
      </c>
      <c r="B400" s="402"/>
      <c r="C400" s="402"/>
      <c r="D400" s="402"/>
      <c r="E400" s="402"/>
      <c r="F400" s="402"/>
      <c r="G400" s="402"/>
      <c r="H400" s="402"/>
      <c r="I400" s="402"/>
      <c r="J400" s="402"/>
      <c r="K400" s="402"/>
      <c r="L400" s="402"/>
      <c r="M400" s="402"/>
      <c r="N400" s="402"/>
      <c r="O400" s="402"/>
      <c r="P400" s="402"/>
      <c r="Q400" s="402"/>
      <c r="R400" s="402"/>
      <c r="S400" s="402"/>
      <c r="T400" s="402"/>
      <c r="U400" s="402"/>
      <c r="V400" s="402"/>
      <c r="W400" s="402"/>
      <c r="X400" s="402"/>
      <c r="Y400" s="67"/>
      <c r="Z400" s="67"/>
    </row>
    <row r="401" spans="1:53" ht="27" customHeight="1" x14ac:dyDescent="0.3">
      <c r="A401" s="64" t="s">
        <v>588</v>
      </c>
      <c r="B401" s="64" t="s">
        <v>589</v>
      </c>
      <c r="C401" s="37">
        <v>4301032046</v>
      </c>
      <c r="D401" s="403">
        <v>4680115884359</v>
      </c>
      <c r="E401" s="403"/>
      <c r="F401" s="63">
        <v>0.06</v>
      </c>
      <c r="G401" s="38">
        <v>20</v>
      </c>
      <c r="H401" s="63">
        <v>1.2</v>
      </c>
      <c r="I401" s="63">
        <v>1.8</v>
      </c>
      <c r="J401" s="38">
        <v>200</v>
      </c>
      <c r="K401" s="38" t="s">
        <v>592</v>
      </c>
      <c r="L401" s="39" t="s">
        <v>591</v>
      </c>
      <c r="M401" s="38">
        <v>60</v>
      </c>
      <c r="N401" s="630" t="s">
        <v>590</v>
      </c>
      <c r="O401" s="405"/>
      <c r="P401" s="405"/>
      <c r="Q401" s="405"/>
      <c r="R401" s="406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IFERROR(IF(W401=0,"",ROUNDUP(W401/H401,0)*0.00627),"")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ht="27" customHeight="1" x14ac:dyDescent="0.3">
      <c r="A402" s="64" t="s">
        <v>593</v>
      </c>
      <c r="B402" s="64" t="s">
        <v>594</v>
      </c>
      <c r="C402" s="37">
        <v>4301032045</v>
      </c>
      <c r="D402" s="403">
        <v>4680115884335</v>
      </c>
      <c r="E402" s="403"/>
      <c r="F402" s="63">
        <v>0.06</v>
      </c>
      <c r="G402" s="38">
        <v>20</v>
      </c>
      <c r="H402" s="63">
        <v>1.2</v>
      </c>
      <c r="I402" s="63">
        <v>1.8</v>
      </c>
      <c r="J402" s="38">
        <v>200</v>
      </c>
      <c r="K402" s="38" t="s">
        <v>592</v>
      </c>
      <c r="L402" s="39" t="s">
        <v>591</v>
      </c>
      <c r="M402" s="38">
        <v>60</v>
      </c>
      <c r="N402" s="631" t="s">
        <v>595</v>
      </c>
      <c r="O402" s="405"/>
      <c r="P402" s="405"/>
      <c r="Q402" s="405"/>
      <c r="R402" s="406"/>
      <c r="S402" s="40" t="s">
        <v>48</v>
      </c>
      <c r="T402" s="40" t="s">
        <v>48</v>
      </c>
      <c r="U402" s="41" t="s">
        <v>0</v>
      </c>
      <c r="V402" s="59">
        <v>0</v>
      </c>
      <c r="W402" s="56">
        <f>IFERROR(IF(V402="",0,CEILING((V402/$H402),1)*$H402),"")</f>
        <v>0</v>
      </c>
      <c r="X402" s="42" t="str">
        <f>IFERROR(IF(W402=0,"",ROUNDUP(W402/H402,0)*0.00627),"")</f>
        <v/>
      </c>
      <c r="Y402" s="69" t="s">
        <v>48</v>
      </c>
      <c r="Z402" s="70" t="s">
        <v>48</v>
      </c>
      <c r="AD402" s="71"/>
      <c r="BA402" s="293" t="s">
        <v>66</v>
      </c>
    </row>
    <row r="403" spans="1:53" ht="27" customHeight="1" x14ac:dyDescent="0.3">
      <c r="A403" s="64" t="s">
        <v>596</v>
      </c>
      <c r="B403" s="64" t="s">
        <v>597</v>
      </c>
      <c r="C403" s="37">
        <v>4301032047</v>
      </c>
      <c r="D403" s="403">
        <v>4680115884342</v>
      </c>
      <c r="E403" s="403"/>
      <c r="F403" s="63">
        <v>0.06</v>
      </c>
      <c r="G403" s="38">
        <v>20</v>
      </c>
      <c r="H403" s="63">
        <v>1.2</v>
      </c>
      <c r="I403" s="63">
        <v>1.8</v>
      </c>
      <c r="J403" s="38">
        <v>200</v>
      </c>
      <c r="K403" s="38" t="s">
        <v>592</v>
      </c>
      <c r="L403" s="39" t="s">
        <v>591</v>
      </c>
      <c r="M403" s="38">
        <v>60</v>
      </c>
      <c r="N403" s="632" t="s">
        <v>598</v>
      </c>
      <c r="O403" s="405"/>
      <c r="P403" s="405"/>
      <c r="Q403" s="405"/>
      <c r="R403" s="406"/>
      <c r="S403" s="40" t="s">
        <v>48</v>
      </c>
      <c r="T403" s="40" t="s">
        <v>48</v>
      </c>
      <c r="U403" s="41" t="s">
        <v>0</v>
      </c>
      <c r="V403" s="59">
        <v>0</v>
      </c>
      <c r="W403" s="56">
        <f>IFERROR(IF(V403="",0,CEILING((V403/$H403),1)*$H403),"")</f>
        <v>0</v>
      </c>
      <c r="X403" s="42" t="str">
        <f>IFERROR(IF(W403=0,"",ROUNDUP(W403/H403,0)*0.00627),"")</f>
        <v/>
      </c>
      <c r="Y403" s="69" t="s">
        <v>48</v>
      </c>
      <c r="Z403" s="70" t="s">
        <v>48</v>
      </c>
      <c r="AD403" s="71"/>
      <c r="BA403" s="294" t="s">
        <v>66</v>
      </c>
    </row>
    <row r="404" spans="1:53" ht="27" customHeight="1" x14ac:dyDescent="0.3">
      <c r="A404" s="64" t="s">
        <v>599</v>
      </c>
      <c r="B404" s="64" t="s">
        <v>600</v>
      </c>
      <c r="C404" s="37">
        <v>4301170011</v>
      </c>
      <c r="D404" s="403">
        <v>4680115884113</v>
      </c>
      <c r="E404" s="403"/>
      <c r="F404" s="63">
        <v>0.11</v>
      </c>
      <c r="G404" s="38">
        <v>12</v>
      </c>
      <c r="H404" s="63">
        <v>1.32</v>
      </c>
      <c r="I404" s="63">
        <v>1.88</v>
      </c>
      <c r="J404" s="38">
        <v>200</v>
      </c>
      <c r="K404" s="38" t="s">
        <v>592</v>
      </c>
      <c r="L404" s="39" t="s">
        <v>591</v>
      </c>
      <c r="M404" s="38">
        <v>150</v>
      </c>
      <c r="N404" s="633" t="s">
        <v>601</v>
      </c>
      <c r="O404" s="405"/>
      <c r="P404" s="405"/>
      <c r="Q404" s="405"/>
      <c r="R404" s="406"/>
      <c r="S404" s="40" t="s">
        <v>48</v>
      </c>
      <c r="T404" s="40" t="s">
        <v>48</v>
      </c>
      <c r="U404" s="41" t="s">
        <v>0</v>
      </c>
      <c r="V404" s="59">
        <v>0</v>
      </c>
      <c r="W404" s="56">
        <f>IFERROR(IF(V404="",0,CEILING((V404/$H404),1)*$H404),"")</f>
        <v>0</v>
      </c>
      <c r="X404" s="42" t="str">
        <f>IFERROR(IF(W404=0,"",ROUNDUP(W404/H404,0)*0.00627),"")</f>
        <v/>
      </c>
      <c r="Y404" s="69" t="s">
        <v>48</v>
      </c>
      <c r="Z404" s="70" t="s">
        <v>48</v>
      </c>
      <c r="AD404" s="71"/>
      <c r="BA404" s="295" t="s">
        <v>66</v>
      </c>
    </row>
    <row r="405" spans="1:53" ht="12.5" x14ac:dyDescent="0.25">
      <c r="A405" s="410"/>
      <c r="B405" s="410"/>
      <c r="C405" s="410"/>
      <c r="D405" s="410"/>
      <c r="E405" s="410"/>
      <c r="F405" s="410"/>
      <c r="G405" s="410"/>
      <c r="H405" s="410"/>
      <c r="I405" s="410"/>
      <c r="J405" s="410"/>
      <c r="K405" s="410"/>
      <c r="L405" s="410"/>
      <c r="M405" s="411"/>
      <c r="N405" s="407" t="s">
        <v>43</v>
      </c>
      <c r="O405" s="408"/>
      <c r="P405" s="408"/>
      <c r="Q405" s="408"/>
      <c r="R405" s="408"/>
      <c r="S405" s="408"/>
      <c r="T405" s="409"/>
      <c r="U405" s="43" t="s">
        <v>42</v>
      </c>
      <c r="V405" s="44">
        <f>IFERROR(V401/H401,"0")+IFERROR(V402/H402,"0")+IFERROR(V403/H403,"0")+IFERROR(V404/H404,"0")</f>
        <v>0</v>
      </c>
      <c r="W405" s="44">
        <f>IFERROR(W401/H401,"0")+IFERROR(W402/H402,"0")+IFERROR(W403/H403,"0")+IFERROR(W404/H404,"0")</f>
        <v>0</v>
      </c>
      <c r="X405" s="44">
        <f>IFERROR(IF(X401="",0,X401),"0")+IFERROR(IF(X402="",0,X402),"0")+IFERROR(IF(X403="",0,X403),"0")+IFERROR(IF(X404="",0,X404),"0")</f>
        <v>0</v>
      </c>
      <c r="Y405" s="68"/>
      <c r="Z405" s="68"/>
    </row>
    <row r="406" spans="1:53" ht="12.5" x14ac:dyDescent="0.25">
      <c r="A406" s="410"/>
      <c r="B406" s="410"/>
      <c r="C406" s="410"/>
      <c r="D406" s="410"/>
      <c r="E406" s="410"/>
      <c r="F406" s="410"/>
      <c r="G406" s="410"/>
      <c r="H406" s="410"/>
      <c r="I406" s="410"/>
      <c r="J406" s="410"/>
      <c r="K406" s="410"/>
      <c r="L406" s="410"/>
      <c r="M406" s="411"/>
      <c r="N406" s="407" t="s">
        <v>43</v>
      </c>
      <c r="O406" s="408"/>
      <c r="P406" s="408"/>
      <c r="Q406" s="408"/>
      <c r="R406" s="408"/>
      <c r="S406" s="408"/>
      <c r="T406" s="409"/>
      <c r="U406" s="43" t="s">
        <v>0</v>
      </c>
      <c r="V406" s="44">
        <f>IFERROR(SUM(V401:V404),"0")</f>
        <v>0</v>
      </c>
      <c r="W406" s="44">
        <f>IFERROR(SUM(W401:W404),"0")</f>
        <v>0</v>
      </c>
      <c r="X406" s="43"/>
      <c r="Y406" s="68"/>
      <c r="Z406" s="68"/>
    </row>
    <row r="407" spans="1:53" ht="16.5" customHeight="1" x14ac:dyDescent="0.3">
      <c r="A407" s="401" t="s">
        <v>602</v>
      </c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1"/>
      <c r="P407" s="401"/>
      <c r="Q407" s="401"/>
      <c r="R407" s="401"/>
      <c r="S407" s="401"/>
      <c r="T407" s="401"/>
      <c r="U407" s="401"/>
      <c r="V407" s="401"/>
      <c r="W407" s="401"/>
      <c r="X407" s="401"/>
      <c r="Y407" s="66"/>
      <c r="Z407" s="66"/>
    </row>
    <row r="408" spans="1:53" ht="14.25" customHeight="1" x14ac:dyDescent="0.3">
      <c r="A408" s="402" t="s">
        <v>113</v>
      </c>
      <c r="B408" s="402"/>
      <c r="C408" s="402"/>
      <c r="D408" s="402"/>
      <c r="E408" s="402"/>
      <c r="F408" s="402"/>
      <c r="G408" s="402"/>
      <c r="H408" s="402"/>
      <c r="I408" s="402"/>
      <c r="J408" s="402"/>
      <c r="K408" s="402"/>
      <c r="L408" s="402"/>
      <c r="M408" s="402"/>
      <c r="N408" s="402"/>
      <c r="O408" s="402"/>
      <c r="P408" s="402"/>
      <c r="Q408" s="402"/>
      <c r="R408" s="402"/>
      <c r="S408" s="402"/>
      <c r="T408" s="402"/>
      <c r="U408" s="402"/>
      <c r="V408" s="402"/>
      <c r="W408" s="402"/>
      <c r="X408" s="402"/>
      <c r="Y408" s="67"/>
      <c r="Z408" s="67"/>
    </row>
    <row r="409" spans="1:53" ht="27" customHeight="1" x14ac:dyDescent="0.3">
      <c r="A409" s="64" t="s">
        <v>603</v>
      </c>
      <c r="B409" s="64" t="s">
        <v>604</v>
      </c>
      <c r="C409" s="37">
        <v>4301020196</v>
      </c>
      <c r="D409" s="403">
        <v>4607091389388</v>
      </c>
      <c r="E409" s="403"/>
      <c r="F409" s="63">
        <v>1.3</v>
      </c>
      <c r="G409" s="38">
        <v>4</v>
      </c>
      <c r="H409" s="63">
        <v>5.2</v>
      </c>
      <c r="I409" s="63">
        <v>5.6079999999999997</v>
      </c>
      <c r="J409" s="38">
        <v>104</v>
      </c>
      <c r="K409" s="38" t="s">
        <v>117</v>
      </c>
      <c r="L409" s="39" t="s">
        <v>139</v>
      </c>
      <c r="M409" s="38">
        <v>35</v>
      </c>
      <c r="N409" s="63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405"/>
      <c r="P409" s="405"/>
      <c r="Q409" s="405"/>
      <c r="R409" s="406"/>
      <c r="S409" s="40" t="s">
        <v>48</v>
      </c>
      <c r="T409" s="40" t="s">
        <v>48</v>
      </c>
      <c r="U409" s="41" t="s">
        <v>0</v>
      </c>
      <c r="V409" s="59">
        <v>0</v>
      </c>
      <c r="W409" s="56">
        <f>IFERROR(IF(V409="",0,CEILING((V409/$H409),1)*$H409),"")</f>
        <v>0</v>
      </c>
      <c r="X409" s="42" t="str">
        <f>IFERROR(IF(W409=0,"",ROUNDUP(W409/H409,0)*0.01196),"")</f>
        <v/>
      </c>
      <c r="Y409" s="69" t="s">
        <v>48</v>
      </c>
      <c r="Z409" s="70" t="s">
        <v>48</v>
      </c>
      <c r="AD409" s="71"/>
      <c r="BA409" s="296" t="s">
        <v>66</v>
      </c>
    </row>
    <row r="410" spans="1:53" ht="27" customHeight="1" x14ac:dyDescent="0.3">
      <c r="A410" s="64" t="s">
        <v>605</v>
      </c>
      <c r="B410" s="64" t="s">
        <v>606</v>
      </c>
      <c r="C410" s="37">
        <v>4301020185</v>
      </c>
      <c r="D410" s="403">
        <v>4607091389364</v>
      </c>
      <c r="E410" s="403"/>
      <c r="F410" s="63">
        <v>0.42</v>
      </c>
      <c r="G410" s="38">
        <v>6</v>
      </c>
      <c r="H410" s="63">
        <v>2.52</v>
      </c>
      <c r="I410" s="63">
        <v>2.75</v>
      </c>
      <c r="J410" s="38">
        <v>156</v>
      </c>
      <c r="K410" s="38" t="s">
        <v>80</v>
      </c>
      <c r="L410" s="39" t="s">
        <v>139</v>
      </c>
      <c r="M410" s="38">
        <v>35</v>
      </c>
      <c r="N410" s="63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405"/>
      <c r="P410" s="405"/>
      <c r="Q410" s="405"/>
      <c r="R410" s="406"/>
      <c r="S410" s="40" t="s">
        <v>48</v>
      </c>
      <c r="T410" s="40" t="s">
        <v>48</v>
      </c>
      <c r="U410" s="41" t="s">
        <v>0</v>
      </c>
      <c r="V410" s="59">
        <v>0</v>
      </c>
      <c r="W410" s="56">
        <f>IFERROR(IF(V410="",0,CEILING((V410/$H410),1)*$H410),"")</f>
        <v>0</v>
      </c>
      <c r="X410" s="42" t="str">
        <f>IFERROR(IF(W410=0,"",ROUNDUP(W410/H410,0)*0.00753),"")</f>
        <v/>
      </c>
      <c r="Y410" s="69" t="s">
        <v>48</v>
      </c>
      <c r="Z410" s="70" t="s">
        <v>48</v>
      </c>
      <c r="AD410" s="71"/>
      <c r="BA410" s="297" t="s">
        <v>66</v>
      </c>
    </row>
    <row r="411" spans="1:53" ht="12.5" x14ac:dyDescent="0.25">
      <c r="A411" s="410"/>
      <c r="B411" s="410"/>
      <c r="C411" s="410"/>
      <c r="D411" s="410"/>
      <c r="E411" s="410"/>
      <c r="F411" s="410"/>
      <c r="G411" s="410"/>
      <c r="H411" s="410"/>
      <c r="I411" s="410"/>
      <c r="J411" s="410"/>
      <c r="K411" s="410"/>
      <c r="L411" s="410"/>
      <c r="M411" s="411"/>
      <c r="N411" s="407" t="s">
        <v>43</v>
      </c>
      <c r="O411" s="408"/>
      <c r="P411" s="408"/>
      <c r="Q411" s="408"/>
      <c r="R411" s="408"/>
      <c r="S411" s="408"/>
      <c r="T411" s="409"/>
      <c r="U411" s="43" t="s">
        <v>42</v>
      </c>
      <c r="V411" s="44">
        <f>IFERROR(V409/H409,"0")+IFERROR(V410/H410,"0")</f>
        <v>0</v>
      </c>
      <c r="W411" s="44">
        <f>IFERROR(W409/H409,"0")+IFERROR(W410/H410,"0")</f>
        <v>0</v>
      </c>
      <c r="X411" s="44">
        <f>IFERROR(IF(X409="",0,X409),"0")+IFERROR(IF(X410="",0,X410),"0")</f>
        <v>0</v>
      </c>
      <c r="Y411" s="68"/>
      <c r="Z411" s="68"/>
    </row>
    <row r="412" spans="1:53" ht="12.5" x14ac:dyDescent="0.25">
      <c r="A412" s="410"/>
      <c r="B412" s="410"/>
      <c r="C412" s="410"/>
      <c r="D412" s="410"/>
      <c r="E412" s="410"/>
      <c r="F412" s="410"/>
      <c r="G412" s="410"/>
      <c r="H412" s="410"/>
      <c r="I412" s="410"/>
      <c r="J412" s="410"/>
      <c r="K412" s="410"/>
      <c r="L412" s="410"/>
      <c r="M412" s="411"/>
      <c r="N412" s="407" t="s">
        <v>43</v>
      </c>
      <c r="O412" s="408"/>
      <c r="P412" s="408"/>
      <c r="Q412" s="408"/>
      <c r="R412" s="408"/>
      <c r="S412" s="408"/>
      <c r="T412" s="409"/>
      <c r="U412" s="43" t="s">
        <v>0</v>
      </c>
      <c r="V412" s="44">
        <f>IFERROR(SUM(V409:V410),"0")</f>
        <v>0</v>
      </c>
      <c r="W412" s="44">
        <f>IFERROR(SUM(W409:W410),"0")</f>
        <v>0</v>
      </c>
      <c r="X412" s="43"/>
      <c r="Y412" s="68"/>
      <c r="Z412" s="68"/>
    </row>
    <row r="413" spans="1:53" ht="14.25" customHeight="1" x14ac:dyDescent="0.3">
      <c r="A413" s="402" t="s">
        <v>76</v>
      </c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2"/>
      <c r="M413" s="402"/>
      <c r="N413" s="402"/>
      <c r="O413" s="402"/>
      <c r="P413" s="402"/>
      <c r="Q413" s="402"/>
      <c r="R413" s="402"/>
      <c r="S413" s="402"/>
      <c r="T413" s="402"/>
      <c r="U413" s="402"/>
      <c r="V413" s="402"/>
      <c r="W413" s="402"/>
      <c r="X413" s="402"/>
      <c r="Y413" s="67"/>
      <c r="Z413" s="67"/>
    </row>
    <row r="414" spans="1:53" ht="27" customHeight="1" x14ac:dyDescent="0.3">
      <c r="A414" s="64" t="s">
        <v>607</v>
      </c>
      <c r="B414" s="64" t="s">
        <v>608</v>
      </c>
      <c r="C414" s="37">
        <v>4301031212</v>
      </c>
      <c r="D414" s="403">
        <v>4607091389739</v>
      </c>
      <c r="E414" s="403"/>
      <c r="F414" s="63">
        <v>0.7</v>
      </c>
      <c r="G414" s="38">
        <v>6</v>
      </c>
      <c r="H414" s="63">
        <v>4.2</v>
      </c>
      <c r="I414" s="63">
        <v>4.43</v>
      </c>
      <c r="J414" s="38">
        <v>156</v>
      </c>
      <c r="K414" s="38" t="s">
        <v>80</v>
      </c>
      <c r="L414" s="39" t="s">
        <v>116</v>
      </c>
      <c r="M414" s="38">
        <v>45</v>
      </c>
      <c r="N414" s="6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405"/>
      <c r="P414" s="405"/>
      <c r="Q414" s="405"/>
      <c r="R414" s="406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0" si="19">IFERROR(IF(V414="",0,CEILING((V414/$H414),1)*$H414),"")</f>
        <v>0</v>
      </c>
      <c r="X414" s="42" t="str">
        <f>IFERROR(IF(W414=0,"",ROUNDUP(W414/H414,0)*0.00753),"")</f>
        <v/>
      </c>
      <c r="Y414" s="69" t="s">
        <v>48</v>
      </c>
      <c r="Z414" s="70" t="s">
        <v>48</v>
      </c>
      <c r="AD414" s="71"/>
      <c r="BA414" s="298" t="s">
        <v>66</v>
      </c>
    </row>
    <row r="415" spans="1:53" ht="27" customHeight="1" x14ac:dyDescent="0.3">
      <c r="A415" s="64" t="s">
        <v>609</v>
      </c>
      <c r="B415" s="64" t="s">
        <v>610</v>
      </c>
      <c r="C415" s="37">
        <v>4301031247</v>
      </c>
      <c r="D415" s="403">
        <v>4680115883048</v>
      </c>
      <c r="E415" s="403"/>
      <c r="F415" s="63">
        <v>1</v>
      </c>
      <c r="G415" s="38">
        <v>4</v>
      </c>
      <c r="H415" s="63">
        <v>4</v>
      </c>
      <c r="I415" s="63">
        <v>4.21</v>
      </c>
      <c r="J415" s="38">
        <v>120</v>
      </c>
      <c r="K415" s="38" t="s">
        <v>80</v>
      </c>
      <c r="L415" s="39" t="s">
        <v>79</v>
      </c>
      <c r="M415" s="38">
        <v>40</v>
      </c>
      <c r="N415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405"/>
      <c r="P415" s="405"/>
      <c r="Q415" s="405"/>
      <c r="R415" s="406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9"/>
        <v>0</v>
      </c>
      <c r="X415" s="42" t="str">
        <f>IFERROR(IF(W415=0,"",ROUNDUP(W415/H415,0)*0.00937),"")</f>
        <v/>
      </c>
      <c r="Y415" s="69" t="s">
        <v>48</v>
      </c>
      <c r="Z415" s="70" t="s">
        <v>48</v>
      </c>
      <c r="AD415" s="71"/>
      <c r="BA415" s="299" t="s">
        <v>66</v>
      </c>
    </row>
    <row r="416" spans="1:53" ht="27" customHeight="1" x14ac:dyDescent="0.3">
      <c r="A416" s="64" t="s">
        <v>611</v>
      </c>
      <c r="B416" s="64" t="s">
        <v>612</v>
      </c>
      <c r="C416" s="37">
        <v>4301031176</v>
      </c>
      <c r="D416" s="403">
        <v>4607091389425</v>
      </c>
      <c r="E416" s="403"/>
      <c r="F416" s="63">
        <v>0.35</v>
      </c>
      <c r="G416" s="38">
        <v>6</v>
      </c>
      <c r="H416" s="63">
        <v>2.1</v>
      </c>
      <c r="I416" s="63">
        <v>2.23</v>
      </c>
      <c r="J416" s="38">
        <v>234</v>
      </c>
      <c r="K416" s="38" t="s">
        <v>192</v>
      </c>
      <c r="L416" s="39" t="s">
        <v>79</v>
      </c>
      <c r="M416" s="38">
        <v>45</v>
      </c>
      <c r="N416" s="63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405"/>
      <c r="P416" s="405"/>
      <c r="Q416" s="405"/>
      <c r="R416" s="40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9"/>
        <v>0</v>
      </c>
      <c r="X416" s="42" t="str">
        <f>IFERROR(IF(W416=0,"",ROUNDUP(W416/H416,0)*0.00502),"")</f>
        <v/>
      </c>
      <c r="Y416" s="69" t="s">
        <v>48</v>
      </c>
      <c r="Z416" s="70" t="s">
        <v>48</v>
      </c>
      <c r="AD416" s="71"/>
      <c r="BA416" s="300" t="s">
        <v>66</v>
      </c>
    </row>
    <row r="417" spans="1:53" ht="27" customHeight="1" x14ac:dyDescent="0.3">
      <c r="A417" s="64" t="s">
        <v>613</v>
      </c>
      <c r="B417" s="64" t="s">
        <v>614</v>
      </c>
      <c r="C417" s="37">
        <v>4301031215</v>
      </c>
      <c r="D417" s="403">
        <v>4680115882911</v>
      </c>
      <c r="E417" s="403"/>
      <c r="F417" s="63">
        <v>0.4</v>
      </c>
      <c r="G417" s="38">
        <v>6</v>
      </c>
      <c r="H417" s="63">
        <v>2.4</v>
      </c>
      <c r="I417" s="63">
        <v>2.5299999999999998</v>
      </c>
      <c r="J417" s="38">
        <v>234</v>
      </c>
      <c r="K417" s="38" t="s">
        <v>192</v>
      </c>
      <c r="L417" s="39" t="s">
        <v>79</v>
      </c>
      <c r="M417" s="38">
        <v>40</v>
      </c>
      <c r="N417" s="639" t="s">
        <v>615</v>
      </c>
      <c r="O417" s="405"/>
      <c r="P417" s="405"/>
      <c r="Q417" s="405"/>
      <c r="R417" s="40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IFERROR(IF(W417=0,"",ROUNDUP(W417/H417,0)*0.00502),"")</f>
        <v/>
      </c>
      <c r="Y417" s="69" t="s">
        <v>48</v>
      </c>
      <c r="Z417" s="70" t="s">
        <v>48</v>
      </c>
      <c r="AD417" s="71"/>
      <c r="BA417" s="301" t="s">
        <v>66</v>
      </c>
    </row>
    <row r="418" spans="1:53" ht="27" customHeight="1" x14ac:dyDescent="0.3">
      <c r="A418" s="64" t="s">
        <v>616</v>
      </c>
      <c r="B418" s="64" t="s">
        <v>617</v>
      </c>
      <c r="C418" s="37">
        <v>4301031167</v>
      </c>
      <c r="D418" s="403">
        <v>4680115880771</v>
      </c>
      <c r="E418" s="403"/>
      <c r="F418" s="63">
        <v>0.28000000000000003</v>
      </c>
      <c r="G418" s="38">
        <v>6</v>
      </c>
      <c r="H418" s="63">
        <v>1.68</v>
      </c>
      <c r="I418" s="63">
        <v>1.81</v>
      </c>
      <c r="J418" s="38">
        <v>234</v>
      </c>
      <c r="K418" s="38" t="s">
        <v>192</v>
      </c>
      <c r="L418" s="39" t="s">
        <v>79</v>
      </c>
      <c r="M418" s="38">
        <v>45</v>
      </c>
      <c r="N418" s="64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405"/>
      <c r="P418" s="405"/>
      <c r="Q418" s="405"/>
      <c r="R418" s="40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IFERROR(IF(W418=0,"",ROUNDUP(W418/H418,0)*0.00502),"")</f>
        <v/>
      </c>
      <c r="Y418" s="69" t="s">
        <v>48</v>
      </c>
      <c r="Z418" s="70" t="s">
        <v>48</v>
      </c>
      <c r="AD418" s="71"/>
      <c r="BA418" s="302" t="s">
        <v>66</v>
      </c>
    </row>
    <row r="419" spans="1:53" ht="27" customHeight="1" x14ac:dyDescent="0.3">
      <c r="A419" s="64" t="s">
        <v>618</v>
      </c>
      <c r="B419" s="64" t="s">
        <v>619</v>
      </c>
      <c r="C419" s="37">
        <v>4301031173</v>
      </c>
      <c r="D419" s="403">
        <v>4607091389500</v>
      </c>
      <c r="E419" s="403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192</v>
      </c>
      <c r="L419" s="39" t="s">
        <v>79</v>
      </c>
      <c r="M419" s="38">
        <v>45</v>
      </c>
      <c r="N419" s="64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405"/>
      <c r="P419" s="405"/>
      <c r="Q419" s="405"/>
      <c r="R419" s="40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IFERROR(IF(W419=0,"",ROUNDUP(W419/H419,0)*0.00502),"")</f>
        <v/>
      </c>
      <c r="Y419" s="69" t="s">
        <v>48</v>
      </c>
      <c r="Z419" s="70" t="s">
        <v>48</v>
      </c>
      <c r="AD419" s="71"/>
      <c r="BA419" s="303" t="s">
        <v>66</v>
      </c>
    </row>
    <row r="420" spans="1:53" ht="27" customHeight="1" x14ac:dyDescent="0.3">
      <c r="A420" s="64" t="s">
        <v>620</v>
      </c>
      <c r="B420" s="64" t="s">
        <v>621</v>
      </c>
      <c r="C420" s="37">
        <v>4301031103</v>
      </c>
      <c r="D420" s="403">
        <v>4680115881983</v>
      </c>
      <c r="E420" s="403"/>
      <c r="F420" s="63">
        <v>0.28000000000000003</v>
      </c>
      <c r="G420" s="38">
        <v>4</v>
      </c>
      <c r="H420" s="63">
        <v>1.1200000000000001</v>
      </c>
      <c r="I420" s="63">
        <v>1.252</v>
      </c>
      <c r="J420" s="38">
        <v>234</v>
      </c>
      <c r="K420" s="38" t="s">
        <v>192</v>
      </c>
      <c r="L420" s="39" t="s">
        <v>79</v>
      </c>
      <c r="M420" s="38">
        <v>40</v>
      </c>
      <c r="N420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405"/>
      <c r="P420" s="405"/>
      <c r="Q420" s="405"/>
      <c r="R420" s="40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IFERROR(IF(W420=0,"",ROUNDUP(W420/H420,0)*0.00502),"")</f>
        <v/>
      </c>
      <c r="Y420" s="69" t="s">
        <v>48</v>
      </c>
      <c r="Z420" s="70" t="s">
        <v>48</v>
      </c>
      <c r="AD420" s="71"/>
      <c r="BA420" s="304" t="s">
        <v>66</v>
      </c>
    </row>
    <row r="421" spans="1:53" ht="12.5" x14ac:dyDescent="0.25">
      <c r="A421" s="410"/>
      <c r="B421" s="410"/>
      <c r="C421" s="410"/>
      <c r="D421" s="410"/>
      <c r="E421" s="410"/>
      <c r="F421" s="410"/>
      <c r="G421" s="410"/>
      <c r="H421" s="410"/>
      <c r="I421" s="410"/>
      <c r="J421" s="410"/>
      <c r="K421" s="410"/>
      <c r="L421" s="410"/>
      <c r="M421" s="411"/>
      <c r="N421" s="407" t="s">
        <v>43</v>
      </c>
      <c r="O421" s="408"/>
      <c r="P421" s="408"/>
      <c r="Q421" s="408"/>
      <c r="R421" s="408"/>
      <c r="S421" s="408"/>
      <c r="T421" s="409"/>
      <c r="U421" s="43" t="s">
        <v>42</v>
      </c>
      <c r="V421" s="44">
        <f>IFERROR(V414/H414,"0")+IFERROR(V415/H415,"0")+IFERROR(V416/H416,"0")+IFERROR(V417/H417,"0")+IFERROR(V418/H418,"0")+IFERROR(V419/H419,"0")+IFERROR(V420/H420,"0")</f>
        <v>0</v>
      </c>
      <c r="W421" s="44">
        <f>IFERROR(W414/H414,"0")+IFERROR(W415/H415,"0")+IFERROR(W416/H416,"0")+IFERROR(W417/H417,"0")+IFERROR(W418/H418,"0")+IFERROR(W419/H419,"0")+IFERROR(W420/H420,"0")</f>
        <v>0</v>
      </c>
      <c r="X421" s="44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68"/>
      <c r="Z421" s="68"/>
    </row>
    <row r="422" spans="1:53" ht="12.5" x14ac:dyDescent="0.25">
      <c r="A422" s="410"/>
      <c r="B422" s="410"/>
      <c r="C422" s="410"/>
      <c r="D422" s="410"/>
      <c r="E422" s="410"/>
      <c r="F422" s="410"/>
      <c r="G422" s="410"/>
      <c r="H422" s="410"/>
      <c r="I422" s="410"/>
      <c r="J422" s="410"/>
      <c r="K422" s="410"/>
      <c r="L422" s="410"/>
      <c r="M422" s="411"/>
      <c r="N422" s="407" t="s">
        <v>43</v>
      </c>
      <c r="O422" s="408"/>
      <c r="P422" s="408"/>
      <c r="Q422" s="408"/>
      <c r="R422" s="408"/>
      <c r="S422" s="408"/>
      <c r="T422" s="409"/>
      <c r="U422" s="43" t="s">
        <v>0</v>
      </c>
      <c r="V422" s="44">
        <f>IFERROR(SUM(V414:V420),"0")</f>
        <v>0</v>
      </c>
      <c r="W422" s="44">
        <f>IFERROR(SUM(W414:W420),"0")</f>
        <v>0</v>
      </c>
      <c r="X422" s="43"/>
      <c r="Y422" s="68"/>
      <c r="Z422" s="68"/>
    </row>
    <row r="423" spans="1:53" ht="14.25" customHeight="1" x14ac:dyDescent="0.3">
      <c r="A423" s="402" t="s">
        <v>99</v>
      </c>
      <c r="B423" s="402"/>
      <c r="C423" s="402"/>
      <c r="D423" s="402"/>
      <c r="E423" s="402"/>
      <c r="F423" s="402"/>
      <c r="G423" s="402"/>
      <c r="H423" s="402"/>
      <c r="I423" s="402"/>
      <c r="J423" s="402"/>
      <c r="K423" s="402"/>
      <c r="L423" s="402"/>
      <c r="M423" s="402"/>
      <c r="N423" s="402"/>
      <c r="O423" s="402"/>
      <c r="P423" s="402"/>
      <c r="Q423" s="402"/>
      <c r="R423" s="402"/>
      <c r="S423" s="402"/>
      <c r="T423" s="402"/>
      <c r="U423" s="402"/>
      <c r="V423" s="402"/>
      <c r="W423" s="402"/>
      <c r="X423" s="402"/>
      <c r="Y423" s="67"/>
      <c r="Z423" s="67"/>
    </row>
    <row r="424" spans="1:53" ht="27" customHeight="1" x14ac:dyDescent="0.3">
      <c r="A424" s="64" t="s">
        <v>622</v>
      </c>
      <c r="B424" s="64" t="s">
        <v>623</v>
      </c>
      <c r="C424" s="37">
        <v>4301040358</v>
      </c>
      <c r="D424" s="403">
        <v>4680115884571</v>
      </c>
      <c r="E424" s="403"/>
      <c r="F424" s="63">
        <v>0.1</v>
      </c>
      <c r="G424" s="38">
        <v>20</v>
      </c>
      <c r="H424" s="63">
        <v>2</v>
      </c>
      <c r="I424" s="63">
        <v>2.6</v>
      </c>
      <c r="J424" s="38">
        <v>200</v>
      </c>
      <c r="K424" s="38" t="s">
        <v>592</v>
      </c>
      <c r="L424" s="39" t="s">
        <v>591</v>
      </c>
      <c r="M424" s="38">
        <v>60</v>
      </c>
      <c r="N424" s="643" t="s">
        <v>624</v>
      </c>
      <c r="O424" s="405"/>
      <c r="P424" s="405"/>
      <c r="Q424" s="405"/>
      <c r="R424" s="406"/>
      <c r="S424" s="40" t="s">
        <v>48</v>
      </c>
      <c r="T424" s="40" t="s">
        <v>48</v>
      </c>
      <c r="U424" s="41" t="s">
        <v>0</v>
      </c>
      <c r="V424" s="59">
        <v>0</v>
      </c>
      <c r="W424" s="56">
        <f>IFERROR(IF(V424="",0,CEILING((V424/$H424),1)*$H424),"")</f>
        <v>0</v>
      </c>
      <c r="X424" s="42" t="str">
        <f>IFERROR(IF(W424=0,"",ROUNDUP(W424/H424,0)*0.00627),"")</f>
        <v/>
      </c>
      <c r="Y424" s="69" t="s">
        <v>48</v>
      </c>
      <c r="Z424" s="70" t="s">
        <v>48</v>
      </c>
      <c r="AD424" s="71"/>
      <c r="BA424" s="305" t="s">
        <v>66</v>
      </c>
    </row>
    <row r="425" spans="1:53" ht="12.5" x14ac:dyDescent="0.25">
      <c r="A425" s="410"/>
      <c r="B425" s="410"/>
      <c r="C425" s="410"/>
      <c r="D425" s="410"/>
      <c r="E425" s="410"/>
      <c r="F425" s="410"/>
      <c r="G425" s="410"/>
      <c r="H425" s="410"/>
      <c r="I425" s="410"/>
      <c r="J425" s="410"/>
      <c r="K425" s="410"/>
      <c r="L425" s="410"/>
      <c r="M425" s="411"/>
      <c r="N425" s="407" t="s">
        <v>43</v>
      </c>
      <c r="O425" s="408"/>
      <c r="P425" s="408"/>
      <c r="Q425" s="408"/>
      <c r="R425" s="408"/>
      <c r="S425" s="408"/>
      <c r="T425" s="409"/>
      <c r="U425" s="43" t="s">
        <v>42</v>
      </c>
      <c r="V425" s="44">
        <f>IFERROR(V424/H424,"0")</f>
        <v>0</v>
      </c>
      <c r="W425" s="44">
        <f>IFERROR(W424/H424,"0")</f>
        <v>0</v>
      </c>
      <c r="X425" s="44">
        <f>IFERROR(IF(X424="",0,X424),"0")</f>
        <v>0</v>
      </c>
      <c r="Y425" s="68"/>
      <c r="Z425" s="68"/>
    </row>
    <row r="426" spans="1:53" ht="12.5" x14ac:dyDescent="0.25">
      <c r="A426" s="410"/>
      <c r="B426" s="410"/>
      <c r="C426" s="410"/>
      <c r="D426" s="410"/>
      <c r="E426" s="410"/>
      <c r="F426" s="410"/>
      <c r="G426" s="410"/>
      <c r="H426" s="410"/>
      <c r="I426" s="410"/>
      <c r="J426" s="410"/>
      <c r="K426" s="410"/>
      <c r="L426" s="410"/>
      <c r="M426" s="411"/>
      <c r="N426" s="407" t="s">
        <v>43</v>
      </c>
      <c r="O426" s="408"/>
      <c r="P426" s="408"/>
      <c r="Q426" s="408"/>
      <c r="R426" s="408"/>
      <c r="S426" s="408"/>
      <c r="T426" s="409"/>
      <c r="U426" s="43" t="s">
        <v>0</v>
      </c>
      <c r="V426" s="44">
        <f>IFERROR(SUM(V424:V424),"0")</f>
        <v>0</v>
      </c>
      <c r="W426" s="44">
        <f>IFERROR(SUM(W424:W424),"0")</f>
        <v>0</v>
      </c>
      <c r="X426" s="43"/>
      <c r="Y426" s="68"/>
      <c r="Z426" s="68"/>
    </row>
    <row r="427" spans="1:53" ht="14.25" customHeight="1" x14ac:dyDescent="0.3">
      <c r="A427" s="402" t="s">
        <v>108</v>
      </c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402"/>
      <c r="N427" s="402"/>
      <c r="O427" s="402"/>
      <c r="P427" s="402"/>
      <c r="Q427" s="402"/>
      <c r="R427" s="402"/>
      <c r="S427" s="402"/>
      <c r="T427" s="402"/>
      <c r="U427" s="402"/>
      <c r="V427" s="402"/>
      <c r="W427" s="402"/>
      <c r="X427" s="402"/>
      <c r="Y427" s="67"/>
      <c r="Z427" s="67"/>
    </row>
    <row r="428" spans="1:53" ht="27" customHeight="1" x14ac:dyDescent="0.3">
      <c r="A428" s="64" t="s">
        <v>625</v>
      </c>
      <c r="B428" s="64" t="s">
        <v>626</v>
      </c>
      <c r="C428" s="37">
        <v>4301170010</v>
      </c>
      <c r="D428" s="403">
        <v>4680115884090</v>
      </c>
      <c r="E428" s="403"/>
      <c r="F428" s="63">
        <v>0.11</v>
      </c>
      <c r="G428" s="38">
        <v>12</v>
      </c>
      <c r="H428" s="63">
        <v>1.32</v>
      </c>
      <c r="I428" s="63">
        <v>1.88</v>
      </c>
      <c r="J428" s="38">
        <v>200</v>
      </c>
      <c r="K428" s="38" t="s">
        <v>592</v>
      </c>
      <c r="L428" s="39" t="s">
        <v>591</v>
      </c>
      <c r="M428" s="38">
        <v>150</v>
      </c>
      <c r="N428" s="644" t="s">
        <v>627</v>
      </c>
      <c r="O428" s="405"/>
      <c r="P428" s="405"/>
      <c r="Q428" s="405"/>
      <c r="R428" s="406"/>
      <c r="S428" s="40" t="s">
        <v>48</v>
      </c>
      <c r="T428" s="40" t="s">
        <v>48</v>
      </c>
      <c r="U428" s="41" t="s">
        <v>0</v>
      </c>
      <c r="V428" s="59">
        <v>0</v>
      </c>
      <c r="W428" s="56">
        <f>IFERROR(IF(V428="",0,CEILING((V428/$H428),1)*$H428),"")</f>
        <v>0</v>
      </c>
      <c r="X428" s="42" t="str">
        <f>IFERROR(IF(W428=0,"",ROUNDUP(W428/H428,0)*0.00627),"")</f>
        <v/>
      </c>
      <c r="Y428" s="69" t="s">
        <v>48</v>
      </c>
      <c r="Z428" s="70" t="s">
        <v>48</v>
      </c>
      <c r="AD428" s="71"/>
      <c r="BA428" s="306" t="s">
        <v>66</v>
      </c>
    </row>
    <row r="429" spans="1:53" ht="12.5" x14ac:dyDescent="0.25">
      <c r="A429" s="410"/>
      <c r="B429" s="410"/>
      <c r="C429" s="410"/>
      <c r="D429" s="410"/>
      <c r="E429" s="410"/>
      <c r="F429" s="410"/>
      <c r="G429" s="410"/>
      <c r="H429" s="410"/>
      <c r="I429" s="410"/>
      <c r="J429" s="410"/>
      <c r="K429" s="410"/>
      <c r="L429" s="410"/>
      <c r="M429" s="411"/>
      <c r="N429" s="407" t="s">
        <v>43</v>
      </c>
      <c r="O429" s="408"/>
      <c r="P429" s="408"/>
      <c r="Q429" s="408"/>
      <c r="R429" s="408"/>
      <c r="S429" s="408"/>
      <c r="T429" s="409"/>
      <c r="U429" s="43" t="s">
        <v>42</v>
      </c>
      <c r="V429" s="44">
        <f>IFERROR(V428/H428,"0")</f>
        <v>0</v>
      </c>
      <c r="W429" s="44">
        <f>IFERROR(W428/H428,"0")</f>
        <v>0</v>
      </c>
      <c r="X429" s="44">
        <f>IFERROR(IF(X428="",0,X428),"0")</f>
        <v>0</v>
      </c>
      <c r="Y429" s="68"/>
      <c r="Z429" s="68"/>
    </row>
    <row r="430" spans="1:53" ht="12.5" x14ac:dyDescent="0.25">
      <c r="A430" s="410"/>
      <c r="B430" s="410"/>
      <c r="C430" s="410"/>
      <c r="D430" s="410"/>
      <c r="E430" s="410"/>
      <c r="F430" s="410"/>
      <c r="G430" s="410"/>
      <c r="H430" s="410"/>
      <c r="I430" s="410"/>
      <c r="J430" s="410"/>
      <c r="K430" s="410"/>
      <c r="L430" s="410"/>
      <c r="M430" s="411"/>
      <c r="N430" s="407" t="s">
        <v>43</v>
      </c>
      <c r="O430" s="408"/>
      <c r="P430" s="408"/>
      <c r="Q430" s="408"/>
      <c r="R430" s="408"/>
      <c r="S430" s="408"/>
      <c r="T430" s="409"/>
      <c r="U430" s="43" t="s">
        <v>0</v>
      </c>
      <c r="V430" s="44">
        <f>IFERROR(SUM(V428:V428),"0")</f>
        <v>0</v>
      </c>
      <c r="W430" s="44">
        <f>IFERROR(SUM(W428:W428),"0")</f>
        <v>0</v>
      </c>
      <c r="X430" s="43"/>
      <c r="Y430" s="68"/>
      <c r="Z430" s="68"/>
    </row>
    <row r="431" spans="1:53" ht="14.25" customHeight="1" x14ac:dyDescent="0.3">
      <c r="A431" s="402" t="s">
        <v>628</v>
      </c>
      <c r="B431" s="402"/>
      <c r="C431" s="402"/>
      <c r="D431" s="402"/>
      <c r="E431" s="402"/>
      <c r="F431" s="402"/>
      <c r="G431" s="402"/>
      <c r="H431" s="402"/>
      <c r="I431" s="402"/>
      <c r="J431" s="402"/>
      <c r="K431" s="402"/>
      <c r="L431" s="402"/>
      <c r="M431" s="402"/>
      <c r="N431" s="402"/>
      <c r="O431" s="402"/>
      <c r="P431" s="402"/>
      <c r="Q431" s="402"/>
      <c r="R431" s="402"/>
      <c r="S431" s="402"/>
      <c r="T431" s="402"/>
      <c r="U431" s="402"/>
      <c r="V431" s="402"/>
      <c r="W431" s="402"/>
      <c r="X431" s="402"/>
      <c r="Y431" s="67"/>
      <c r="Z431" s="67"/>
    </row>
    <row r="432" spans="1:53" ht="27" customHeight="1" x14ac:dyDescent="0.3">
      <c r="A432" s="64" t="s">
        <v>629</v>
      </c>
      <c r="B432" s="64" t="s">
        <v>630</v>
      </c>
      <c r="C432" s="37">
        <v>4301040357</v>
      </c>
      <c r="D432" s="403">
        <v>4680115884564</v>
      </c>
      <c r="E432" s="403"/>
      <c r="F432" s="63">
        <v>0.15</v>
      </c>
      <c r="G432" s="38">
        <v>20</v>
      </c>
      <c r="H432" s="63">
        <v>3</v>
      </c>
      <c r="I432" s="63">
        <v>3.6</v>
      </c>
      <c r="J432" s="38">
        <v>200</v>
      </c>
      <c r="K432" s="38" t="s">
        <v>592</v>
      </c>
      <c r="L432" s="39" t="s">
        <v>591</v>
      </c>
      <c r="M432" s="38">
        <v>60</v>
      </c>
      <c r="N432" s="645" t="s">
        <v>631</v>
      </c>
      <c r="O432" s="405"/>
      <c r="P432" s="405"/>
      <c r="Q432" s="405"/>
      <c r="R432" s="406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IFERROR(IF(W432=0,"",ROUNDUP(W432/H432,0)*0.00627),"")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ht="12.5" x14ac:dyDescent="0.25">
      <c r="A433" s="410"/>
      <c r="B433" s="410"/>
      <c r="C433" s="410"/>
      <c r="D433" s="410"/>
      <c r="E433" s="410"/>
      <c r="F433" s="410"/>
      <c r="G433" s="410"/>
      <c r="H433" s="410"/>
      <c r="I433" s="410"/>
      <c r="J433" s="410"/>
      <c r="K433" s="410"/>
      <c r="L433" s="410"/>
      <c r="M433" s="411"/>
      <c r="N433" s="407" t="s">
        <v>43</v>
      </c>
      <c r="O433" s="408"/>
      <c r="P433" s="408"/>
      <c r="Q433" s="408"/>
      <c r="R433" s="408"/>
      <c r="S433" s="408"/>
      <c r="T433" s="409"/>
      <c r="U433" s="43" t="s">
        <v>42</v>
      </c>
      <c r="V433" s="44">
        <f>IFERROR(V432/H432,"0")</f>
        <v>0</v>
      </c>
      <c r="W433" s="44">
        <f>IFERROR(W432/H432,"0")</f>
        <v>0</v>
      </c>
      <c r="X433" s="44">
        <f>IFERROR(IF(X432="",0,X432),"0")</f>
        <v>0</v>
      </c>
      <c r="Y433" s="68"/>
      <c r="Z433" s="68"/>
    </row>
    <row r="434" spans="1:53" ht="12.5" x14ac:dyDescent="0.25">
      <c r="A434" s="410"/>
      <c r="B434" s="410"/>
      <c r="C434" s="410"/>
      <c r="D434" s="410"/>
      <c r="E434" s="410"/>
      <c r="F434" s="410"/>
      <c r="G434" s="410"/>
      <c r="H434" s="410"/>
      <c r="I434" s="410"/>
      <c r="J434" s="410"/>
      <c r="K434" s="410"/>
      <c r="L434" s="410"/>
      <c r="M434" s="411"/>
      <c r="N434" s="407" t="s">
        <v>43</v>
      </c>
      <c r="O434" s="408"/>
      <c r="P434" s="408"/>
      <c r="Q434" s="408"/>
      <c r="R434" s="408"/>
      <c r="S434" s="408"/>
      <c r="T434" s="409"/>
      <c r="U434" s="43" t="s">
        <v>0</v>
      </c>
      <c r="V434" s="44">
        <f>IFERROR(SUM(V432:V432),"0")</f>
        <v>0</v>
      </c>
      <c r="W434" s="44">
        <f>IFERROR(SUM(W432:W432),"0")</f>
        <v>0</v>
      </c>
      <c r="X434" s="43"/>
      <c r="Y434" s="68"/>
      <c r="Z434" s="68"/>
    </row>
    <row r="435" spans="1:53" ht="27.75" customHeight="1" x14ac:dyDescent="0.25">
      <c r="A435" s="400" t="s">
        <v>632</v>
      </c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00"/>
      <c r="P435" s="400"/>
      <c r="Q435" s="400"/>
      <c r="R435" s="400"/>
      <c r="S435" s="400"/>
      <c r="T435" s="400"/>
      <c r="U435" s="400"/>
      <c r="V435" s="400"/>
      <c r="W435" s="400"/>
      <c r="X435" s="400"/>
      <c r="Y435" s="55"/>
      <c r="Z435" s="55"/>
    </row>
    <row r="436" spans="1:53" ht="16.5" customHeight="1" x14ac:dyDescent="0.3">
      <c r="A436" s="401" t="s">
        <v>632</v>
      </c>
      <c r="B436" s="401"/>
      <c r="C436" s="401"/>
      <c r="D436" s="401"/>
      <c r="E436" s="401"/>
      <c r="F436" s="401"/>
      <c r="G436" s="401"/>
      <c r="H436" s="401"/>
      <c r="I436" s="401"/>
      <c r="J436" s="401"/>
      <c r="K436" s="401"/>
      <c r="L436" s="401"/>
      <c r="M436" s="401"/>
      <c r="N436" s="401"/>
      <c r="O436" s="401"/>
      <c r="P436" s="401"/>
      <c r="Q436" s="401"/>
      <c r="R436" s="401"/>
      <c r="S436" s="401"/>
      <c r="T436" s="401"/>
      <c r="U436" s="401"/>
      <c r="V436" s="401"/>
      <c r="W436" s="401"/>
      <c r="X436" s="401"/>
      <c r="Y436" s="66"/>
      <c r="Z436" s="66"/>
    </row>
    <row r="437" spans="1:53" ht="14.25" customHeight="1" x14ac:dyDescent="0.3">
      <c r="A437" s="402" t="s">
        <v>121</v>
      </c>
      <c r="B437" s="402"/>
      <c r="C437" s="402"/>
      <c r="D437" s="402"/>
      <c r="E437" s="402"/>
      <c r="F437" s="402"/>
      <c r="G437" s="402"/>
      <c r="H437" s="402"/>
      <c r="I437" s="402"/>
      <c r="J437" s="402"/>
      <c r="K437" s="402"/>
      <c r="L437" s="402"/>
      <c r="M437" s="402"/>
      <c r="N437" s="402"/>
      <c r="O437" s="402"/>
      <c r="P437" s="402"/>
      <c r="Q437" s="402"/>
      <c r="R437" s="402"/>
      <c r="S437" s="402"/>
      <c r="T437" s="402"/>
      <c r="U437" s="402"/>
      <c r="V437" s="402"/>
      <c r="W437" s="402"/>
      <c r="X437" s="402"/>
      <c r="Y437" s="67"/>
      <c r="Z437" s="67"/>
    </row>
    <row r="438" spans="1:53" ht="27" customHeight="1" x14ac:dyDescent="0.3">
      <c r="A438" s="64" t="s">
        <v>633</v>
      </c>
      <c r="B438" s="64" t="s">
        <v>634</v>
      </c>
      <c r="C438" s="37">
        <v>4301011371</v>
      </c>
      <c r="D438" s="403">
        <v>4607091389067</v>
      </c>
      <c r="E438" s="403"/>
      <c r="F438" s="63">
        <v>0.88</v>
      </c>
      <c r="G438" s="38">
        <v>6</v>
      </c>
      <c r="H438" s="63">
        <v>5.28</v>
      </c>
      <c r="I438" s="63">
        <v>5.64</v>
      </c>
      <c r="J438" s="38">
        <v>104</v>
      </c>
      <c r="K438" s="38" t="s">
        <v>117</v>
      </c>
      <c r="L438" s="39" t="s">
        <v>139</v>
      </c>
      <c r="M438" s="38">
        <v>55</v>
      </c>
      <c r="N438" s="64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405"/>
      <c r="P438" s="405"/>
      <c r="Q438" s="405"/>
      <c r="R438" s="406"/>
      <c r="S438" s="40" t="s">
        <v>48</v>
      </c>
      <c r="T438" s="40" t="s">
        <v>48</v>
      </c>
      <c r="U438" s="41" t="s">
        <v>0</v>
      </c>
      <c r="V438" s="59">
        <v>0</v>
      </c>
      <c r="W438" s="56">
        <f t="shared" ref="W438:W446" si="20">IFERROR(IF(V438="",0,CEILING((V438/$H438),1)*$H438),"")</f>
        <v>0</v>
      </c>
      <c r="X438" s="42" t="str">
        <f>IFERROR(IF(W438=0,"",ROUNDUP(W438/H438,0)*0.01196),"")</f>
        <v/>
      </c>
      <c r="Y438" s="69" t="s">
        <v>48</v>
      </c>
      <c r="Z438" s="70" t="s">
        <v>48</v>
      </c>
      <c r="AD438" s="71"/>
      <c r="BA438" s="308" t="s">
        <v>66</v>
      </c>
    </row>
    <row r="439" spans="1:53" ht="27" customHeight="1" x14ac:dyDescent="0.3">
      <c r="A439" s="64" t="s">
        <v>635</v>
      </c>
      <c r="B439" s="64" t="s">
        <v>636</v>
      </c>
      <c r="C439" s="37">
        <v>4301011363</v>
      </c>
      <c r="D439" s="403">
        <v>4607091383522</v>
      </c>
      <c r="E439" s="403"/>
      <c r="F439" s="63">
        <v>0.88</v>
      </c>
      <c r="G439" s="38">
        <v>6</v>
      </c>
      <c r="H439" s="63">
        <v>5.28</v>
      </c>
      <c r="I439" s="63">
        <v>5.64</v>
      </c>
      <c r="J439" s="38">
        <v>104</v>
      </c>
      <c r="K439" s="38" t="s">
        <v>117</v>
      </c>
      <c r="L439" s="39" t="s">
        <v>116</v>
      </c>
      <c r="M439" s="38">
        <v>55</v>
      </c>
      <c r="N439" s="64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405"/>
      <c r="P439" s="405"/>
      <c r="Q439" s="405"/>
      <c r="R439" s="406"/>
      <c r="S439" s="40" t="s">
        <v>48</v>
      </c>
      <c r="T439" s="40" t="s">
        <v>48</v>
      </c>
      <c r="U439" s="41" t="s">
        <v>0</v>
      </c>
      <c r="V439" s="59">
        <v>0</v>
      </c>
      <c r="W439" s="56">
        <f t="shared" si="20"/>
        <v>0</v>
      </c>
      <c r="X439" s="42" t="str">
        <f>IFERROR(IF(W439=0,"",ROUNDUP(W439/H439,0)*0.01196),"")</f>
        <v/>
      </c>
      <c r="Y439" s="69" t="s">
        <v>48</v>
      </c>
      <c r="Z439" s="70" t="s">
        <v>48</v>
      </c>
      <c r="AD439" s="71"/>
      <c r="BA439" s="309" t="s">
        <v>66</v>
      </c>
    </row>
    <row r="440" spans="1:53" ht="27" customHeight="1" x14ac:dyDescent="0.3">
      <c r="A440" s="64" t="s">
        <v>637</v>
      </c>
      <c r="B440" s="64" t="s">
        <v>638</v>
      </c>
      <c r="C440" s="37">
        <v>4301011431</v>
      </c>
      <c r="D440" s="403">
        <v>4607091384437</v>
      </c>
      <c r="E440" s="403"/>
      <c r="F440" s="63">
        <v>0.88</v>
      </c>
      <c r="G440" s="38">
        <v>6</v>
      </c>
      <c r="H440" s="63">
        <v>5.28</v>
      </c>
      <c r="I440" s="63">
        <v>5.64</v>
      </c>
      <c r="J440" s="38">
        <v>104</v>
      </c>
      <c r="K440" s="38" t="s">
        <v>117</v>
      </c>
      <c r="L440" s="39" t="s">
        <v>116</v>
      </c>
      <c r="M440" s="38">
        <v>50</v>
      </c>
      <c r="N440" s="64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405"/>
      <c r="P440" s="405"/>
      <c r="Q440" s="405"/>
      <c r="R440" s="406"/>
      <c r="S440" s="40" t="s">
        <v>48</v>
      </c>
      <c r="T440" s="40" t="s">
        <v>48</v>
      </c>
      <c r="U440" s="41" t="s">
        <v>0</v>
      </c>
      <c r="V440" s="59">
        <v>0</v>
      </c>
      <c r="W440" s="56">
        <f t="shared" si="20"/>
        <v>0</v>
      </c>
      <c r="X440" s="42" t="str">
        <f>IFERROR(IF(W440=0,"",ROUNDUP(W440/H440,0)*0.01196),"")</f>
        <v/>
      </c>
      <c r="Y440" s="69" t="s">
        <v>48</v>
      </c>
      <c r="Z440" s="70" t="s">
        <v>48</v>
      </c>
      <c r="AD440" s="71"/>
      <c r="BA440" s="310" t="s">
        <v>66</v>
      </c>
    </row>
    <row r="441" spans="1:53" ht="27" customHeight="1" x14ac:dyDescent="0.3">
      <c r="A441" s="64" t="s">
        <v>639</v>
      </c>
      <c r="B441" s="64" t="s">
        <v>640</v>
      </c>
      <c r="C441" s="37">
        <v>4301011365</v>
      </c>
      <c r="D441" s="403">
        <v>4607091389104</v>
      </c>
      <c r="E441" s="403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117</v>
      </c>
      <c r="L441" s="39" t="s">
        <v>116</v>
      </c>
      <c r="M441" s="38">
        <v>55</v>
      </c>
      <c r="N441" s="64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405"/>
      <c r="P441" s="405"/>
      <c r="Q441" s="405"/>
      <c r="R441" s="406"/>
      <c r="S441" s="40" t="s">
        <v>48</v>
      </c>
      <c r="T441" s="40" t="s">
        <v>48</v>
      </c>
      <c r="U441" s="41" t="s">
        <v>0</v>
      </c>
      <c r="V441" s="59">
        <v>0</v>
      </c>
      <c r="W441" s="56">
        <f t="shared" si="20"/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1" t="s">
        <v>66</v>
      </c>
    </row>
    <row r="442" spans="1:53" ht="27" customHeight="1" x14ac:dyDescent="0.3">
      <c r="A442" s="64" t="s">
        <v>641</v>
      </c>
      <c r="B442" s="64" t="s">
        <v>642</v>
      </c>
      <c r="C442" s="37">
        <v>4301011367</v>
      </c>
      <c r="D442" s="403">
        <v>4680115880603</v>
      </c>
      <c r="E442" s="403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116</v>
      </c>
      <c r="M442" s="38">
        <v>55</v>
      </c>
      <c r="N442" s="65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405"/>
      <c r="P442" s="405"/>
      <c r="Q442" s="405"/>
      <c r="R442" s="406"/>
      <c r="S442" s="40" t="s">
        <v>48</v>
      </c>
      <c r="T442" s="40" t="s">
        <v>48</v>
      </c>
      <c r="U442" s="41" t="s">
        <v>0</v>
      </c>
      <c r="V442" s="59">
        <v>0</v>
      </c>
      <c r="W442" s="56">
        <f t="shared" si="20"/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2" t="s">
        <v>66</v>
      </c>
    </row>
    <row r="443" spans="1:53" ht="27" customHeight="1" x14ac:dyDescent="0.3">
      <c r="A443" s="64" t="s">
        <v>643</v>
      </c>
      <c r="B443" s="64" t="s">
        <v>644</v>
      </c>
      <c r="C443" s="37">
        <v>4301011168</v>
      </c>
      <c r="D443" s="403">
        <v>4607091389999</v>
      </c>
      <c r="E443" s="403"/>
      <c r="F443" s="63">
        <v>0.6</v>
      </c>
      <c r="G443" s="38">
        <v>6</v>
      </c>
      <c r="H443" s="63">
        <v>3.6</v>
      </c>
      <c r="I443" s="63">
        <v>3.84</v>
      </c>
      <c r="J443" s="38">
        <v>120</v>
      </c>
      <c r="K443" s="38" t="s">
        <v>80</v>
      </c>
      <c r="L443" s="39" t="s">
        <v>116</v>
      </c>
      <c r="M443" s="38">
        <v>55</v>
      </c>
      <c r="N443" s="6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405"/>
      <c r="P443" s="405"/>
      <c r="Q443" s="405"/>
      <c r="R443" s="406"/>
      <c r="S443" s="40" t="s">
        <v>48</v>
      </c>
      <c r="T443" s="40" t="s">
        <v>48</v>
      </c>
      <c r="U443" s="41" t="s">
        <v>0</v>
      </c>
      <c r="V443" s="59">
        <v>0</v>
      </c>
      <c r="W443" s="56">
        <f t="shared" si="20"/>
        <v>0</v>
      </c>
      <c r="X443" s="42" t="str">
        <f>IFERROR(IF(W443=0,"",ROUNDUP(W443/H443,0)*0.00937),"")</f>
        <v/>
      </c>
      <c r="Y443" s="69" t="s">
        <v>48</v>
      </c>
      <c r="Z443" s="70" t="s">
        <v>48</v>
      </c>
      <c r="AD443" s="71"/>
      <c r="BA443" s="313" t="s">
        <v>66</v>
      </c>
    </row>
    <row r="444" spans="1:53" ht="27" customHeight="1" x14ac:dyDescent="0.3">
      <c r="A444" s="64" t="s">
        <v>645</v>
      </c>
      <c r="B444" s="64" t="s">
        <v>646</v>
      </c>
      <c r="C444" s="37">
        <v>4301011372</v>
      </c>
      <c r="D444" s="403">
        <v>4680115882782</v>
      </c>
      <c r="E444" s="403"/>
      <c r="F444" s="63">
        <v>0.6</v>
      </c>
      <c r="G444" s="38">
        <v>6</v>
      </c>
      <c r="H444" s="63">
        <v>3.6</v>
      </c>
      <c r="I444" s="63">
        <v>3.84</v>
      </c>
      <c r="J444" s="38">
        <v>120</v>
      </c>
      <c r="K444" s="38" t="s">
        <v>80</v>
      </c>
      <c r="L444" s="39" t="s">
        <v>116</v>
      </c>
      <c r="M444" s="38">
        <v>50</v>
      </c>
      <c r="N444" s="6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405"/>
      <c r="P444" s="405"/>
      <c r="Q444" s="405"/>
      <c r="R444" s="406"/>
      <c r="S444" s="40" t="s">
        <v>48</v>
      </c>
      <c r="T444" s="40" t="s">
        <v>48</v>
      </c>
      <c r="U444" s="41" t="s">
        <v>0</v>
      </c>
      <c r="V444" s="59">
        <v>0</v>
      </c>
      <c r="W444" s="56">
        <f t="shared" si="20"/>
        <v>0</v>
      </c>
      <c r="X444" s="42" t="str">
        <f>IFERROR(IF(W444=0,"",ROUNDUP(W444/H444,0)*0.00937),"")</f>
        <v/>
      </c>
      <c r="Y444" s="69" t="s">
        <v>48</v>
      </c>
      <c r="Z444" s="70" t="s">
        <v>48</v>
      </c>
      <c r="AD444" s="71"/>
      <c r="BA444" s="314" t="s">
        <v>66</v>
      </c>
    </row>
    <row r="445" spans="1:53" ht="27" customHeight="1" x14ac:dyDescent="0.3">
      <c r="A445" s="64" t="s">
        <v>647</v>
      </c>
      <c r="B445" s="64" t="s">
        <v>648</v>
      </c>
      <c r="C445" s="37">
        <v>4301011190</v>
      </c>
      <c r="D445" s="403">
        <v>4607091389098</v>
      </c>
      <c r="E445" s="403"/>
      <c r="F445" s="63">
        <v>0.4</v>
      </c>
      <c r="G445" s="38">
        <v>6</v>
      </c>
      <c r="H445" s="63">
        <v>2.4</v>
      </c>
      <c r="I445" s="63">
        <v>2.6</v>
      </c>
      <c r="J445" s="38">
        <v>156</v>
      </c>
      <c r="K445" s="38" t="s">
        <v>80</v>
      </c>
      <c r="L445" s="39" t="s">
        <v>139</v>
      </c>
      <c r="M445" s="38">
        <v>50</v>
      </c>
      <c r="N445" s="6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405"/>
      <c r="P445" s="405"/>
      <c r="Q445" s="405"/>
      <c r="R445" s="406"/>
      <c r="S445" s="40" t="s">
        <v>48</v>
      </c>
      <c r="T445" s="40" t="s">
        <v>48</v>
      </c>
      <c r="U445" s="41" t="s">
        <v>0</v>
      </c>
      <c r="V445" s="59">
        <v>201.60000000000002</v>
      </c>
      <c r="W445" s="56">
        <f t="shared" si="20"/>
        <v>201.6</v>
      </c>
      <c r="X445" s="42">
        <f>IFERROR(IF(W445=0,"",ROUNDUP(W445/H445,0)*0.00753),"")</f>
        <v>0.63251999999999997</v>
      </c>
      <c r="Y445" s="69" t="s">
        <v>48</v>
      </c>
      <c r="Z445" s="70" t="s">
        <v>48</v>
      </c>
      <c r="AD445" s="71"/>
      <c r="BA445" s="315" t="s">
        <v>66</v>
      </c>
    </row>
    <row r="446" spans="1:53" ht="27" customHeight="1" x14ac:dyDescent="0.3">
      <c r="A446" s="64" t="s">
        <v>649</v>
      </c>
      <c r="B446" s="64" t="s">
        <v>650</v>
      </c>
      <c r="C446" s="37">
        <v>4301011366</v>
      </c>
      <c r="D446" s="403">
        <v>4607091389982</v>
      </c>
      <c r="E446" s="403"/>
      <c r="F446" s="63">
        <v>0.6</v>
      </c>
      <c r="G446" s="38">
        <v>6</v>
      </c>
      <c r="H446" s="63">
        <v>3.6</v>
      </c>
      <c r="I446" s="63">
        <v>3.84</v>
      </c>
      <c r="J446" s="38">
        <v>120</v>
      </c>
      <c r="K446" s="38" t="s">
        <v>80</v>
      </c>
      <c r="L446" s="39" t="s">
        <v>116</v>
      </c>
      <c r="M446" s="38">
        <v>55</v>
      </c>
      <c r="N446" s="6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405"/>
      <c r="P446" s="405"/>
      <c r="Q446" s="405"/>
      <c r="R446" s="406"/>
      <c r="S446" s="40" t="s">
        <v>48</v>
      </c>
      <c r="T446" s="40" t="s">
        <v>48</v>
      </c>
      <c r="U446" s="41" t="s">
        <v>0</v>
      </c>
      <c r="V446" s="59">
        <v>0</v>
      </c>
      <c r="W446" s="56">
        <f t="shared" si="20"/>
        <v>0</v>
      </c>
      <c r="X446" s="42" t="str">
        <f>IFERROR(IF(W446=0,"",ROUNDUP(W446/H446,0)*0.00937),"")</f>
        <v/>
      </c>
      <c r="Y446" s="69" t="s">
        <v>48</v>
      </c>
      <c r="Z446" s="70" t="s">
        <v>48</v>
      </c>
      <c r="AD446" s="71"/>
      <c r="BA446" s="316" t="s">
        <v>66</v>
      </c>
    </row>
    <row r="447" spans="1:53" ht="12.5" x14ac:dyDescent="0.25">
      <c r="A447" s="410"/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1"/>
      <c r="N447" s="407" t="s">
        <v>43</v>
      </c>
      <c r="O447" s="408"/>
      <c r="P447" s="408"/>
      <c r="Q447" s="408"/>
      <c r="R447" s="408"/>
      <c r="S447" s="408"/>
      <c r="T447" s="409"/>
      <c r="U447" s="43" t="s">
        <v>42</v>
      </c>
      <c r="V447" s="44">
        <f>IFERROR(V438/H438,"0")+IFERROR(V439/H439,"0")+IFERROR(V440/H440,"0")+IFERROR(V441/H441,"0")+IFERROR(V442/H442,"0")+IFERROR(V443/H443,"0")+IFERROR(V444/H444,"0")+IFERROR(V445/H445,"0")+IFERROR(V446/H446,"0")</f>
        <v>84.000000000000014</v>
      </c>
      <c r="W447" s="44">
        <f>IFERROR(W438/H438,"0")+IFERROR(W439/H439,"0")+IFERROR(W440/H440,"0")+IFERROR(W441/H441,"0")+IFERROR(W442/H442,"0")+IFERROR(W443/H443,"0")+IFERROR(W444/H444,"0")+IFERROR(W445/H445,"0")+IFERROR(W446/H446,"0")</f>
        <v>84</v>
      </c>
      <c r="X447" s="44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0.63251999999999997</v>
      </c>
      <c r="Y447" s="68"/>
      <c r="Z447" s="68"/>
    </row>
    <row r="448" spans="1:53" ht="12.5" x14ac:dyDescent="0.25">
      <c r="A448" s="410"/>
      <c r="B448" s="410"/>
      <c r="C448" s="410"/>
      <c r="D448" s="410"/>
      <c r="E448" s="410"/>
      <c r="F448" s="410"/>
      <c r="G448" s="410"/>
      <c r="H448" s="410"/>
      <c r="I448" s="410"/>
      <c r="J448" s="410"/>
      <c r="K448" s="410"/>
      <c r="L448" s="410"/>
      <c r="M448" s="411"/>
      <c r="N448" s="407" t="s">
        <v>43</v>
      </c>
      <c r="O448" s="408"/>
      <c r="P448" s="408"/>
      <c r="Q448" s="408"/>
      <c r="R448" s="408"/>
      <c r="S448" s="408"/>
      <c r="T448" s="409"/>
      <c r="U448" s="43" t="s">
        <v>0</v>
      </c>
      <c r="V448" s="44">
        <f>IFERROR(SUM(V438:V446),"0")</f>
        <v>201.60000000000002</v>
      </c>
      <c r="W448" s="44">
        <f>IFERROR(SUM(W438:W446),"0")</f>
        <v>201.6</v>
      </c>
      <c r="X448" s="43"/>
      <c r="Y448" s="68"/>
      <c r="Z448" s="68"/>
    </row>
    <row r="449" spans="1:53" ht="14.25" customHeight="1" x14ac:dyDescent="0.3">
      <c r="A449" s="402" t="s">
        <v>113</v>
      </c>
      <c r="B449" s="402"/>
      <c r="C449" s="402"/>
      <c r="D449" s="402"/>
      <c r="E449" s="402"/>
      <c r="F449" s="402"/>
      <c r="G449" s="402"/>
      <c r="H449" s="402"/>
      <c r="I449" s="402"/>
      <c r="J449" s="402"/>
      <c r="K449" s="402"/>
      <c r="L449" s="402"/>
      <c r="M449" s="402"/>
      <c r="N449" s="402"/>
      <c r="O449" s="402"/>
      <c r="P449" s="402"/>
      <c r="Q449" s="402"/>
      <c r="R449" s="402"/>
      <c r="S449" s="402"/>
      <c r="T449" s="402"/>
      <c r="U449" s="402"/>
      <c r="V449" s="402"/>
      <c r="W449" s="402"/>
      <c r="X449" s="402"/>
      <c r="Y449" s="67"/>
      <c r="Z449" s="67"/>
    </row>
    <row r="450" spans="1:53" ht="16.5" customHeight="1" x14ac:dyDescent="0.3">
      <c r="A450" s="64" t="s">
        <v>651</v>
      </c>
      <c r="B450" s="64" t="s">
        <v>652</v>
      </c>
      <c r="C450" s="37">
        <v>4301020222</v>
      </c>
      <c r="D450" s="403">
        <v>4607091388930</v>
      </c>
      <c r="E450" s="403"/>
      <c r="F450" s="63">
        <v>0.88</v>
      </c>
      <c r="G450" s="38">
        <v>6</v>
      </c>
      <c r="H450" s="63">
        <v>5.28</v>
      </c>
      <c r="I450" s="63">
        <v>5.64</v>
      </c>
      <c r="J450" s="38">
        <v>104</v>
      </c>
      <c r="K450" s="38" t="s">
        <v>117</v>
      </c>
      <c r="L450" s="39" t="s">
        <v>116</v>
      </c>
      <c r="M450" s="38">
        <v>55</v>
      </c>
      <c r="N450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405"/>
      <c r="P450" s="405"/>
      <c r="Q450" s="405"/>
      <c r="R450" s="406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IFERROR(IF(W450=0,"",ROUNDUP(W450/H450,0)*0.01196),"")</f>
        <v/>
      </c>
      <c r="Y450" s="69" t="s">
        <v>48</v>
      </c>
      <c r="Z450" s="70" t="s">
        <v>48</v>
      </c>
      <c r="AD450" s="71"/>
      <c r="BA450" s="317" t="s">
        <v>66</v>
      </c>
    </row>
    <row r="451" spans="1:53" ht="16.5" customHeight="1" x14ac:dyDescent="0.3">
      <c r="A451" s="64" t="s">
        <v>653</v>
      </c>
      <c r="B451" s="64" t="s">
        <v>654</v>
      </c>
      <c r="C451" s="37">
        <v>4301020206</v>
      </c>
      <c r="D451" s="403">
        <v>4680115880054</v>
      </c>
      <c r="E451" s="403"/>
      <c r="F451" s="63">
        <v>0.6</v>
      </c>
      <c r="G451" s="38">
        <v>6</v>
      </c>
      <c r="H451" s="63">
        <v>3.6</v>
      </c>
      <c r="I451" s="63">
        <v>3.84</v>
      </c>
      <c r="J451" s="38">
        <v>120</v>
      </c>
      <c r="K451" s="38" t="s">
        <v>80</v>
      </c>
      <c r="L451" s="39" t="s">
        <v>116</v>
      </c>
      <c r="M451" s="38">
        <v>55</v>
      </c>
      <c r="N451" s="6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405"/>
      <c r="P451" s="405"/>
      <c r="Q451" s="405"/>
      <c r="R451" s="406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8" t="s">
        <v>66</v>
      </c>
    </row>
    <row r="452" spans="1:53" ht="12.5" x14ac:dyDescent="0.25">
      <c r="A452" s="410"/>
      <c r="B452" s="410"/>
      <c r="C452" s="410"/>
      <c r="D452" s="410"/>
      <c r="E452" s="410"/>
      <c r="F452" s="410"/>
      <c r="G452" s="410"/>
      <c r="H452" s="410"/>
      <c r="I452" s="410"/>
      <c r="J452" s="410"/>
      <c r="K452" s="410"/>
      <c r="L452" s="410"/>
      <c r="M452" s="411"/>
      <c r="N452" s="407" t="s">
        <v>43</v>
      </c>
      <c r="O452" s="408"/>
      <c r="P452" s="408"/>
      <c r="Q452" s="408"/>
      <c r="R452" s="408"/>
      <c r="S452" s="408"/>
      <c r="T452" s="409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ht="12.5" x14ac:dyDescent="0.25">
      <c r="A453" s="410"/>
      <c r="B453" s="410"/>
      <c r="C453" s="410"/>
      <c r="D453" s="410"/>
      <c r="E453" s="410"/>
      <c r="F453" s="410"/>
      <c r="G453" s="410"/>
      <c r="H453" s="410"/>
      <c r="I453" s="410"/>
      <c r="J453" s="410"/>
      <c r="K453" s="410"/>
      <c r="L453" s="410"/>
      <c r="M453" s="411"/>
      <c r="N453" s="407" t="s">
        <v>43</v>
      </c>
      <c r="O453" s="408"/>
      <c r="P453" s="408"/>
      <c r="Q453" s="408"/>
      <c r="R453" s="408"/>
      <c r="S453" s="408"/>
      <c r="T453" s="409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3">
      <c r="A454" s="402" t="s">
        <v>76</v>
      </c>
      <c r="B454" s="402"/>
      <c r="C454" s="402"/>
      <c r="D454" s="402"/>
      <c r="E454" s="402"/>
      <c r="F454" s="402"/>
      <c r="G454" s="402"/>
      <c r="H454" s="402"/>
      <c r="I454" s="402"/>
      <c r="J454" s="402"/>
      <c r="K454" s="402"/>
      <c r="L454" s="402"/>
      <c r="M454" s="402"/>
      <c r="N454" s="402"/>
      <c r="O454" s="402"/>
      <c r="P454" s="402"/>
      <c r="Q454" s="402"/>
      <c r="R454" s="402"/>
      <c r="S454" s="402"/>
      <c r="T454" s="402"/>
      <c r="U454" s="402"/>
      <c r="V454" s="402"/>
      <c r="W454" s="402"/>
      <c r="X454" s="402"/>
      <c r="Y454" s="67"/>
      <c r="Z454" s="67"/>
    </row>
    <row r="455" spans="1:53" ht="27" customHeight="1" x14ac:dyDescent="0.3">
      <c r="A455" s="64" t="s">
        <v>655</v>
      </c>
      <c r="B455" s="64" t="s">
        <v>656</v>
      </c>
      <c r="C455" s="37">
        <v>4301031252</v>
      </c>
      <c r="D455" s="403">
        <v>4680115883116</v>
      </c>
      <c r="E455" s="403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117</v>
      </c>
      <c r="L455" s="39" t="s">
        <v>116</v>
      </c>
      <c r="M455" s="38">
        <v>60</v>
      </c>
      <c r="N455" s="6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405"/>
      <c r="P455" s="405"/>
      <c r="Q455" s="405"/>
      <c r="R455" s="406"/>
      <c r="S455" s="40" t="s">
        <v>48</v>
      </c>
      <c r="T455" s="40" t="s">
        <v>48</v>
      </c>
      <c r="U455" s="41" t="s">
        <v>0</v>
      </c>
      <c r="V455" s="59">
        <v>0</v>
      </c>
      <c r="W455" s="56">
        <f t="shared" ref="W455:W460" si="21">IFERROR(IF(V455="",0,CEILING((V455/$H455),1)*$H455),"")</f>
        <v>0</v>
      </c>
      <c r="X455" s="42" t="str">
        <f>IFERROR(IF(W455=0,"",ROUNDUP(W455/H455,0)*0.01196),"")</f>
        <v/>
      </c>
      <c r="Y455" s="69" t="s">
        <v>48</v>
      </c>
      <c r="Z455" s="70" t="s">
        <v>48</v>
      </c>
      <c r="AD455" s="71"/>
      <c r="BA455" s="319" t="s">
        <v>66</v>
      </c>
    </row>
    <row r="456" spans="1:53" ht="27" customHeight="1" x14ac:dyDescent="0.3">
      <c r="A456" s="64" t="s">
        <v>657</v>
      </c>
      <c r="B456" s="64" t="s">
        <v>658</v>
      </c>
      <c r="C456" s="37">
        <v>4301031248</v>
      </c>
      <c r="D456" s="403">
        <v>4680115883093</v>
      </c>
      <c r="E456" s="403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117</v>
      </c>
      <c r="L456" s="39" t="s">
        <v>79</v>
      </c>
      <c r="M456" s="38">
        <v>60</v>
      </c>
      <c r="N456" s="65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405"/>
      <c r="P456" s="405"/>
      <c r="Q456" s="405"/>
      <c r="R456" s="406"/>
      <c r="S456" s="40" t="s">
        <v>48</v>
      </c>
      <c r="T456" s="40" t="s">
        <v>48</v>
      </c>
      <c r="U456" s="41" t="s">
        <v>0</v>
      </c>
      <c r="V456" s="59">
        <v>0</v>
      </c>
      <c r="W456" s="56">
        <f t="shared" si="21"/>
        <v>0</v>
      </c>
      <c r="X456" s="42" t="str">
        <f>IFERROR(IF(W456=0,"",ROUNDUP(W456/H456,0)*0.01196),"")</f>
        <v/>
      </c>
      <c r="Y456" s="69" t="s">
        <v>48</v>
      </c>
      <c r="Z456" s="70" t="s">
        <v>48</v>
      </c>
      <c r="AD456" s="71"/>
      <c r="BA456" s="320" t="s">
        <v>66</v>
      </c>
    </row>
    <row r="457" spans="1:53" ht="27" customHeight="1" x14ac:dyDescent="0.3">
      <c r="A457" s="64" t="s">
        <v>659</v>
      </c>
      <c r="B457" s="64" t="s">
        <v>660</v>
      </c>
      <c r="C457" s="37">
        <v>4301031250</v>
      </c>
      <c r="D457" s="403">
        <v>4680115883109</v>
      </c>
      <c r="E457" s="403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117</v>
      </c>
      <c r="L457" s="39" t="s">
        <v>79</v>
      </c>
      <c r="M457" s="38">
        <v>60</v>
      </c>
      <c r="N457" s="6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405"/>
      <c r="P457" s="405"/>
      <c r="Q457" s="405"/>
      <c r="R457" s="406"/>
      <c r="S457" s="40" t="s">
        <v>48</v>
      </c>
      <c r="T457" s="40" t="s">
        <v>48</v>
      </c>
      <c r="U457" s="41" t="s">
        <v>0</v>
      </c>
      <c r="V457" s="59">
        <v>0</v>
      </c>
      <c r="W457" s="56">
        <f t="shared" si="21"/>
        <v>0</v>
      </c>
      <c r="X457" s="42" t="str">
        <f>IFERROR(IF(W457=0,"",ROUNDUP(W457/H457,0)*0.01196),"")</f>
        <v/>
      </c>
      <c r="Y457" s="69" t="s">
        <v>48</v>
      </c>
      <c r="Z457" s="70" t="s">
        <v>48</v>
      </c>
      <c r="AD457" s="71"/>
      <c r="BA457" s="321" t="s">
        <v>66</v>
      </c>
    </row>
    <row r="458" spans="1:53" ht="27" customHeight="1" x14ac:dyDescent="0.3">
      <c r="A458" s="64" t="s">
        <v>661</v>
      </c>
      <c r="B458" s="64" t="s">
        <v>662</v>
      </c>
      <c r="C458" s="37">
        <v>4301031249</v>
      </c>
      <c r="D458" s="403">
        <v>4680115882072</v>
      </c>
      <c r="E458" s="403"/>
      <c r="F458" s="63">
        <v>0.6</v>
      </c>
      <c r="G458" s="38">
        <v>6</v>
      </c>
      <c r="H458" s="63">
        <v>3.6</v>
      </c>
      <c r="I458" s="63">
        <v>3.84</v>
      </c>
      <c r="J458" s="38">
        <v>120</v>
      </c>
      <c r="K458" s="38" t="s">
        <v>80</v>
      </c>
      <c r="L458" s="39" t="s">
        <v>116</v>
      </c>
      <c r="M458" s="38">
        <v>60</v>
      </c>
      <c r="N458" s="660" t="s">
        <v>663</v>
      </c>
      <c r="O458" s="405"/>
      <c r="P458" s="405"/>
      <c r="Q458" s="405"/>
      <c r="R458" s="406"/>
      <c r="S458" s="40" t="s">
        <v>48</v>
      </c>
      <c r="T458" s="40" t="s">
        <v>48</v>
      </c>
      <c r="U458" s="41" t="s">
        <v>0</v>
      </c>
      <c r="V458" s="59">
        <v>0</v>
      </c>
      <c r="W458" s="56">
        <f t="shared" si="21"/>
        <v>0</v>
      </c>
      <c r="X458" s="42" t="str">
        <f>IFERROR(IF(W458=0,"",ROUNDUP(W458/H458,0)*0.00937),"")</f>
        <v/>
      </c>
      <c r="Y458" s="69" t="s">
        <v>48</v>
      </c>
      <c r="Z458" s="70" t="s">
        <v>48</v>
      </c>
      <c r="AD458" s="71"/>
      <c r="BA458" s="322" t="s">
        <v>66</v>
      </c>
    </row>
    <row r="459" spans="1:53" ht="27" customHeight="1" x14ac:dyDescent="0.3">
      <c r="A459" s="64" t="s">
        <v>664</v>
      </c>
      <c r="B459" s="64" t="s">
        <v>665</v>
      </c>
      <c r="C459" s="37">
        <v>4301031251</v>
      </c>
      <c r="D459" s="403">
        <v>4680115882102</v>
      </c>
      <c r="E459" s="403"/>
      <c r="F459" s="63">
        <v>0.6</v>
      </c>
      <c r="G459" s="38">
        <v>6</v>
      </c>
      <c r="H459" s="63">
        <v>3.6</v>
      </c>
      <c r="I459" s="63">
        <v>3.81</v>
      </c>
      <c r="J459" s="38">
        <v>120</v>
      </c>
      <c r="K459" s="38" t="s">
        <v>80</v>
      </c>
      <c r="L459" s="39" t="s">
        <v>79</v>
      </c>
      <c r="M459" s="38">
        <v>60</v>
      </c>
      <c r="N459" s="661" t="s">
        <v>666</v>
      </c>
      <c r="O459" s="405"/>
      <c r="P459" s="405"/>
      <c r="Q459" s="405"/>
      <c r="R459" s="406"/>
      <c r="S459" s="40" t="s">
        <v>48</v>
      </c>
      <c r="T459" s="40" t="s">
        <v>48</v>
      </c>
      <c r="U459" s="41" t="s">
        <v>0</v>
      </c>
      <c r="V459" s="59">
        <v>0</v>
      </c>
      <c r="W459" s="56">
        <f t="shared" si="21"/>
        <v>0</v>
      </c>
      <c r="X459" s="42" t="str">
        <f>IFERROR(IF(W459=0,"",ROUNDUP(W459/H459,0)*0.00937),"")</f>
        <v/>
      </c>
      <c r="Y459" s="69" t="s">
        <v>48</v>
      </c>
      <c r="Z459" s="70" t="s">
        <v>48</v>
      </c>
      <c r="AD459" s="71"/>
      <c r="BA459" s="323" t="s">
        <v>66</v>
      </c>
    </row>
    <row r="460" spans="1:53" ht="27" customHeight="1" x14ac:dyDescent="0.3">
      <c r="A460" s="64" t="s">
        <v>667</v>
      </c>
      <c r="B460" s="64" t="s">
        <v>668</v>
      </c>
      <c r="C460" s="37">
        <v>4301031253</v>
      </c>
      <c r="D460" s="403">
        <v>4680115882096</v>
      </c>
      <c r="E460" s="403"/>
      <c r="F460" s="63">
        <v>0.6</v>
      </c>
      <c r="G460" s="38">
        <v>6</v>
      </c>
      <c r="H460" s="63">
        <v>3.6</v>
      </c>
      <c r="I460" s="63">
        <v>3.81</v>
      </c>
      <c r="J460" s="38">
        <v>120</v>
      </c>
      <c r="K460" s="38" t="s">
        <v>80</v>
      </c>
      <c r="L460" s="39" t="s">
        <v>79</v>
      </c>
      <c r="M460" s="38">
        <v>60</v>
      </c>
      <c r="N460" s="662" t="s">
        <v>669</v>
      </c>
      <c r="O460" s="405"/>
      <c r="P460" s="405"/>
      <c r="Q460" s="405"/>
      <c r="R460" s="406"/>
      <c r="S460" s="40" t="s">
        <v>48</v>
      </c>
      <c r="T460" s="40" t="s">
        <v>48</v>
      </c>
      <c r="U460" s="41" t="s">
        <v>0</v>
      </c>
      <c r="V460" s="59">
        <v>0</v>
      </c>
      <c r="W460" s="56">
        <f t="shared" si="21"/>
        <v>0</v>
      </c>
      <c r="X460" s="42" t="str">
        <f>IFERROR(IF(W460=0,"",ROUNDUP(W460/H460,0)*0.00937),"")</f>
        <v/>
      </c>
      <c r="Y460" s="69" t="s">
        <v>48</v>
      </c>
      <c r="Z460" s="70" t="s">
        <v>48</v>
      </c>
      <c r="AD460" s="71"/>
      <c r="BA460" s="324" t="s">
        <v>66</v>
      </c>
    </row>
    <row r="461" spans="1:53" ht="12.5" x14ac:dyDescent="0.25">
      <c r="A461" s="410"/>
      <c r="B461" s="410"/>
      <c r="C461" s="410"/>
      <c r="D461" s="410"/>
      <c r="E461" s="410"/>
      <c r="F461" s="410"/>
      <c r="G461" s="410"/>
      <c r="H461" s="410"/>
      <c r="I461" s="410"/>
      <c r="J461" s="410"/>
      <c r="K461" s="410"/>
      <c r="L461" s="410"/>
      <c r="M461" s="411"/>
      <c r="N461" s="407" t="s">
        <v>43</v>
      </c>
      <c r="O461" s="408"/>
      <c r="P461" s="408"/>
      <c r="Q461" s="408"/>
      <c r="R461" s="408"/>
      <c r="S461" s="408"/>
      <c r="T461" s="409"/>
      <c r="U461" s="43" t="s">
        <v>42</v>
      </c>
      <c r="V461" s="44">
        <f>IFERROR(V455/H455,"0")+IFERROR(V456/H456,"0")+IFERROR(V457/H457,"0")+IFERROR(V458/H458,"0")+IFERROR(V459/H459,"0")+IFERROR(V460/H460,"0")</f>
        <v>0</v>
      </c>
      <c r="W461" s="44">
        <f>IFERROR(W455/H455,"0")+IFERROR(W456/H456,"0")+IFERROR(W457/H457,"0")+IFERROR(W458/H458,"0")+IFERROR(W459/H459,"0")+IFERROR(W460/H460,"0")</f>
        <v>0</v>
      </c>
      <c r="X461" s="44">
        <f>IFERROR(IF(X455="",0,X455),"0")+IFERROR(IF(X456="",0,X456),"0")+IFERROR(IF(X457="",0,X457),"0")+IFERROR(IF(X458="",0,X458),"0")+IFERROR(IF(X459="",0,X459),"0")+IFERROR(IF(X460="",0,X460),"0")</f>
        <v>0</v>
      </c>
      <c r="Y461" s="68"/>
      <c r="Z461" s="68"/>
    </row>
    <row r="462" spans="1:53" ht="12.5" x14ac:dyDescent="0.25">
      <c r="A462" s="410"/>
      <c r="B462" s="410"/>
      <c r="C462" s="410"/>
      <c r="D462" s="410"/>
      <c r="E462" s="410"/>
      <c r="F462" s="410"/>
      <c r="G462" s="410"/>
      <c r="H462" s="410"/>
      <c r="I462" s="410"/>
      <c r="J462" s="410"/>
      <c r="K462" s="410"/>
      <c r="L462" s="410"/>
      <c r="M462" s="411"/>
      <c r="N462" s="407" t="s">
        <v>43</v>
      </c>
      <c r="O462" s="408"/>
      <c r="P462" s="408"/>
      <c r="Q462" s="408"/>
      <c r="R462" s="408"/>
      <c r="S462" s="408"/>
      <c r="T462" s="409"/>
      <c r="U462" s="43" t="s">
        <v>0</v>
      </c>
      <c r="V462" s="44">
        <f>IFERROR(SUM(V455:V460),"0")</f>
        <v>0</v>
      </c>
      <c r="W462" s="44">
        <f>IFERROR(SUM(W455:W460),"0")</f>
        <v>0</v>
      </c>
      <c r="X462" s="43"/>
      <c r="Y462" s="68"/>
      <c r="Z462" s="68"/>
    </row>
    <row r="463" spans="1:53" ht="14.25" customHeight="1" x14ac:dyDescent="0.3">
      <c r="A463" s="402" t="s">
        <v>81</v>
      </c>
      <c r="B463" s="402"/>
      <c r="C463" s="402"/>
      <c r="D463" s="402"/>
      <c r="E463" s="402"/>
      <c r="F463" s="402"/>
      <c r="G463" s="402"/>
      <c r="H463" s="402"/>
      <c r="I463" s="402"/>
      <c r="J463" s="402"/>
      <c r="K463" s="402"/>
      <c r="L463" s="402"/>
      <c r="M463" s="402"/>
      <c r="N463" s="402"/>
      <c r="O463" s="402"/>
      <c r="P463" s="402"/>
      <c r="Q463" s="402"/>
      <c r="R463" s="402"/>
      <c r="S463" s="402"/>
      <c r="T463" s="402"/>
      <c r="U463" s="402"/>
      <c r="V463" s="402"/>
      <c r="W463" s="402"/>
      <c r="X463" s="402"/>
      <c r="Y463" s="67"/>
      <c r="Z463" s="67"/>
    </row>
    <row r="464" spans="1:53" ht="27" customHeight="1" x14ac:dyDescent="0.3">
      <c r="A464" s="64" t="s">
        <v>670</v>
      </c>
      <c r="B464" s="64" t="s">
        <v>671</v>
      </c>
      <c r="C464" s="37">
        <v>4301051058</v>
      </c>
      <c r="D464" s="403">
        <v>4680115883536</v>
      </c>
      <c r="E464" s="403"/>
      <c r="F464" s="63">
        <v>0.3</v>
      </c>
      <c r="G464" s="38">
        <v>6</v>
      </c>
      <c r="H464" s="63">
        <v>1.8</v>
      </c>
      <c r="I464" s="63">
        <v>2.0659999999999998</v>
      </c>
      <c r="J464" s="38">
        <v>156</v>
      </c>
      <c r="K464" s="38" t="s">
        <v>80</v>
      </c>
      <c r="L464" s="39" t="s">
        <v>79</v>
      </c>
      <c r="M464" s="38">
        <v>45</v>
      </c>
      <c r="N464" s="663" t="s">
        <v>672</v>
      </c>
      <c r="O464" s="405"/>
      <c r="P464" s="405"/>
      <c r="Q464" s="405"/>
      <c r="R464" s="406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IFERROR(IF(W464=0,"",ROUNDUP(W464/H464,0)*0.00753),"")</f>
        <v/>
      </c>
      <c r="Y464" s="69" t="s">
        <v>48</v>
      </c>
      <c r="Z464" s="70" t="s">
        <v>361</v>
      </c>
      <c r="AD464" s="71"/>
      <c r="BA464" s="325" t="s">
        <v>66</v>
      </c>
    </row>
    <row r="465" spans="1:53" ht="16.5" customHeight="1" x14ac:dyDescent="0.3">
      <c r="A465" s="64" t="s">
        <v>673</v>
      </c>
      <c r="B465" s="64" t="s">
        <v>674</v>
      </c>
      <c r="C465" s="37">
        <v>4301051230</v>
      </c>
      <c r="D465" s="403">
        <v>4607091383409</v>
      </c>
      <c r="E465" s="403"/>
      <c r="F465" s="63">
        <v>1.3</v>
      </c>
      <c r="G465" s="38">
        <v>6</v>
      </c>
      <c r="H465" s="63">
        <v>7.8</v>
      </c>
      <c r="I465" s="63">
        <v>8.3460000000000001</v>
      </c>
      <c r="J465" s="38">
        <v>56</v>
      </c>
      <c r="K465" s="38" t="s">
        <v>117</v>
      </c>
      <c r="L465" s="39" t="s">
        <v>79</v>
      </c>
      <c r="M465" s="38">
        <v>45</v>
      </c>
      <c r="N465" s="66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405"/>
      <c r="P465" s="405"/>
      <c r="Q465" s="405"/>
      <c r="R465" s="406"/>
      <c r="S465" s="40" t="s">
        <v>48</v>
      </c>
      <c r="T465" s="40" t="s">
        <v>48</v>
      </c>
      <c r="U465" s="41" t="s">
        <v>0</v>
      </c>
      <c r="V465" s="59">
        <v>0</v>
      </c>
      <c r="W465" s="56">
        <f>IFERROR(IF(V465="",0,CEILING((V465/$H465),1)*$H465),"")</f>
        <v>0</v>
      </c>
      <c r="X465" s="42" t="str">
        <f>IFERROR(IF(W465=0,"",ROUNDUP(W465/H465,0)*0.02175),"")</f>
        <v/>
      </c>
      <c r="Y465" s="69" t="s">
        <v>48</v>
      </c>
      <c r="Z465" s="70" t="s">
        <v>48</v>
      </c>
      <c r="AD465" s="71"/>
      <c r="BA465" s="326" t="s">
        <v>66</v>
      </c>
    </row>
    <row r="466" spans="1:53" ht="16.5" customHeight="1" x14ac:dyDescent="0.3">
      <c r="A466" s="64" t="s">
        <v>675</v>
      </c>
      <c r="B466" s="64" t="s">
        <v>676</v>
      </c>
      <c r="C466" s="37">
        <v>4301051231</v>
      </c>
      <c r="D466" s="403">
        <v>4607091383416</v>
      </c>
      <c r="E466" s="403"/>
      <c r="F466" s="63">
        <v>1.3</v>
      </c>
      <c r="G466" s="38">
        <v>6</v>
      </c>
      <c r="H466" s="63">
        <v>7.8</v>
      </c>
      <c r="I466" s="63">
        <v>8.3460000000000001</v>
      </c>
      <c r="J466" s="38">
        <v>56</v>
      </c>
      <c r="K466" s="38" t="s">
        <v>117</v>
      </c>
      <c r="L466" s="39" t="s">
        <v>79</v>
      </c>
      <c r="M466" s="38">
        <v>45</v>
      </c>
      <c r="N466" s="66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405"/>
      <c r="P466" s="405"/>
      <c r="Q466" s="405"/>
      <c r="R466" s="406"/>
      <c r="S466" s="40" t="s">
        <v>48</v>
      </c>
      <c r="T466" s="40" t="s">
        <v>48</v>
      </c>
      <c r="U466" s="41" t="s">
        <v>0</v>
      </c>
      <c r="V466" s="59">
        <v>0</v>
      </c>
      <c r="W466" s="56">
        <f>IFERROR(IF(V466="",0,CEILING((V466/$H466),1)*$H466),"")</f>
        <v>0</v>
      </c>
      <c r="X466" s="42" t="str">
        <f>IFERROR(IF(W466=0,"",ROUNDUP(W466/H466,0)*0.02175),"")</f>
        <v/>
      </c>
      <c r="Y466" s="69" t="s">
        <v>48</v>
      </c>
      <c r="Z466" s="70" t="s">
        <v>48</v>
      </c>
      <c r="AD466" s="71"/>
      <c r="BA466" s="327" t="s">
        <v>66</v>
      </c>
    </row>
    <row r="467" spans="1:53" ht="12.5" x14ac:dyDescent="0.25">
      <c r="A467" s="410"/>
      <c r="B467" s="410"/>
      <c r="C467" s="410"/>
      <c r="D467" s="410"/>
      <c r="E467" s="410"/>
      <c r="F467" s="410"/>
      <c r="G467" s="410"/>
      <c r="H467" s="410"/>
      <c r="I467" s="410"/>
      <c r="J467" s="410"/>
      <c r="K467" s="410"/>
      <c r="L467" s="410"/>
      <c r="M467" s="411"/>
      <c r="N467" s="407" t="s">
        <v>43</v>
      </c>
      <c r="O467" s="408"/>
      <c r="P467" s="408"/>
      <c r="Q467" s="408"/>
      <c r="R467" s="408"/>
      <c r="S467" s="408"/>
      <c r="T467" s="409"/>
      <c r="U467" s="43" t="s">
        <v>42</v>
      </c>
      <c r="V467" s="44">
        <f>IFERROR(V464/H464,"0")+IFERROR(V465/H465,"0")+IFERROR(V466/H466,"0")</f>
        <v>0</v>
      </c>
      <c r="W467" s="44">
        <f>IFERROR(W464/H464,"0")+IFERROR(W465/H465,"0")+IFERROR(W466/H466,"0")</f>
        <v>0</v>
      </c>
      <c r="X467" s="44">
        <f>IFERROR(IF(X464="",0,X464),"0")+IFERROR(IF(X465="",0,X465),"0")+IFERROR(IF(X466="",0,X466),"0")</f>
        <v>0</v>
      </c>
      <c r="Y467" s="68"/>
      <c r="Z467" s="68"/>
    </row>
    <row r="468" spans="1:53" ht="12.5" x14ac:dyDescent="0.25">
      <c r="A468" s="410"/>
      <c r="B468" s="410"/>
      <c r="C468" s="410"/>
      <c r="D468" s="410"/>
      <c r="E468" s="410"/>
      <c r="F468" s="410"/>
      <c r="G468" s="410"/>
      <c r="H468" s="410"/>
      <c r="I468" s="410"/>
      <c r="J468" s="410"/>
      <c r="K468" s="410"/>
      <c r="L468" s="410"/>
      <c r="M468" s="411"/>
      <c r="N468" s="407" t="s">
        <v>43</v>
      </c>
      <c r="O468" s="408"/>
      <c r="P468" s="408"/>
      <c r="Q468" s="408"/>
      <c r="R468" s="408"/>
      <c r="S468" s="408"/>
      <c r="T468" s="409"/>
      <c r="U468" s="43" t="s">
        <v>0</v>
      </c>
      <c r="V468" s="44">
        <f>IFERROR(SUM(V464:V466),"0")</f>
        <v>0</v>
      </c>
      <c r="W468" s="44">
        <f>IFERROR(SUM(W464:W466),"0")</f>
        <v>0</v>
      </c>
      <c r="X468" s="43"/>
      <c r="Y468" s="68"/>
      <c r="Z468" s="68"/>
    </row>
    <row r="469" spans="1:53" ht="27.75" customHeight="1" x14ac:dyDescent="0.25">
      <c r="A469" s="400" t="s">
        <v>677</v>
      </c>
      <c r="B469" s="400"/>
      <c r="C469" s="400"/>
      <c r="D469" s="400"/>
      <c r="E469" s="400"/>
      <c r="F469" s="400"/>
      <c r="G469" s="400"/>
      <c r="H469" s="400"/>
      <c r="I469" s="400"/>
      <c r="J469" s="400"/>
      <c r="K469" s="400"/>
      <c r="L469" s="400"/>
      <c r="M469" s="400"/>
      <c r="N469" s="400"/>
      <c r="O469" s="400"/>
      <c r="P469" s="400"/>
      <c r="Q469" s="400"/>
      <c r="R469" s="400"/>
      <c r="S469" s="400"/>
      <c r="T469" s="400"/>
      <c r="U469" s="400"/>
      <c r="V469" s="400"/>
      <c r="W469" s="400"/>
      <c r="X469" s="400"/>
      <c r="Y469" s="55"/>
      <c r="Z469" s="55"/>
    </row>
    <row r="470" spans="1:53" ht="16.5" customHeight="1" x14ac:dyDescent="0.3">
      <c r="A470" s="401" t="s">
        <v>678</v>
      </c>
      <c r="B470" s="401"/>
      <c r="C470" s="401"/>
      <c r="D470" s="401"/>
      <c r="E470" s="401"/>
      <c r="F470" s="401"/>
      <c r="G470" s="401"/>
      <c r="H470" s="401"/>
      <c r="I470" s="401"/>
      <c r="J470" s="401"/>
      <c r="K470" s="401"/>
      <c r="L470" s="401"/>
      <c r="M470" s="401"/>
      <c r="N470" s="401"/>
      <c r="O470" s="401"/>
      <c r="P470" s="401"/>
      <c r="Q470" s="401"/>
      <c r="R470" s="401"/>
      <c r="S470" s="401"/>
      <c r="T470" s="401"/>
      <c r="U470" s="401"/>
      <c r="V470" s="401"/>
      <c r="W470" s="401"/>
      <c r="X470" s="401"/>
      <c r="Y470" s="66"/>
      <c r="Z470" s="66"/>
    </row>
    <row r="471" spans="1:53" ht="14.25" customHeight="1" x14ac:dyDescent="0.3">
      <c r="A471" s="402" t="s">
        <v>121</v>
      </c>
      <c r="B471" s="402"/>
      <c r="C471" s="402"/>
      <c r="D471" s="402"/>
      <c r="E471" s="402"/>
      <c r="F471" s="402"/>
      <c r="G471" s="402"/>
      <c r="H471" s="402"/>
      <c r="I471" s="402"/>
      <c r="J471" s="402"/>
      <c r="K471" s="402"/>
      <c r="L471" s="402"/>
      <c r="M471" s="402"/>
      <c r="N471" s="402"/>
      <c r="O471" s="402"/>
      <c r="P471" s="402"/>
      <c r="Q471" s="402"/>
      <c r="R471" s="402"/>
      <c r="S471" s="402"/>
      <c r="T471" s="402"/>
      <c r="U471" s="402"/>
      <c r="V471" s="402"/>
      <c r="W471" s="402"/>
      <c r="X471" s="402"/>
      <c r="Y471" s="67"/>
      <c r="Z471" s="67"/>
    </row>
    <row r="472" spans="1:53" ht="27" customHeight="1" x14ac:dyDescent="0.3">
      <c r="A472" s="64" t="s">
        <v>679</v>
      </c>
      <c r="B472" s="64" t="s">
        <v>680</v>
      </c>
      <c r="C472" s="37">
        <v>4301011585</v>
      </c>
      <c r="D472" s="403">
        <v>4640242180441</v>
      </c>
      <c r="E472" s="403"/>
      <c r="F472" s="63">
        <v>1.5</v>
      </c>
      <c r="G472" s="38">
        <v>8</v>
      </c>
      <c r="H472" s="63">
        <v>12</v>
      </c>
      <c r="I472" s="63">
        <v>12.48</v>
      </c>
      <c r="J472" s="38">
        <v>56</v>
      </c>
      <c r="K472" s="38" t="s">
        <v>117</v>
      </c>
      <c r="L472" s="39" t="s">
        <v>116</v>
      </c>
      <c r="M472" s="38">
        <v>50</v>
      </c>
      <c r="N472" s="666" t="s">
        <v>681</v>
      </c>
      <c r="O472" s="405"/>
      <c r="P472" s="405"/>
      <c r="Q472" s="405"/>
      <c r="R472" s="406"/>
      <c r="S472" s="40" t="s">
        <v>48</v>
      </c>
      <c r="T472" s="40" t="s">
        <v>48</v>
      </c>
      <c r="U472" s="41" t="s">
        <v>0</v>
      </c>
      <c r="V472" s="59">
        <v>0</v>
      </c>
      <c r="W472" s="56">
        <f>IFERROR(IF(V472="",0,CEILING((V472/$H472),1)*$H472),"")</f>
        <v>0</v>
      </c>
      <c r="X472" s="42" t="str">
        <f>IFERROR(IF(W472=0,"",ROUNDUP(W472/H472,0)*0.02175),"")</f>
        <v/>
      </c>
      <c r="Y472" s="69" t="s">
        <v>48</v>
      </c>
      <c r="Z472" s="70" t="s">
        <v>48</v>
      </c>
      <c r="AD472" s="71"/>
      <c r="BA472" s="328" t="s">
        <v>66</v>
      </c>
    </row>
    <row r="473" spans="1:53" ht="27" customHeight="1" x14ac:dyDescent="0.3">
      <c r="A473" s="64" t="s">
        <v>682</v>
      </c>
      <c r="B473" s="64" t="s">
        <v>683</v>
      </c>
      <c r="C473" s="37">
        <v>4301011584</v>
      </c>
      <c r="D473" s="403">
        <v>4640242180564</v>
      </c>
      <c r="E473" s="403"/>
      <c r="F473" s="63">
        <v>1.5</v>
      </c>
      <c r="G473" s="38">
        <v>8</v>
      </c>
      <c r="H473" s="63">
        <v>12</v>
      </c>
      <c r="I473" s="63">
        <v>12.48</v>
      </c>
      <c r="J473" s="38">
        <v>56</v>
      </c>
      <c r="K473" s="38" t="s">
        <v>117</v>
      </c>
      <c r="L473" s="39" t="s">
        <v>116</v>
      </c>
      <c r="M473" s="38">
        <v>50</v>
      </c>
      <c r="N473" s="667" t="s">
        <v>684</v>
      </c>
      <c r="O473" s="405"/>
      <c r="P473" s="405"/>
      <c r="Q473" s="405"/>
      <c r="R473" s="406"/>
      <c r="S473" s="40" t="s">
        <v>48</v>
      </c>
      <c r="T473" s="40" t="s">
        <v>48</v>
      </c>
      <c r="U473" s="41" t="s">
        <v>0</v>
      </c>
      <c r="V473" s="59">
        <v>0</v>
      </c>
      <c r="W473" s="56">
        <f>IFERROR(IF(V473="",0,CEILING((V473/$H473),1)*$H473),"")</f>
        <v>0</v>
      </c>
      <c r="X473" s="42" t="str">
        <f>IFERROR(IF(W473=0,"",ROUNDUP(W473/H473,0)*0.02175),"")</f>
        <v/>
      </c>
      <c r="Y473" s="69" t="s">
        <v>48</v>
      </c>
      <c r="Z473" s="70" t="s">
        <v>48</v>
      </c>
      <c r="AD473" s="71"/>
      <c r="BA473" s="329" t="s">
        <v>66</v>
      </c>
    </row>
    <row r="474" spans="1:53" ht="27" customHeight="1" x14ac:dyDescent="0.3">
      <c r="A474" s="64" t="s">
        <v>685</v>
      </c>
      <c r="B474" s="64" t="s">
        <v>686</v>
      </c>
      <c r="C474" s="37">
        <v>4301011551</v>
      </c>
      <c r="D474" s="403">
        <v>4640242180038</v>
      </c>
      <c r="E474" s="403"/>
      <c r="F474" s="63">
        <v>0.4</v>
      </c>
      <c r="G474" s="38">
        <v>10</v>
      </c>
      <c r="H474" s="63">
        <v>4</v>
      </c>
      <c r="I474" s="63">
        <v>4.24</v>
      </c>
      <c r="J474" s="38">
        <v>120</v>
      </c>
      <c r="K474" s="38" t="s">
        <v>80</v>
      </c>
      <c r="L474" s="39" t="s">
        <v>116</v>
      </c>
      <c r="M474" s="38">
        <v>50</v>
      </c>
      <c r="N474" s="668" t="s">
        <v>687</v>
      </c>
      <c r="O474" s="405"/>
      <c r="P474" s="405"/>
      <c r="Q474" s="405"/>
      <c r="R474" s="406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IFERROR(IF(W474=0,"",ROUNDUP(W474/H474,0)*0.00937),"")</f>
        <v/>
      </c>
      <c r="Y474" s="69" t="s">
        <v>48</v>
      </c>
      <c r="Z474" s="70" t="s">
        <v>48</v>
      </c>
      <c r="AD474" s="71"/>
      <c r="BA474" s="330" t="s">
        <v>66</v>
      </c>
    </row>
    <row r="475" spans="1:53" ht="12.5" x14ac:dyDescent="0.25">
      <c r="A475" s="410"/>
      <c r="B475" s="410"/>
      <c r="C475" s="410"/>
      <c r="D475" s="410"/>
      <c r="E475" s="410"/>
      <c r="F475" s="410"/>
      <c r="G475" s="410"/>
      <c r="H475" s="410"/>
      <c r="I475" s="410"/>
      <c r="J475" s="410"/>
      <c r="K475" s="410"/>
      <c r="L475" s="410"/>
      <c r="M475" s="411"/>
      <c r="N475" s="407" t="s">
        <v>43</v>
      </c>
      <c r="O475" s="408"/>
      <c r="P475" s="408"/>
      <c r="Q475" s="408"/>
      <c r="R475" s="408"/>
      <c r="S475" s="408"/>
      <c r="T475" s="409"/>
      <c r="U475" s="43" t="s">
        <v>42</v>
      </c>
      <c r="V475" s="44">
        <f>IFERROR(V472/H472,"0")+IFERROR(V473/H473,"0")+IFERROR(V474/H474,"0")</f>
        <v>0</v>
      </c>
      <c r="W475" s="44">
        <f>IFERROR(W472/H472,"0")+IFERROR(W473/H473,"0")+IFERROR(W474/H474,"0")</f>
        <v>0</v>
      </c>
      <c r="X475" s="44">
        <f>IFERROR(IF(X472="",0,X472),"0")+IFERROR(IF(X473="",0,X473),"0")+IFERROR(IF(X474="",0,X474),"0")</f>
        <v>0</v>
      </c>
      <c r="Y475" s="68"/>
      <c r="Z475" s="68"/>
    </row>
    <row r="476" spans="1:53" ht="12.5" x14ac:dyDescent="0.25">
      <c r="A476" s="410"/>
      <c r="B476" s="410"/>
      <c r="C476" s="410"/>
      <c r="D476" s="410"/>
      <c r="E476" s="410"/>
      <c r="F476" s="410"/>
      <c r="G476" s="410"/>
      <c r="H476" s="410"/>
      <c r="I476" s="410"/>
      <c r="J476" s="410"/>
      <c r="K476" s="410"/>
      <c r="L476" s="410"/>
      <c r="M476" s="411"/>
      <c r="N476" s="407" t="s">
        <v>43</v>
      </c>
      <c r="O476" s="408"/>
      <c r="P476" s="408"/>
      <c r="Q476" s="408"/>
      <c r="R476" s="408"/>
      <c r="S476" s="408"/>
      <c r="T476" s="409"/>
      <c r="U476" s="43" t="s">
        <v>0</v>
      </c>
      <c r="V476" s="44">
        <f>IFERROR(SUM(V472:V474),"0")</f>
        <v>0</v>
      </c>
      <c r="W476" s="44">
        <f>IFERROR(SUM(W472:W474),"0")</f>
        <v>0</v>
      </c>
      <c r="X476" s="43"/>
      <c r="Y476" s="68"/>
      <c r="Z476" s="68"/>
    </row>
    <row r="477" spans="1:53" ht="14.25" customHeight="1" x14ac:dyDescent="0.3">
      <c r="A477" s="402" t="s">
        <v>113</v>
      </c>
      <c r="B477" s="402"/>
      <c r="C477" s="402"/>
      <c r="D477" s="402"/>
      <c r="E477" s="402"/>
      <c r="F477" s="402"/>
      <c r="G477" s="402"/>
      <c r="H477" s="402"/>
      <c r="I477" s="402"/>
      <c r="J477" s="402"/>
      <c r="K477" s="402"/>
      <c r="L477" s="402"/>
      <c r="M477" s="402"/>
      <c r="N477" s="402"/>
      <c r="O477" s="402"/>
      <c r="P477" s="402"/>
      <c r="Q477" s="402"/>
      <c r="R477" s="402"/>
      <c r="S477" s="402"/>
      <c r="T477" s="402"/>
      <c r="U477" s="402"/>
      <c r="V477" s="402"/>
      <c r="W477" s="402"/>
      <c r="X477" s="402"/>
      <c r="Y477" s="67"/>
      <c r="Z477" s="67"/>
    </row>
    <row r="478" spans="1:53" ht="27" customHeight="1" x14ac:dyDescent="0.3">
      <c r="A478" s="64" t="s">
        <v>688</v>
      </c>
      <c r="B478" s="64" t="s">
        <v>689</v>
      </c>
      <c r="C478" s="37">
        <v>4301020260</v>
      </c>
      <c r="D478" s="403">
        <v>4640242180526</v>
      </c>
      <c r="E478" s="403"/>
      <c r="F478" s="63">
        <v>1.8</v>
      </c>
      <c r="G478" s="38">
        <v>6</v>
      </c>
      <c r="H478" s="63">
        <v>10.8</v>
      </c>
      <c r="I478" s="63">
        <v>11.28</v>
      </c>
      <c r="J478" s="38">
        <v>56</v>
      </c>
      <c r="K478" s="38" t="s">
        <v>117</v>
      </c>
      <c r="L478" s="39" t="s">
        <v>116</v>
      </c>
      <c r="M478" s="38">
        <v>50</v>
      </c>
      <c r="N478" s="669" t="s">
        <v>690</v>
      </c>
      <c r="O478" s="405"/>
      <c r="P478" s="405"/>
      <c r="Q478" s="405"/>
      <c r="R478" s="406"/>
      <c r="S478" s="40" t="s">
        <v>48</v>
      </c>
      <c r="T478" s="40" t="s">
        <v>48</v>
      </c>
      <c r="U478" s="41" t="s">
        <v>0</v>
      </c>
      <c r="V478" s="59">
        <v>0</v>
      </c>
      <c r="W478" s="56">
        <f>IFERROR(IF(V478="",0,CEILING((V478/$H478),1)*$H478),"")</f>
        <v>0</v>
      </c>
      <c r="X478" s="42" t="str">
        <f>IFERROR(IF(W478=0,"",ROUNDUP(W478/H478,0)*0.02175),"")</f>
        <v/>
      </c>
      <c r="Y478" s="69" t="s">
        <v>48</v>
      </c>
      <c r="Z478" s="70" t="s">
        <v>48</v>
      </c>
      <c r="AD478" s="71"/>
      <c r="BA478" s="331" t="s">
        <v>66</v>
      </c>
    </row>
    <row r="479" spans="1:53" ht="16.5" customHeight="1" x14ac:dyDescent="0.3">
      <c r="A479" s="64" t="s">
        <v>691</v>
      </c>
      <c r="B479" s="64" t="s">
        <v>692</v>
      </c>
      <c r="C479" s="37">
        <v>4301020269</v>
      </c>
      <c r="D479" s="403">
        <v>4640242180519</v>
      </c>
      <c r="E479" s="403"/>
      <c r="F479" s="63">
        <v>1.35</v>
      </c>
      <c r="G479" s="38">
        <v>8</v>
      </c>
      <c r="H479" s="63">
        <v>10.8</v>
      </c>
      <c r="I479" s="63">
        <v>11.28</v>
      </c>
      <c r="J479" s="38">
        <v>56</v>
      </c>
      <c r="K479" s="38" t="s">
        <v>117</v>
      </c>
      <c r="L479" s="39" t="s">
        <v>139</v>
      </c>
      <c r="M479" s="38">
        <v>50</v>
      </c>
      <c r="N479" s="670" t="s">
        <v>693</v>
      </c>
      <c r="O479" s="405"/>
      <c r="P479" s="405"/>
      <c r="Q479" s="405"/>
      <c r="R479" s="406"/>
      <c r="S479" s="40" t="s">
        <v>48</v>
      </c>
      <c r="T479" s="40" t="s">
        <v>48</v>
      </c>
      <c r="U479" s="41" t="s">
        <v>0</v>
      </c>
      <c r="V479" s="59">
        <v>0</v>
      </c>
      <c r="W479" s="56">
        <f>IFERROR(IF(V479="",0,CEILING((V479/$H479),1)*$H479),"")</f>
        <v>0</v>
      </c>
      <c r="X479" s="42" t="str">
        <f>IFERROR(IF(W479=0,"",ROUNDUP(W479/H479,0)*0.02175),"")</f>
        <v/>
      </c>
      <c r="Y479" s="69" t="s">
        <v>48</v>
      </c>
      <c r="Z479" s="70" t="s">
        <v>48</v>
      </c>
      <c r="AD479" s="71"/>
      <c r="BA479" s="332" t="s">
        <v>66</v>
      </c>
    </row>
    <row r="480" spans="1:53" ht="12.5" x14ac:dyDescent="0.25">
      <c r="A480" s="410"/>
      <c r="B480" s="410"/>
      <c r="C480" s="410"/>
      <c r="D480" s="410"/>
      <c r="E480" s="410"/>
      <c r="F480" s="410"/>
      <c r="G480" s="410"/>
      <c r="H480" s="410"/>
      <c r="I480" s="410"/>
      <c r="J480" s="410"/>
      <c r="K480" s="410"/>
      <c r="L480" s="410"/>
      <c r="M480" s="411"/>
      <c r="N480" s="407" t="s">
        <v>43</v>
      </c>
      <c r="O480" s="408"/>
      <c r="P480" s="408"/>
      <c r="Q480" s="408"/>
      <c r="R480" s="408"/>
      <c r="S480" s="408"/>
      <c r="T480" s="409"/>
      <c r="U480" s="43" t="s">
        <v>42</v>
      </c>
      <c r="V480" s="44">
        <f>IFERROR(V478/H478,"0")+IFERROR(V479/H479,"0")</f>
        <v>0</v>
      </c>
      <c r="W480" s="44">
        <f>IFERROR(W478/H478,"0")+IFERROR(W479/H479,"0")</f>
        <v>0</v>
      </c>
      <c r="X480" s="44">
        <f>IFERROR(IF(X478="",0,X478),"0")+IFERROR(IF(X479="",0,X479),"0")</f>
        <v>0</v>
      </c>
      <c r="Y480" s="68"/>
      <c r="Z480" s="68"/>
    </row>
    <row r="481" spans="1:53" ht="12.5" x14ac:dyDescent="0.25">
      <c r="A481" s="410"/>
      <c r="B481" s="410"/>
      <c r="C481" s="410"/>
      <c r="D481" s="410"/>
      <c r="E481" s="410"/>
      <c r="F481" s="410"/>
      <c r="G481" s="410"/>
      <c r="H481" s="410"/>
      <c r="I481" s="410"/>
      <c r="J481" s="410"/>
      <c r="K481" s="410"/>
      <c r="L481" s="410"/>
      <c r="M481" s="411"/>
      <c r="N481" s="407" t="s">
        <v>43</v>
      </c>
      <c r="O481" s="408"/>
      <c r="P481" s="408"/>
      <c r="Q481" s="408"/>
      <c r="R481" s="408"/>
      <c r="S481" s="408"/>
      <c r="T481" s="409"/>
      <c r="U481" s="43" t="s">
        <v>0</v>
      </c>
      <c r="V481" s="44">
        <f>IFERROR(SUM(V478:V479),"0")</f>
        <v>0</v>
      </c>
      <c r="W481" s="44">
        <f>IFERROR(SUM(W478:W479),"0")</f>
        <v>0</v>
      </c>
      <c r="X481" s="43"/>
      <c r="Y481" s="68"/>
      <c r="Z481" s="68"/>
    </row>
    <row r="482" spans="1:53" ht="14.25" customHeight="1" x14ac:dyDescent="0.3">
      <c r="A482" s="402" t="s">
        <v>76</v>
      </c>
      <c r="B482" s="402"/>
      <c r="C482" s="402"/>
      <c r="D482" s="402"/>
      <c r="E482" s="402"/>
      <c r="F482" s="402"/>
      <c r="G482" s="402"/>
      <c r="H482" s="402"/>
      <c r="I482" s="402"/>
      <c r="J482" s="402"/>
      <c r="K482" s="402"/>
      <c r="L482" s="402"/>
      <c r="M482" s="402"/>
      <c r="N482" s="402"/>
      <c r="O482" s="402"/>
      <c r="P482" s="402"/>
      <c r="Q482" s="402"/>
      <c r="R482" s="402"/>
      <c r="S482" s="402"/>
      <c r="T482" s="402"/>
      <c r="U482" s="402"/>
      <c r="V482" s="402"/>
      <c r="W482" s="402"/>
      <c r="X482" s="402"/>
      <c r="Y482" s="67"/>
      <c r="Z482" s="67"/>
    </row>
    <row r="483" spans="1:53" ht="27" customHeight="1" x14ac:dyDescent="0.3">
      <c r="A483" s="64" t="s">
        <v>694</v>
      </c>
      <c r="B483" s="64" t="s">
        <v>695</v>
      </c>
      <c r="C483" s="37">
        <v>4301031280</v>
      </c>
      <c r="D483" s="403">
        <v>4640242180816</v>
      </c>
      <c r="E483" s="403"/>
      <c r="F483" s="63">
        <v>0.7</v>
      </c>
      <c r="G483" s="38">
        <v>6</v>
      </c>
      <c r="H483" s="63">
        <v>4.2</v>
      </c>
      <c r="I483" s="63">
        <v>4.46</v>
      </c>
      <c r="J483" s="38">
        <v>156</v>
      </c>
      <c r="K483" s="38" t="s">
        <v>80</v>
      </c>
      <c r="L483" s="39" t="s">
        <v>79</v>
      </c>
      <c r="M483" s="38">
        <v>40</v>
      </c>
      <c r="N483" s="671" t="s">
        <v>696</v>
      </c>
      <c r="O483" s="405"/>
      <c r="P483" s="405"/>
      <c r="Q483" s="405"/>
      <c r="R483" s="406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IFERROR(IF(W483=0,"",ROUNDUP(W483/H483,0)*0.00753),"")</f>
        <v/>
      </c>
      <c r="Y483" s="69" t="s">
        <v>48</v>
      </c>
      <c r="Z483" s="70" t="s">
        <v>48</v>
      </c>
      <c r="AD483" s="71"/>
      <c r="BA483" s="333" t="s">
        <v>66</v>
      </c>
    </row>
    <row r="484" spans="1:53" ht="27" customHeight="1" x14ac:dyDescent="0.3">
      <c r="A484" s="64" t="s">
        <v>697</v>
      </c>
      <c r="B484" s="64" t="s">
        <v>698</v>
      </c>
      <c r="C484" s="37">
        <v>4301031244</v>
      </c>
      <c r="D484" s="403">
        <v>4640242180595</v>
      </c>
      <c r="E484" s="403"/>
      <c r="F484" s="63">
        <v>0.7</v>
      </c>
      <c r="G484" s="38">
        <v>6</v>
      </c>
      <c r="H484" s="63">
        <v>4.2</v>
      </c>
      <c r="I484" s="63">
        <v>4.46</v>
      </c>
      <c r="J484" s="38">
        <v>156</v>
      </c>
      <c r="K484" s="38" t="s">
        <v>80</v>
      </c>
      <c r="L484" s="39" t="s">
        <v>79</v>
      </c>
      <c r="M484" s="38">
        <v>40</v>
      </c>
      <c r="N484" s="672" t="s">
        <v>699</v>
      </c>
      <c r="O484" s="405"/>
      <c r="P484" s="405"/>
      <c r="Q484" s="405"/>
      <c r="R484" s="406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4" t="s">
        <v>66</v>
      </c>
    </row>
    <row r="485" spans="1:53" ht="27" customHeight="1" x14ac:dyDescent="0.3">
      <c r="A485" s="64" t="s">
        <v>700</v>
      </c>
      <c r="B485" s="64" t="s">
        <v>701</v>
      </c>
      <c r="C485" s="37">
        <v>4301031203</v>
      </c>
      <c r="D485" s="403">
        <v>4640242180908</v>
      </c>
      <c r="E485" s="403"/>
      <c r="F485" s="63">
        <v>0.28000000000000003</v>
      </c>
      <c r="G485" s="38">
        <v>6</v>
      </c>
      <c r="H485" s="63">
        <v>1.68</v>
      </c>
      <c r="I485" s="63">
        <v>1.81</v>
      </c>
      <c r="J485" s="38">
        <v>234</v>
      </c>
      <c r="K485" s="38" t="s">
        <v>192</v>
      </c>
      <c r="L485" s="39" t="s">
        <v>79</v>
      </c>
      <c r="M485" s="38">
        <v>40</v>
      </c>
      <c r="N485" s="673" t="s">
        <v>702</v>
      </c>
      <c r="O485" s="405"/>
      <c r="P485" s="405"/>
      <c r="Q485" s="405"/>
      <c r="R485" s="406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5" t="s">
        <v>66</v>
      </c>
    </row>
    <row r="486" spans="1:53" ht="27" customHeight="1" x14ac:dyDescent="0.3">
      <c r="A486" s="64" t="s">
        <v>703</v>
      </c>
      <c r="B486" s="64" t="s">
        <v>704</v>
      </c>
      <c r="C486" s="37">
        <v>4301031200</v>
      </c>
      <c r="D486" s="403">
        <v>4640242180489</v>
      </c>
      <c r="E486" s="403"/>
      <c r="F486" s="63">
        <v>0.28000000000000003</v>
      </c>
      <c r="G486" s="38">
        <v>6</v>
      </c>
      <c r="H486" s="63">
        <v>1.68</v>
      </c>
      <c r="I486" s="63">
        <v>1.84</v>
      </c>
      <c r="J486" s="38">
        <v>234</v>
      </c>
      <c r="K486" s="38" t="s">
        <v>192</v>
      </c>
      <c r="L486" s="39" t="s">
        <v>79</v>
      </c>
      <c r="M486" s="38">
        <v>40</v>
      </c>
      <c r="N486" s="674" t="s">
        <v>705</v>
      </c>
      <c r="O486" s="405"/>
      <c r="P486" s="405"/>
      <c r="Q486" s="405"/>
      <c r="R486" s="406"/>
      <c r="S486" s="40" t="s">
        <v>48</v>
      </c>
      <c r="T486" s="40" t="s">
        <v>48</v>
      </c>
      <c r="U486" s="41" t="s">
        <v>0</v>
      </c>
      <c r="V486" s="59">
        <v>0</v>
      </c>
      <c r="W486" s="56">
        <f>IFERROR(IF(V486="",0,CEILING((V486/$H486),1)*$H486),"")</f>
        <v>0</v>
      </c>
      <c r="X486" s="42" t="str">
        <f>IFERROR(IF(W486=0,"",ROUNDUP(W486/H486,0)*0.00502),"")</f>
        <v/>
      </c>
      <c r="Y486" s="69" t="s">
        <v>48</v>
      </c>
      <c r="Z486" s="70" t="s">
        <v>48</v>
      </c>
      <c r="AD486" s="71"/>
      <c r="BA486" s="336" t="s">
        <v>66</v>
      </c>
    </row>
    <row r="487" spans="1:53" ht="12.5" x14ac:dyDescent="0.25">
      <c r="A487" s="410"/>
      <c r="B487" s="410"/>
      <c r="C487" s="410"/>
      <c r="D487" s="410"/>
      <c r="E487" s="410"/>
      <c r="F487" s="410"/>
      <c r="G487" s="410"/>
      <c r="H487" s="410"/>
      <c r="I487" s="410"/>
      <c r="J487" s="410"/>
      <c r="K487" s="410"/>
      <c r="L487" s="410"/>
      <c r="M487" s="411"/>
      <c r="N487" s="407" t="s">
        <v>43</v>
      </c>
      <c r="O487" s="408"/>
      <c r="P487" s="408"/>
      <c r="Q487" s="408"/>
      <c r="R487" s="408"/>
      <c r="S487" s="408"/>
      <c r="T487" s="409"/>
      <c r="U487" s="43" t="s">
        <v>42</v>
      </c>
      <c r="V487" s="44">
        <f>IFERROR(V483/H483,"0")+IFERROR(V484/H484,"0")+IFERROR(V485/H485,"0")+IFERROR(V486/H486,"0")</f>
        <v>0</v>
      </c>
      <c r="W487" s="44">
        <f>IFERROR(W483/H483,"0")+IFERROR(W484/H484,"0")+IFERROR(W485/H485,"0")+IFERROR(W486/H486,"0")</f>
        <v>0</v>
      </c>
      <c r="X487" s="44">
        <f>IFERROR(IF(X483="",0,X483),"0")+IFERROR(IF(X484="",0,X484),"0")+IFERROR(IF(X485="",0,X485),"0")+IFERROR(IF(X486="",0,X486),"0")</f>
        <v>0</v>
      </c>
      <c r="Y487" s="68"/>
      <c r="Z487" s="68"/>
    </row>
    <row r="488" spans="1:53" ht="12.5" x14ac:dyDescent="0.25">
      <c r="A488" s="410"/>
      <c r="B488" s="410"/>
      <c r="C488" s="410"/>
      <c r="D488" s="410"/>
      <c r="E488" s="410"/>
      <c r="F488" s="410"/>
      <c r="G488" s="410"/>
      <c r="H488" s="410"/>
      <c r="I488" s="410"/>
      <c r="J488" s="410"/>
      <c r="K488" s="410"/>
      <c r="L488" s="410"/>
      <c r="M488" s="411"/>
      <c r="N488" s="407" t="s">
        <v>43</v>
      </c>
      <c r="O488" s="408"/>
      <c r="P488" s="408"/>
      <c r="Q488" s="408"/>
      <c r="R488" s="408"/>
      <c r="S488" s="408"/>
      <c r="T488" s="409"/>
      <c r="U488" s="43" t="s">
        <v>0</v>
      </c>
      <c r="V488" s="44">
        <f>IFERROR(SUM(V483:V486),"0")</f>
        <v>0</v>
      </c>
      <c r="W488" s="44">
        <f>IFERROR(SUM(W483:W486),"0")</f>
        <v>0</v>
      </c>
      <c r="X488" s="43"/>
      <c r="Y488" s="68"/>
      <c r="Z488" s="68"/>
    </row>
    <row r="489" spans="1:53" ht="14.25" customHeight="1" x14ac:dyDescent="0.3">
      <c r="A489" s="402" t="s">
        <v>81</v>
      </c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2"/>
      <c r="P489" s="402"/>
      <c r="Q489" s="402"/>
      <c r="R489" s="402"/>
      <c r="S489" s="402"/>
      <c r="T489" s="402"/>
      <c r="U489" s="402"/>
      <c r="V489" s="402"/>
      <c r="W489" s="402"/>
      <c r="X489" s="402"/>
      <c r="Y489" s="67"/>
      <c r="Z489" s="67"/>
    </row>
    <row r="490" spans="1:53" ht="27" customHeight="1" x14ac:dyDescent="0.3">
      <c r="A490" s="64" t="s">
        <v>706</v>
      </c>
      <c r="B490" s="64" t="s">
        <v>707</v>
      </c>
      <c r="C490" s="37">
        <v>4301051310</v>
      </c>
      <c r="D490" s="403">
        <v>4680115880870</v>
      </c>
      <c r="E490" s="403"/>
      <c r="F490" s="63">
        <v>1.3</v>
      </c>
      <c r="G490" s="38">
        <v>6</v>
      </c>
      <c r="H490" s="63">
        <v>7.8</v>
      </c>
      <c r="I490" s="63">
        <v>8.3640000000000008</v>
      </c>
      <c r="J490" s="38">
        <v>56</v>
      </c>
      <c r="K490" s="38" t="s">
        <v>117</v>
      </c>
      <c r="L490" s="39" t="s">
        <v>139</v>
      </c>
      <c r="M490" s="38">
        <v>40</v>
      </c>
      <c r="N490" s="6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405"/>
      <c r="P490" s="405"/>
      <c r="Q490" s="405"/>
      <c r="R490" s="406"/>
      <c r="S490" s="40" t="s">
        <v>48</v>
      </c>
      <c r="T490" s="40" t="s">
        <v>48</v>
      </c>
      <c r="U490" s="41" t="s">
        <v>0</v>
      </c>
      <c r="V490" s="59">
        <v>0</v>
      </c>
      <c r="W490" s="56">
        <f>IFERROR(IF(V490="",0,CEILING((V490/$H490),1)*$H490),"")</f>
        <v>0</v>
      </c>
      <c r="X490" s="42" t="str">
        <f>IFERROR(IF(W490=0,"",ROUNDUP(W490/H490,0)*0.02175),"")</f>
        <v/>
      </c>
      <c r="Y490" s="69" t="s">
        <v>48</v>
      </c>
      <c r="Z490" s="70" t="s">
        <v>48</v>
      </c>
      <c r="AD490" s="71"/>
      <c r="BA490" s="337" t="s">
        <v>66</v>
      </c>
    </row>
    <row r="491" spans="1:53" ht="27" customHeight="1" x14ac:dyDescent="0.3">
      <c r="A491" s="64" t="s">
        <v>708</v>
      </c>
      <c r="B491" s="64" t="s">
        <v>709</v>
      </c>
      <c r="C491" s="37">
        <v>4301051510</v>
      </c>
      <c r="D491" s="403">
        <v>4640242180540</v>
      </c>
      <c r="E491" s="403"/>
      <c r="F491" s="63">
        <v>1.3</v>
      </c>
      <c r="G491" s="38">
        <v>6</v>
      </c>
      <c r="H491" s="63">
        <v>7.8</v>
      </c>
      <c r="I491" s="63">
        <v>8.3640000000000008</v>
      </c>
      <c r="J491" s="38">
        <v>56</v>
      </c>
      <c r="K491" s="38" t="s">
        <v>117</v>
      </c>
      <c r="L491" s="39" t="s">
        <v>79</v>
      </c>
      <c r="M491" s="38">
        <v>30</v>
      </c>
      <c r="N491" s="676" t="s">
        <v>710</v>
      </c>
      <c r="O491" s="405"/>
      <c r="P491" s="405"/>
      <c r="Q491" s="405"/>
      <c r="R491" s="406"/>
      <c r="S491" s="40" t="s">
        <v>48</v>
      </c>
      <c r="T491" s="40" t="s">
        <v>48</v>
      </c>
      <c r="U491" s="41" t="s">
        <v>0</v>
      </c>
      <c r="V491" s="59">
        <v>0</v>
      </c>
      <c r="W491" s="56">
        <f>IFERROR(IF(V491="",0,CEILING((V491/$H491),1)*$H491),"")</f>
        <v>0</v>
      </c>
      <c r="X491" s="42" t="str">
        <f>IFERROR(IF(W491=0,"",ROUNDUP(W491/H491,0)*0.02175),"")</f>
        <v/>
      </c>
      <c r="Y491" s="69" t="s">
        <v>48</v>
      </c>
      <c r="Z491" s="70" t="s">
        <v>48</v>
      </c>
      <c r="AD491" s="71"/>
      <c r="BA491" s="338" t="s">
        <v>66</v>
      </c>
    </row>
    <row r="492" spans="1:53" ht="27" customHeight="1" x14ac:dyDescent="0.3">
      <c r="A492" s="64" t="s">
        <v>711</v>
      </c>
      <c r="B492" s="64" t="s">
        <v>712</v>
      </c>
      <c r="C492" s="37">
        <v>4301051390</v>
      </c>
      <c r="D492" s="403">
        <v>4640242181233</v>
      </c>
      <c r="E492" s="403"/>
      <c r="F492" s="63">
        <v>0.3</v>
      </c>
      <c r="G492" s="38">
        <v>6</v>
      </c>
      <c r="H492" s="63">
        <v>1.8</v>
      </c>
      <c r="I492" s="63">
        <v>1.984</v>
      </c>
      <c r="J492" s="38">
        <v>234</v>
      </c>
      <c r="K492" s="38" t="s">
        <v>192</v>
      </c>
      <c r="L492" s="39" t="s">
        <v>79</v>
      </c>
      <c r="M492" s="38">
        <v>40</v>
      </c>
      <c r="N492" s="677" t="s">
        <v>713</v>
      </c>
      <c r="O492" s="405"/>
      <c r="P492" s="405"/>
      <c r="Q492" s="405"/>
      <c r="R492" s="406"/>
      <c r="S492" s="40" t="s">
        <v>48</v>
      </c>
      <c r="T492" s="40" t="s">
        <v>48</v>
      </c>
      <c r="U492" s="41" t="s">
        <v>0</v>
      </c>
      <c r="V492" s="59">
        <v>0</v>
      </c>
      <c r="W492" s="56">
        <f>IFERROR(IF(V492="",0,CEILING((V492/$H492),1)*$H492),"")</f>
        <v>0</v>
      </c>
      <c r="X492" s="42" t="str">
        <f>IFERROR(IF(W492=0,"",ROUNDUP(W492/H492,0)*0.00502),"")</f>
        <v/>
      </c>
      <c r="Y492" s="69" t="s">
        <v>48</v>
      </c>
      <c r="Z492" s="70" t="s">
        <v>48</v>
      </c>
      <c r="AD492" s="71"/>
      <c r="BA492" s="339" t="s">
        <v>66</v>
      </c>
    </row>
    <row r="493" spans="1:53" ht="27" customHeight="1" x14ac:dyDescent="0.3">
      <c r="A493" s="64" t="s">
        <v>714</v>
      </c>
      <c r="B493" s="64" t="s">
        <v>715</v>
      </c>
      <c r="C493" s="37">
        <v>4301051508</v>
      </c>
      <c r="D493" s="403">
        <v>4640242180557</v>
      </c>
      <c r="E493" s="403"/>
      <c r="F493" s="63">
        <v>0.5</v>
      </c>
      <c r="G493" s="38">
        <v>6</v>
      </c>
      <c r="H493" s="63">
        <v>3</v>
      </c>
      <c r="I493" s="63">
        <v>3.2839999999999998</v>
      </c>
      <c r="J493" s="38">
        <v>156</v>
      </c>
      <c r="K493" s="38" t="s">
        <v>80</v>
      </c>
      <c r="L493" s="39" t="s">
        <v>79</v>
      </c>
      <c r="M493" s="38">
        <v>30</v>
      </c>
      <c r="N493" s="678" t="s">
        <v>716</v>
      </c>
      <c r="O493" s="405"/>
      <c r="P493" s="405"/>
      <c r="Q493" s="405"/>
      <c r="R493" s="406"/>
      <c r="S493" s="40" t="s">
        <v>48</v>
      </c>
      <c r="T493" s="40" t="s">
        <v>48</v>
      </c>
      <c r="U493" s="41" t="s">
        <v>0</v>
      </c>
      <c r="V493" s="59">
        <v>0</v>
      </c>
      <c r="W493" s="56">
        <f>IFERROR(IF(V493="",0,CEILING((V493/$H493),1)*$H493),"")</f>
        <v>0</v>
      </c>
      <c r="X493" s="42" t="str">
        <f>IFERROR(IF(W493=0,"",ROUNDUP(W493/H493,0)*0.00753),"")</f>
        <v/>
      </c>
      <c r="Y493" s="69" t="s">
        <v>48</v>
      </c>
      <c r="Z493" s="70" t="s">
        <v>48</v>
      </c>
      <c r="AD493" s="71"/>
      <c r="BA493" s="340" t="s">
        <v>66</v>
      </c>
    </row>
    <row r="494" spans="1:53" ht="27" customHeight="1" x14ac:dyDescent="0.3">
      <c r="A494" s="64" t="s">
        <v>717</v>
      </c>
      <c r="B494" s="64" t="s">
        <v>718</v>
      </c>
      <c r="C494" s="37">
        <v>4301051448</v>
      </c>
      <c r="D494" s="403">
        <v>4640242181226</v>
      </c>
      <c r="E494" s="403"/>
      <c r="F494" s="63">
        <v>0.3</v>
      </c>
      <c r="G494" s="38">
        <v>6</v>
      </c>
      <c r="H494" s="63">
        <v>1.8</v>
      </c>
      <c r="I494" s="63">
        <v>1.972</v>
      </c>
      <c r="J494" s="38">
        <v>234</v>
      </c>
      <c r="K494" s="38" t="s">
        <v>192</v>
      </c>
      <c r="L494" s="39" t="s">
        <v>79</v>
      </c>
      <c r="M494" s="38">
        <v>30</v>
      </c>
      <c r="N494" s="679" t="s">
        <v>719</v>
      </c>
      <c r="O494" s="405"/>
      <c r="P494" s="405"/>
      <c r="Q494" s="405"/>
      <c r="R494" s="406"/>
      <c r="S494" s="40" t="s">
        <v>48</v>
      </c>
      <c r="T494" s="40" t="s">
        <v>48</v>
      </c>
      <c r="U494" s="41" t="s">
        <v>0</v>
      </c>
      <c r="V494" s="59">
        <v>0</v>
      </c>
      <c r="W494" s="56">
        <f>IFERROR(IF(V494="",0,CEILING((V494/$H494),1)*$H494),"")</f>
        <v>0</v>
      </c>
      <c r="X494" s="42" t="str">
        <f>IFERROR(IF(W494=0,"",ROUNDUP(W494/H494,0)*0.00502),"")</f>
        <v/>
      </c>
      <c r="Y494" s="69" t="s">
        <v>48</v>
      </c>
      <c r="Z494" s="70" t="s">
        <v>48</v>
      </c>
      <c r="AD494" s="71"/>
      <c r="BA494" s="341" t="s">
        <v>66</v>
      </c>
    </row>
    <row r="495" spans="1:53" ht="12.5" x14ac:dyDescent="0.25">
      <c r="A495" s="410"/>
      <c r="B495" s="410"/>
      <c r="C495" s="410"/>
      <c r="D495" s="410"/>
      <c r="E495" s="410"/>
      <c r="F495" s="410"/>
      <c r="G495" s="410"/>
      <c r="H495" s="410"/>
      <c r="I495" s="410"/>
      <c r="J495" s="410"/>
      <c r="K495" s="410"/>
      <c r="L495" s="410"/>
      <c r="M495" s="411"/>
      <c r="N495" s="407" t="s">
        <v>43</v>
      </c>
      <c r="O495" s="408"/>
      <c r="P495" s="408"/>
      <c r="Q495" s="408"/>
      <c r="R495" s="408"/>
      <c r="S495" s="408"/>
      <c r="T495" s="409"/>
      <c r="U495" s="43" t="s">
        <v>42</v>
      </c>
      <c r="V495" s="44">
        <f>IFERROR(V490/H490,"0")+IFERROR(V491/H491,"0")+IFERROR(V492/H492,"0")+IFERROR(V493/H493,"0")+IFERROR(V494/H494,"0")</f>
        <v>0</v>
      </c>
      <c r="W495" s="44">
        <f>IFERROR(W490/H490,"0")+IFERROR(W491/H491,"0")+IFERROR(W492/H492,"0")+IFERROR(W493/H493,"0")+IFERROR(W494/H494,"0")</f>
        <v>0</v>
      </c>
      <c r="X495" s="44">
        <f>IFERROR(IF(X490="",0,X490),"0")+IFERROR(IF(X491="",0,X491),"0")+IFERROR(IF(X492="",0,X492),"0")+IFERROR(IF(X493="",0,X493),"0")+IFERROR(IF(X494="",0,X494),"0")</f>
        <v>0</v>
      </c>
      <c r="Y495" s="68"/>
      <c r="Z495" s="68"/>
    </row>
    <row r="496" spans="1:53" ht="12.5" x14ac:dyDescent="0.25">
      <c r="A496" s="410"/>
      <c r="B496" s="410"/>
      <c r="C496" s="410"/>
      <c r="D496" s="410"/>
      <c r="E496" s="410"/>
      <c r="F496" s="410"/>
      <c r="G496" s="410"/>
      <c r="H496" s="410"/>
      <c r="I496" s="410"/>
      <c r="J496" s="410"/>
      <c r="K496" s="410"/>
      <c r="L496" s="410"/>
      <c r="M496" s="411"/>
      <c r="N496" s="407" t="s">
        <v>43</v>
      </c>
      <c r="O496" s="408"/>
      <c r="P496" s="408"/>
      <c r="Q496" s="408"/>
      <c r="R496" s="408"/>
      <c r="S496" s="408"/>
      <c r="T496" s="409"/>
      <c r="U496" s="43" t="s">
        <v>0</v>
      </c>
      <c r="V496" s="44">
        <f>IFERROR(SUM(V490:V494),"0")</f>
        <v>0</v>
      </c>
      <c r="W496" s="44">
        <f>IFERROR(SUM(W490:W494),"0")</f>
        <v>0</v>
      </c>
      <c r="X496" s="43"/>
      <c r="Y496" s="68"/>
      <c r="Z496" s="68"/>
    </row>
    <row r="497" spans="1:29" ht="15" customHeight="1" x14ac:dyDescent="0.25">
      <c r="A497" s="410"/>
      <c r="B497" s="410"/>
      <c r="C497" s="410"/>
      <c r="D497" s="410"/>
      <c r="E497" s="410"/>
      <c r="F497" s="410"/>
      <c r="G497" s="410"/>
      <c r="H497" s="410"/>
      <c r="I497" s="410"/>
      <c r="J497" s="410"/>
      <c r="K497" s="410"/>
      <c r="L497" s="410"/>
      <c r="M497" s="683"/>
      <c r="N497" s="680" t="s">
        <v>36</v>
      </c>
      <c r="O497" s="681"/>
      <c r="P497" s="681"/>
      <c r="Q497" s="681"/>
      <c r="R497" s="681"/>
      <c r="S497" s="681"/>
      <c r="T497" s="682"/>
      <c r="U497" s="43" t="s">
        <v>0</v>
      </c>
      <c r="V497" s="44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5177.1100000000006</v>
      </c>
      <c r="W497" s="44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5179.51</v>
      </c>
      <c r="X497" s="43"/>
      <c r="Y497" s="68"/>
      <c r="Z497" s="68"/>
    </row>
    <row r="498" spans="1:29" ht="12.5" x14ac:dyDescent="0.25">
      <c r="A498" s="410"/>
      <c r="B498" s="410"/>
      <c r="C498" s="410"/>
      <c r="D498" s="410"/>
      <c r="E498" s="410"/>
      <c r="F498" s="410"/>
      <c r="G498" s="410"/>
      <c r="H498" s="410"/>
      <c r="I498" s="410"/>
      <c r="J498" s="410"/>
      <c r="K498" s="410"/>
      <c r="L498" s="410"/>
      <c r="M498" s="683"/>
      <c r="N498" s="680" t="s">
        <v>37</v>
      </c>
      <c r="O498" s="681"/>
      <c r="P498" s="681"/>
      <c r="Q498" s="681"/>
      <c r="R498" s="681"/>
      <c r="S498" s="681"/>
      <c r="T498" s="682"/>
      <c r="U498" s="43" t="s">
        <v>0</v>
      </c>
      <c r="V498" s="44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5639.0754615384612</v>
      </c>
      <c r="W498" s="44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5641.6489999999994</v>
      </c>
      <c r="X498" s="43"/>
      <c r="Y498" s="68"/>
      <c r="Z498" s="68"/>
    </row>
    <row r="499" spans="1:29" ht="12.5" x14ac:dyDescent="0.25">
      <c r="A499" s="410"/>
      <c r="B499" s="410"/>
      <c r="C499" s="410"/>
      <c r="D499" s="410"/>
      <c r="E499" s="410"/>
      <c r="F499" s="410"/>
      <c r="G499" s="410"/>
      <c r="H499" s="410"/>
      <c r="I499" s="410"/>
      <c r="J499" s="410"/>
      <c r="K499" s="410"/>
      <c r="L499" s="410"/>
      <c r="M499" s="683"/>
      <c r="N499" s="680" t="s">
        <v>38</v>
      </c>
      <c r="O499" s="681"/>
      <c r="P499" s="681"/>
      <c r="Q499" s="681"/>
      <c r="R499" s="681"/>
      <c r="S499" s="681"/>
      <c r="T499" s="682"/>
      <c r="U499" s="43" t="s">
        <v>23</v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14</v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14</v>
      </c>
      <c r="X499" s="43"/>
      <c r="Y499" s="68"/>
      <c r="Z499" s="68"/>
    </row>
    <row r="500" spans="1:29" ht="12.5" x14ac:dyDescent="0.25">
      <c r="A500" s="410"/>
      <c r="B500" s="410"/>
      <c r="C500" s="410"/>
      <c r="D500" s="410"/>
      <c r="E500" s="410"/>
      <c r="F500" s="410"/>
      <c r="G500" s="410"/>
      <c r="H500" s="410"/>
      <c r="I500" s="410"/>
      <c r="J500" s="410"/>
      <c r="K500" s="410"/>
      <c r="L500" s="410"/>
      <c r="M500" s="683"/>
      <c r="N500" s="680" t="s">
        <v>39</v>
      </c>
      <c r="O500" s="681"/>
      <c r="P500" s="681"/>
      <c r="Q500" s="681"/>
      <c r="R500" s="681"/>
      <c r="S500" s="681"/>
      <c r="T500" s="682"/>
      <c r="U500" s="43" t="s">
        <v>0</v>
      </c>
      <c r="V500" s="44">
        <f>GrossWeightTotal+PalletQtyTotal*25</f>
        <v>5989.0754615384612</v>
      </c>
      <c r="W500" s="44">
        <f>GrossWeightTotalR+PalletQtyTotalR*25</f>
        <v>5991.6489999999994</v>
      </c>
      <c r="X500" s="43"/>
      <c r="Y500" s="68"/>
      <c r="Z500" s="68"/>
    </row>
    <row r="501" spans="1:29" ht="12.5" x14ac:dyDescent="0.25">
      <c r="A501" s="410"/>
      <c r="B501" s="410"/>
      <c r="C501" s="410"/>
      <c r="D501" s="410"/>
      <c r="E501" s="410"/>
      <c r="F501" s="410"/>
      <c r="G501" s="410"/>
      <c r="H501" s="410"/>
      <c r="I501" s="410"/>
      <c r="J501" s="410"/>
      <c r="K501" s="410"/>
      <c r="L501" s="410"/>
      <c r="M501" s="683"/>
      <c r="N501" s="680" t="s">
        <v>40</v>
      </c>
      <c r="O501" s="681"/>
      <c r="P501" s="681"/>
      <c r="Q501" s="681"/>
      <c r="R501" s="681"/>
      <c r="S501" s="681"/>
      <c r="T501" s="682"/>
      <c r="U501" s="43" t="s">
        <v>23</v>
      </c>
      <c r="V501" s="44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1851.6923076923076</v>
      </c>
      <c r="W501" s="44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1852</v>
      </c>
      <c r="X501" s="43"/>
      <c r="Y501" s="68"/>
      <c r="Z501" s="68"/>
    </row>
    <row r="502" spans="1:29" ht="14.5" x14ac:dyDescent="0.25">
      <c r="A502" s="410"/>
      <c r="B502" s="410"/>
      <c r="C502" s="410"/>
      <c r="D502" s="410"/>
      <c r="E502" s="410"/>
      <c r="F502" s="410"/>
      <c r="G502" s="410"/>
      <c r="H502" s="410"/>
      <c r="I502" s="410"/>
      <c r="J502" s="410"/>
      <c r="K502" s="410"/>
      <c r="L502" s="410"/>
      <c r="M502" s="683"/>
      <c r="N502" s="680" t="s">
        <v>41</v>
      </c>
      <c r="O502" s="681"/>
      <c r="P502" s="681"/>
      <c r="Q502" s="681"/>
      <c r="R502" s="681"/>
      <c r="S502" s="681"/>
      <c r="T502" s="682"/>
      <c r="U502" s="46" t="s">
        <v>54</v>
      </c>
      <c r="V502" s="43"/>
      <c r="W502" s="43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15.313979999999997</v>
      </c>
      <c r="Y502" s="68"/>
      <c r="Z502" s="68"/>
    </row>
    <row r="503" spans="1:29" ht="13.5" thickBot="1" x14ac:dyDescent="0.35"/>
    <row r="504" spans="1:29" ht="27" thickTop="1" thickBot="1" x14ac:dyDescent="0.3">
      <c r="A504" s="47" t="s">
        <v>9</v>
      </c>
      <c r="B504" s="72" t="s">
        <v>75</v>
      </c>
      <c r="C504" s="684" t="s">
        <v>111</v>
      </c>
      <c r="D504" s="684" t="s">
        <v>111</v>
      </c>
      <c r="E504" s="684" t="s">
        <v>111</v>
      </c>
      <c r="F504" s="684" t="s">
        <v>111</v>
      </c>
      <c r="G504" s="684" t="s">
        <v>260</v>
      </c>
      <c r="H504" s="684" t="s">
        <v>260</v>
      </c>
      <c r="I504" s="684" t="s">
        <v>260</v>
      </c>
      <c r="J504" s="684" t="s">
        <v>260</v>
      </c>
      <c r="K504" s="685"/>
      <c r="L504" s="684" t="s">
        <v>260</v>
      </c>
      <c r="M504" s="684" t="s">
        <v>260</v>
      </c>
      <c r="N504" s="684" t="s">
        <v>260</v>
      </c>
      <c r="O504" s="684" t="s">
        <v>260</v>
      </c>
      <c r="P504" s="684" t="s">
        <v>489</v>
      </c>
      <c r="Q504" s="684" t="s">
        <v>489</v>
      </c>
      <c r="R504" s="684" t="s">
        <v>545</v>
      </c>
      <c r="S504" s="684" t="s">
        <v>545</v>
      </c>
      <c r="T504" s="72" t="s">
        <v>632</v>
      </c>
      <c r="U504" s="72" t="s">
        <v>677</v>
      </c>
      <c r="Z504" s="61"/>
      <c r="AC504" s="1"/>
    </row>
    <row r="505" spans="1:29" ht="14.25" customHeight="1" thickTop="1" x14ac:dyDescent="0.25">
      <c r="A505" s="686" t="s">
        <v>10</v>
      </c>
      <c r="B505" s="684" t="s">
        <v>75</v>
      </c>
      <c r="C505" s="684" t="s">
        <v>112</v>
      </c>
      <c r="D505" s="684" t="s">
        <v>120</v>
      </c>
      <c r="E505" s="684" t="s">
        <v>111</v>
      </c>
      <c r="F505" s="684" t="s">
        <v>251</v>
      </c>
      <c r="G505" s="684" t="s">
        <v>261</v>
      </c>
      <c r="H505" s="684" t="s">
        <v>268</v>
      </c>
      <c r="I505" s="684" t="s">
        <v>288</v>
      </c>
      <c r="J505" s="684" t="s">
        <v>354</v>
      </c>
      <c r="K505" s="1"/>
      <c r="L505" s="684" t="s">
        <v>357</v>
      </c>
      <c r="M505" s="684" t="s">
        <v>377</v>
      </c>
      <c r="N505" s="684" t="s">
        <v>461</v>
      </c>
      <c r="O505" s="684" t="s">
        <v>480</v>
      </c>
      <c r="P505" s="684" t="s">
        <v>490</v>
      </c>
      <c r="Q505" s="684" t="s">
        <v>519</v>
      </c>
      <c r="R505" s="684" t="s">
        <v>546</v>
      </c>
      <c r="S505" s="684" t="s">
        <v>602</v>
      </c>
      <c r="T505" s="684" t="s">
        <v>632</v>
      </c>
      <c r="U505" s="684" t="s">
        <v>678</v>
      </c>
      <c r="Z505" s="61"/>
      <c r="AC505" s="1"/>
    </row>
    <row r="506" spans="1:29" thickBot="1" x14ac:dyDescent="0.3">
      <c r="A506" s="687"/>
      <c r="B506" s="684"/>
      <c r="C506" s="684"/>
      <c r="D506" s="684"/>
      <c r="E506" s="684"/>
      <c r="F506" s="684"/>
      <c r="G506" s="684"/>
      <c r="H506" s="684"/>
      <c r="I506" s="684"/>
      <c r="J506" s="684"/>
      <c r="K506" s="1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Z506" s="61"/>
      <c r="AC506" s="1"/>
    </row>
    <row r="507" spans="1:29" ht="15" thickTop="1" thickBot="1" x14ac:dyDescent="0.3">
      <c r="A507" s="47" t="s">
        <v>13</v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>93.24</v>
      </c>
      <c r="C507" s="53">
        <f>IFERROR(W51*1,"0")+IFERROR(W52*1,"0")</f>
        <v>0</v>
      </c>
      <c r="D507" s="53">
        <f>IFERROR(W57*1,"0")+IFERROR(W58*1,"0")+IFERROR(W59*1,"0")+IFERROR(W60*1,"0")</f>
        <v>0</v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576.29999999999995</v>
      </c>
      <c r="F507" s="53">
        <f>IFERROR(W131*1,"0")+IFERROR(W132*1,"0")+IFERROR(W133*1,"0")+IFERROR(W134*1,"0")</f>
        <v>0</v>
      </c>
      <c r="G507" s="53">
        <f>IFERROR(W140*1,"0")+IFERROR(W141*1,"0")+IFERROR(W142*1,"0")</f>
        <v>0</v>
      </c>
      <c r="H507" s="53">
        <f>IFERROR(W147*1,"0")+IFERROR(W148*1,"0")+IFERROR(W149*1,"0")+IFERROR(W150*1,"0")+IFERROR(W151*1,"0")+IFERROR(W152*1,"0")+IFERROR(W153*1,"0")+IFERROR(W154*1,"0")+IFERROR(W155*1,"0")</f>
        <v>0</v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1637.9999999999998</v>
      </c>
      <c r="J507" s="53">
        <f>IFERROR(W205*1,"0")</f>
        <v>0</v>
      </c>
      <c r="K507" s="1"/>
      <c r="L507" s="53">
        <f>IFERROR(W210*1,"0")+IFERROR(W211*1,"0")+IFERROR(W212*1,"0")+IFERROR(W213*1,"0")+IFERROR(W214*1,"0")+IFERROR(W215*1,"0")</f>
        <v>0</v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403.1</v>
      </c>
      <c r="N507" s="53">
        <f>IFERROR(W281*1,"0")+IFERROR(W282*1,"0")+IFERROR(W283*1,"0")+IFERROR(W284*1,"0")+IFERROR(W285*1,"0")+IFERROR(W286*1,"0")+IFERROR(W287*1,"0")+IFERROR(W288*1,"0")+IFERROR(W292*1,"0")+IFERROR(W293*1,"0")</f>
        <v>190</v>
      </c>
      <c r="O507" s="53">
        <f>IFERROR(W298*1,"0")+IFERROR(W302*1,"0")+IFERROR(W306*1,"0")+IFERROR(W310*1,"0")</f>
        <v>277.46999999999997</v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588.4</v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>373.6</v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837.8</v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201.6</v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61"/>
      <c r="AC507" s="1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04">
    <mergeCell ref="T505:T506"/>
    <mergeCell ref="U505:U506"/>
    <mergeCell ref="C504:F504"/>
    <mergeCell ref="G504:O504"/>
    <mergeCell ref="P504:Q504"/>
    <mergeCell ref="R504:S504"/>
    <mergeCell ref="A505:A506"/>
    <mergeCell ref="B505:B506"/>
    <mergeCell ref="C505:C506"/>
    <mergeCell ref="D505:D506"/>
    <mergeCell ref="E505:E506"/>
    <mergeCell ref="F505:F506"/>
    <mergeCell ref="G505:G506"/>
    <mergeCell ref="H505:H506"/>
    <mergeCell ref="I505:I506"/>
    <mergeCell ref="J505:J506"/>
    <mergeCell ref="L505:L506"/>
    <mergeCell ref="M505:M506"/>
    <mergeCell ref="N505:N506"/>
    <mergeCell ref="O505:O506"/>
    <mergeCell ref="P505:P506"/>
    <mergeCell ref="Q505:Q506"/>
    <mergeCell ref="R505:R506"/>
    <mergeCell ref="S505:S506"/>
    <mergeCell ref="D493:E493"/>
    <mergeCell ref="N493:R493"/>
    <mergeCell ref="D494:E494"/>
    <mergeCell ref="N494:R494"/>
    <mergeCell ref="N495:T495"/>
    <mergeCell ref="A495:M496"/>
    <mergeCell ref="N496:T496"/>
    <mergeCell ref="N497:T497"/>
    <mergeCell ref="A497:M502"/>
    <mergeCell ref="N498:T498"/>
    <mergeCell ref="N499:T499"/>
    <mergeCell ref="N500:T500"/>
    <mergeCell ref="N501:T501"/>
    <mergeCell ref="N502:T502"/>
    <mergeCell ref="N487:T487"/>
    <mergeCell ref="A487:M488"/>
    <mergeCell ref="N488:T488"/>
    <mergeCell ref="A489:X489"/>
    <mergeCell ref="D490:E490"/>
    <mergeCell ref="N490:R490"/>
    <mergeCell ref="D491:E491"/>
    <mergeCell ref="N491:R491"/>
    <mergeCell ref="D492:E492"/>
    <mergeCell ref="N492:R492"/>
    <mergeCell ref="A482:X482"/>
    <mergeCell ref="D483:E483"/>
    <mergeCell ref="N483:R483"/>
    <mergeCell ref="D484:E484"/>
    <mergeCell ref="N484:R484"/>
    <mergeCell ref="D485:E485"/>
    <mergeCell ref="N485:R485"/>
    <mergeCell ref="D486:E486"/>
    <mergeCell ref="N486:R486"/>
    <mergeCell ref="N475:T475"/>
    <mergeCell ref="A475:M476"/>
    <mergeCell ref="N476:T476"/>
    <mergeCell ref="A477:X477"/>
    <mergeCell ref="D478:E478"/>
    <mergeCell ref="N478:R478"/>
    <mergeCell ref="D479:E479"/>
    <mergeCell ref="N479:R479"/>
    <mergeCell ref="N480:T480"/>
    <mergeCell ref="A480:M481"/>
    <mergeCell ref="N481:T481"/>
    <mergeCell ref="A469:X469"/>
    <mergeCell ref="A470:X470"/>
    <mergeCell ref="A471:X471"/>
    <mergeCell ref="D472:E472"/>
    <mergeCell ref="N472:R472"/>
    <mergeCell ref="D473:E473"/>
    <mergeCell ref="N473:R473"/>
    <mergeCell ref="D474:E474"/>
    <mergeCell ref="N474:R474"/>
    <mergeCell ref="A463:X463"/>
    <mergeCell ref="D464:E464"/>
    <mergeCell ref="N464:R464"/>
    <mergeCell ref="D465:E465"/>
    <mergeCell ref="N465:R465"/>
    <mergeCell ref="D466:E466"/>
    <mergeCell ref="N466:R466"/>
    <mergeCell ref="N467:T467"/>
    <mergeCell ref="A467:M468"/>
    <mergeCell ref="N468:T468"/>
    <mergeCell ref="D458:E458"/>
    <mergeCell ref="N458:R458"/>
    <mergeCell ref="D459:E459"/>
    <mergeCell ref="N459:R459"/>
    <mergeCell ref="D460:E460"/>
    <mergeCell ref="N460:R460"/>
    <mergeCell ref="N461:T461"/>
    <mergeCell ref="A461:M462"/>
    <mergeCell ref="N462:T462"/>
    <mergeCell ref="N452:T452"/>
    <mergeCell ref="A452:M453"/>
    <mergeCell ref="N453:T453"/>
    <mergeCell ref="A454:X454"/>
    <mergeCell ref="D455:E455"/>
    <mergeCell ref="N455:R455"/>
    <mergeCell ref="D456:E456"/>
    <mergeCell ref="N456:R456"/>
    <mergeCell ref="D457:E457"/>
    <mergeCell ref="N457:R457"/>
    <mergeCell ref="D446:E446"/>
    <mergeCell ref="N446:R446"/>
    <mergeCell ref="N447:T447"/>
    <mergeCell ref="A447:M448"/>
    <mergeCell ref="N448:T448"/>
    <mergeCell ref="A449:X449"/>
    <mergeCell ref="D450:E450"/>
    <mergeCell ref="N450:R450"/>
    <mergeCell ref="D451:E451"/>
    <mergeCell ref="N451:R451"/>
    <mergeCell ref="D441:E441"/>
    <mergeCell ref="N441:R441"/>
    <mergeCell ref="D442:E442"/>
    <mergeCell ref="N442:R442"/>
    <mergeCell ref="D443:E443"/>
    <mergeCell ref="N443:R443"/>
    <mergeCell ref="D444:E444"/>
    <mergeCell ref="N444:R444"/>
    <mergeCell ref="D445:E445"/>
    <mergeCell ref="N445:R445"/>
    <mergeCell ref="A435:X435"/>
    <mergeCell ref="A436:X436"/>
    <mergeCell ref="A437:X437"/>
    <mergeCell ref="D438:E438"/>
    <mergeCell ref="N438:R438"/>
    <mergeCell ref="D439:E439"/>
    <mergeCell ref="N439:R439"/>
    <mergeCell ref="D440:E440"/>
    <mergeCell ref="N440:R440"/>
    <mergeCell ref="N429:T429"/>
    <mergeCell ref="A429:M430"/>
    <mergeCell ref="N430:T430"/>
    <mergeCell ref="A431:X431"/>
    <mergeCell ref="D432:E432"/>
    <mergeCell ref="N432:R432"/>
    <mergeCell ref="N433:T433"/>
    <mergeCell ref="A433:M434"/>
    <mergeCell ref="N434:T434"/>
    <mergeCell ref="A423:X423"/>
    <mergeCell ref="D424:E424"/>
    <mergeCell ref="N424:R424"/>
    <mergeCell ref="N425:T425"/>
    <mergeCell ref="A425:M426"/>
    <mergeCell ref="N426:T426"/>
    <mergeCell ref="A427:X427"/>
    <mergeCell ref="D428:E428"/>
    <mergeCell ref="N428:R428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N421:T421"/>
    <mergeCell ref="A421:M422"/>
    <mergeCell ref="N422:T422"/>
    <mergeCell ref="N411:T411"/>
    <mergeCell ref="A411:M412"/>
    <mergeCell ref="N412:T412"/>
    <mergeCell ref="A413:X413"/>
    <mergeCell ref="D414:E414"/>
    <mergeCell ref="N414:R414"/>
    <mergeCell ref="D415:E415"/>
    <mergeCell ref="N415:R415"/>
    <mergeCell ref="D416:E416"/>
    <mergeCell ref="N416:R416"/>
    <mergeCell ref="N405:T405"/>
    <mergeCell ref="A405:M406"/>
    <mergeCell ref="N406:T406"/>
    <mergeCell ref="A407:X407"/>
    <mergeCell ref="A408:X408"/>
    <mergeCell ref="D409:E409"/>
    <mergeCell ref="N409:R409"/>
    <mergeCell ref="D410:E410"/>
    <mergeCell ref="N410:R410"/>
    <mergeCell ref="A400:X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N394:T394"/>
    <mergeCell ref="A394:M395"/>
    <mergeCell ref="N395:T395"/>
    <mergeCell ref="A396:X396"/>
    <mergeCell ref="D397:E397"/>
    <mergeCell ref="N397:R397"/>
    <mergeCell ref="N398:T398"/>
    <mergeCell ref="A398:M399"/>
    <mergeCell ref="N399:T399"/>
    <mergeCell ref="A389:X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N387:T387"/>
    <mergeCell ref="A387:M388"/>
    <mergeCell ref="N388:T388"/>
    <mergeCell ref="D378:E378"/>
    <mergeCell ref="N378:R378"/>
    <mergeCell ref="D379:E379"/>
    <mergeCell ref="N379:R379"/>
    <mergeCell ref="D380:E380"/>
    <mergeCell ref="N380:R380"/>
    <mergeCell ref="D381:E381"/>
    <mergeCell ref="N381:R381"/>
    <mergeCell ref="D382:E382"/>
    <mergeCell ref="N382:R382"/>
    <mergeCell ref="A373:X373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A366:X366"/>
    <mergeCell ref="A367:X367"/>
    <mergeCell ref="A368:X368"/>
    <mergeCell ref="D369:E369"/>
    <mergeCell ref="N369:R369"/>
    <mergeCell ref="D370:E370"/>
    <mergeCell ref="N370:R370"/>
    <mergeCell ref="N371:T371"/>
    <mergeCell ref="A371:M372"/>
    <mergeCell ref="N372:T372"/>
    <mergeCell ref="D359:E359"/>
    <mergeCell ref="N359:R359"/>
    <mergeCell ref="N360:T360"/>
    <mergeCell ref="A360:M361"/>
    <mergeCell ref="N361:T361"/>
    <mergeCell ref="A362:X362"/>
    <mergeCell ref="D363:E363"/>
    <mergeCell ref="N363:R363"/>
    <mergeCell ref="N364:T364"/>
    <mergeCell ref="A364:M365"/>
    <mergeCell ref="N365:T365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D358:E358"/>
    <mergeCell ref="N358:R358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D352:E352"/>
    <mergeCell ref="N352:R352"/>
    <mergeCell ref="A341:X341"/>
    <mergeCell ref="A342:X342"/>
    <mergeCell ref="D343:E343"/>
    <mergeCell ref="N343:R343"/>
    <mergeCell ref="D344:E344"/>
    <mergeCell ref="N344:R344"/>
    <mergeCell ref="D345:E345"/>
    <mergeCell ref="N345:R345"/>
    <mergeCell ref="D346:E346"/>
    <mergeCell ref="N346:R346"/>
    <mergeCell ref="N335:T335"/>
    <mergeCell ref="A335:M336"/>
    <mergeCell ref="N336:T336"/>
    <mergeCell ref="A337:X337"/>
    <mergeCell ref="D338:E338"/>
    <mergeCell ref="N338:R338"/>
    <mergeCell ref="N339:T339"/>
    <mergeCell ref="A339:M340"/>
    <mergeCell ref="N340:T340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D323:E323"/>
    <mergeCell ref="N323:R323"/>
    <mergeCell ref="N324:T324"/>
    <mergeCell ref="A324:M325"/>
    <mergeCell ref="N325:T325"/>
    <mergeCell ref="A326:X326"/>
    <mergeCell ref="D327:E327"/>
    <mergeCell ref="N327:R327"/>
    <mergeCell ref="D328:E328"/>
    <mergeCell ref="N328:R328"/>
    <mergeCell ref="D318:E318"/>
    <mergeCell ref="N318:R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N311:T311"/>
    <mergeCell ref="A311:M312"/>
    <mergeCell ref="N312:T312"/>
    <mergeCell ref="A313:X313"/>
    <mergeCell ref="A314:X314"/>
    <mergeCell ref="A315:X315"/>
    <mergeCell ref="D316:E316"/>
    <mergeCell ref="N316:R316"/>
    <mergeCell ref="D317:E317"/>
    <mergeCell ref="N317:R317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N299:T299"/>
    <mergeCell ref="A299:M300"/>
    <mergeCell ref="N300:T300"/>
    <mergeCell ref="A301:X301"/>
    <mergeCell ref="D302:E302"/>
    <mergeCell ref="N302:R302"/>
    <mergeCell ref="N303:T303"/>
    <mergeCell ref="A303:M304"/>
    <mergeCell ref="N304:T304"/>
    <mergeCell ref="D293:E293"/>
    <mergeCell ref="N293:R293"/>
    <mergeCell ref="N294:T294"/>
    <mergeCell ref="A294:M295"/>
    <mergeCell ref="N295:T295"/>
    <mergeCell ref="A296:X296"/>
    <mergeCell ref="A297:X297"/>
    <mergeCell ref="D298:E298"/>
    <mergeCell ref="N298:R298"/>
    <mergeCell ref="D287:E287"/>
    <mergeCell ref="N287:R287"/>
    <mergeCell ref="D288:E288"/>
    <mergeCell ref="N288:R288"/>
    <mergeCell ref="N289:T289"/>
    <mergeCell ref="A289:M290"/>
    <mergeCell ref="N290:T290"/>
    <mergeCell ref="A291:X291"/>
    <mergeCell ref="D292:E292"/>
    <mergeCell ref="N292:R292"/>
    <mergeCell ref="D282:E282"/>
    <mergeCell ref="N282:R282"/>
    <mergeCell ref="D283:E283"/>
    <mergeCell ref="N283:R283"/>
    <mergeCell ref="D284:E284"/>
    <mergeCell ref="N284:R284"/>
    <mergeCell ref="D285:E285"/>
    <mergeCell ref="N285:R285"/>
    <mergeCell ref="D286:E286"/>
    <mergeCell ref="N286:R286"/>
    <mergeCell ref="D276:E276"/>
    <mergeCell ref="N276:R276"/>
    <mergeCell ref="N277:T277"/>
    <mergeCell ref="A277:M278"/>
    <mergeCell ref="N278:T278"/>
    <mergeCell ref="A279:X279"/>
    <mergeCell ref="A280:X280"/>
    <mergeCell ref="D281:E281"/>
    <mergeCell ref="N281:R281"/>
    <mergeCell ref="D270:E270"/>
    <mergeCell ref="N270:R270"/>
    <mergeCell ref="N271:T271"/>
    <mergeCell ref="A271:M272"/>
    <mergeCell ref="N272:T272"/>
    <mergeCell ref="A273:X273"/>
    <mergeCell ref="D274:E274"/>
    <mergeCell ref="N274:R274"/>
    <mergeCell ref="D275:E275"/>
    <mergeCell ref="N275:R275"/>
    <mergeCell ref="D264:E264"/>
    <mergeCell ref="N264:R264"/>
    <mergeCell ref="N265:T265"/>
    <mergeCell ref="A265:M266"/>
    <mergeCell ref="N266:T266"/>
    <mergeCell ref="A267:X267"/>
    <mergeCell ref="D268:E268"/>
    <mergeCell ref="N268:R268"/>
    <mergeCell ref="D269:E269"/>
    <mergeCell ref="N269:R269"/>
    <mergeCell ref="D258:E258"/>
    <mergeCell ref="N258:R258"/>
    <mergeCell ref="N259:T259"/>
    <mergeCell ref="A259:M260"/>
    <mergeCell ref="N260:T260"/>
    <mergeCell ref="A261:X261"/>
    <mergeCell ref="D262:E262"/>
    <mergeCell ref="N262:R262"/>
    <mergeCell ref="D263:E263"/>
    <mergeCell ref="N263:R263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A248:X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A237:X237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N216:T216"/>
    <mergeCell ref="A216:M217"/>
    <mergeCell ref="N217:T217"/>
    <mergeCell ref="A218:X218"/>
    <mergeCell ref="A219:X219"/>
    <mergeCell ref="D220:E220"/>
    <mergeCell ref="N220:R220"/>
    <mergeCell ref="D221:E221"/>
    <mergeCell ref="N221:R221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05:E205"/>
    <mergeCell ref="N205:R205"/>
    <mergeCell ref="N206:T206"/>
    <mergeCell ref="A206:M207"/>
    <mergeCell ref="N207:T207"/>
    <mergeCell ref="A208:X208"/>
    <mergeCell ref="A209:X209"/>
    <mergeCell ref="D210:E210"/>
    <mergeCell ref="N210:R210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D193:E193"/>
    <mergeCell ref="N193:R193"/>
    <mergeCell ref="N194:T194"/>
    <mergeCell ref="A194:M195"/>
    <mergeCell ref="N195:T195"/>
    <mergeCell ref="A196:X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N174:T174"/>
    <mergeCell ref="A174:M175"/>
    <mergeCell ref="N175:T175"/>
    <mergeCell ref="A176:X176"/>
    <mergeCell ref="D177:E177"/>
    <mergeCell ref="N177:R177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D165:E165"/>
    <mergeCell ref="N165:R165"/>
    <mergeCell ref="D154:E154"/>
    <mergeCell ref="N154:R154"/>
    <mergeCell ref="D155:E155"/>
    <mergeCell ref="N155:R155"/>
    <mergeCell ref="N156:T156"/>
    <mergeCell ref="A156:M157"/>
    <mergeCell ref="N157:T157"/>
    <mergeCell ref="A158:X158"/>
    <mergeCell ref="A159:X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43:T143"/>
    <mergeCell ref="A143:M144"/>
    <mergeCell ref="N144:T144"/>
    <mergeCell ref="A145:X145"/>
    <mergeCell ref="A146:X146"/>
    <mergeCell ref="D147:E147"/>
    <mergeCell ref="N147:R147"/>
    <mergeCell ref="D148:E148"/>
    <mergeCell ref="N148:R148"/>
    <mergeCell ref="A137:X137"/>
    <mergeCell ref="A138:X138"/>
    <mergeCell ref="A139:X139"/>
    <mergeCell ref="D140:E140"/>
    <mergeCell ref="N140:R140"/>
    <mergeCell ref="D141:E141"/>
    <mergeCell ref="N141:R141"/>
    <mergeCell ref="D142:E142"/>
    <mergeCell ref="N142:R142"/>
    <mergeCell ref="D132:E132"/>
    <mergeCell ref="N132:R132"/>
    <mergeCell ref="D133:E133"/>
    <mergeCell ref="N133:R133"/>
    <mergeCell ref="D134:E134"/>
    <mergeCell ref="N134:R134"/>
    <mergeCell ref="N135:T135"/>
    <mergeCell ref="A135:M136"/>
    <mergeCell ref="N136:T136"/>
    <mergeCell ref="D126:E126"/>
    <mergeCell ref="N126:R126"/>
    <mergeCell ref="N127:T127"/>
    <mergeCell ref="A127:M128"/>
    <mergeCell ref="N128:T128"/>
    <mergeCell ref="A129:X129"/>
    <mergeCell ref="A130:X130"/>
    <mergeCell ref="D131:E131"/>
    <mergeCell ref="N131:R131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D120:E120"/>
    <mergeCell ref="N120:R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04:E104"/>
    <mergeCell ref="N104:R104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93:E93"/>
    <mergeCell ref="N93:R93"/>
    <mergeCell ref="N94:T94"/>
    <mergeCell ref="A94:M95"/>
    <mergeCell ref="N95:T95"/>
    <mergeCell ref="A96:X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720</v>
      </c>
      <c r="H1" s="9"/>
    </row>
    <row r="3" spans="2:8" x14ac:dyDescent="0.25">
      <c r="B3" s="54" t="s">
        <v>721</v>
      </c>
      <c r="C3" s="54" t="s">
        <v>48</v>
      </c>
      <c r="D3" s="54" t="s">
        <v>48</v>
      </c>
      <c r="E3" s="54" t="s">
        <v>48</v>
      </c>
    </row>
    <row r="4" spans="2:8" x14ac:dyDescent="0.25">
      <c r="B4" s="54" t="s">
        <v>722</v>
      </c>
      <c r="C4" s="54" t="s">
        <v>48</v>
      </c>
      <c r="D4" s="54" t="s">
        <v>48</v>
      </c>
      <c r="E4" s="54" t="s">
        <v>48</v>
      </c>
    </row>
    <row r="6" spans="2:8" x14ac:dyDescent="0.25">
      <c r="B6" s="54" t="s">
        <v>723</v>
      </c>
      <c r="C6" s="54" t="s">
        <v>724</v>
      </c>
      <c r="D6" s="54" t="s">
        <v>725</v>
      </c>
      <c r="E6" s="54" t="s">
        <v>48</v>
      </c>
    </row>
    <row r="7" spans="2:8" x14ac:dyDescent="0.25">
      <c r="B7" s="54" t="s">
        <v>726</v>
      </c>
      <c r="C7" s="54" t="s">
        <v>727</v>
      </c>
      <c r="D7" s="54" t="s">
        <v>728</v>
      </c>
      <c r="E7" s="54" t="s">
        <v>48</v>
      </c>
    </row>
    <row r="8" spans="2:8" x14ac:dyDescent="0.25">
      <c r="B8" s="54" t="s">
        <v>729</v>
      </c>
      <c r="C8" s="54" t="s">
        <v>730</v>
      </c>
      <c r="D8" s="54" t="s">
        <v>731</v>
      </c>
      <c r="E8" s="54" t="s">
        <v>48</v>
      </c>
    </row>
    <row r="9" spans="2:8" x14ac:dyDescent="0.25">
      <c r="B9" s="54" t="s">
        <v>732</v>
      </c>
      <c r="C9" s="54" t="s">
        <v>733</v>
      </c>
      <c r="D9" s="54" t="s">
        <v>734</v>
      </c>
      <c r="E9" s="54" t="s">
        <v>48</v>
      </c>
    </row>
    <row r="10" spans="2:8" x14ac:dyDescent="0.25">
      <c r="B10" s="54" t="s">
        <v>735</v>
      </c>
      <c r="C10" s="54" t="s">
        <v>736</v>
      </c>
      <c r="D10" s="54" t="s">
        <v>737</v>
      </c>
      <c r="E10" s="54" t="s">
        <v>48</v>
      </c>
    </row>
    <row r="12" spans="2:8" x14ac:dyDescent="0.25">
      <c r="B12" s="54" t="s">
        <v>738</v>
      </c>
      <c r="C12" s="54" t="s">
        <v>724</v>
      </c>
      <c r="D12" s="54" t="s">
        <v>48</v>
      </c>
      <c r="E12" s="54" t="s">
        <v>48</v>
      </c>
    </row>
    <row r="14" spans="2:8" x14ac:dyDescent="0.25">
      <c r="B14" s="54" t="s">
        <v>739</v>
      </c>
      <c r="C14" s="54" t="s">
        <v>727</v>
      </c>
      <c r="D14" s="54" t="s">
        <v>48</v>
      </c>
      <c r="E14" s="54" t="s">
        <v>48</v>
      </c>
    </row>
    <row r="16" spans="2:8" x14ac:dyDescent="0.25">
      <c r="B16" s="54" t="s">
        <v>740</v>
      </c>
      <c r="C16" s="54" t="s">
        <v>730</v>
      </c>
      <c r="D16" s="54" t="s">
        <v>48</v>
      </c>
      <c r="E16" s="54" t="s">
        <v>48</v>
      </c>
    </row>
    <row r="18" spans="2:5" x14ac:dyDescent="0.25">
      <c r="B18" s="54" t="s">
        <v>741</v>
      </c>
      <c r="C18" s="54" t="s">
        <v>733</v>
      </c>
      <c r="D18" s="54" t="s">
        <v>48</v>
      </c>
      <c r="E18" s="54" t="s">
        <v>48</v>
      </c>
    </row>
    <row r="20" spans="2:5" x14ac:dyDescent="0.25">
      <c r="B20" s="54" t="s">
        <v>742</v>
      </c>
      <c r="C20" s="54" t="s">
        <v>736</v>
      </c>
      <c r="D20" s="54" t="s">
        <v>48</v>
      </c>
      <c r="E20" s="54" t="s">
        <v>48</v>
      </c>
    </row>
    <row r="22" spans="2:5" x14ac:dyDescent="0.25">
      <c r="B22" s="54" t="s">
        <v>743</v>
      </c>
      <c r="C22" s="54" t="s">
        <v>48</v>
      </c>
      <c r="D22" s="54" t="s">
        <v>48</v>
      </c>
      <c r="E22" s="54" t="s">
        <v>48</v>
      </c>
    </row>
    <row r="23" spans="2:5" x14ac:dyDescent="0.25">
      <c r="B23" s="54" t="s">
        <v>744</v>
      </c>
      <c r="C23" s="54" t="s">
        <v>48</v>
      </c>
      <c r="D23" s="54" t="s">
        <v>48</v>
      </c>
      <c r="E23" s="54" t="s">
        <v>48</v>
      </c>
    </row>
    <row r="24" spans="2:5" x14ac:dyDescent="0.25">
      <c r="B24" s="54" t="s">
        <v>745</v>
      </c>
      <c r="C24" s="54" t="s">
        <v>48</v>
      </c>
      <c r="D24" s="54" t="s">
        <v>48</v>
      </c>
      <c r="E24" s="54" t="s">
        <v>48</v>
      </c>
    </row>
    <row r="25" spans="2:5" x14ac:dyDescent="0.25">
      <c r="B25" s="54" t="s">
        <v>746</v>
      </c>
      <c r="C25" s="54" t="s">
        <v>48</v>
      </c>
      <c r="D25" s="54" t="s">
        <v>48</v>
      </c>
      <c r="E25" s="54" t="s">
        <v>48</v>
      </c>
    </row>
    <row r="26" spans="2:5" x14ac:dyDescent="0.25">
      <c r="B26" s="54" t="s">
        <v>747</v>
      </c>
      <c r="C26" s="54" t="s">
        <v>48</v>
      </c>
      <c r="D26" s="54" t="s">
        <v>48</v>
      </c>
      <c r="E26" s="54" t="s">
        <v>48</v>
      </c>
    </row>
    <row r="27" spans="2:5" x14ac:dyDescent="0.25">
      <c r="B27" s="54" t="s">
        <v>748</v>
      </c>
      <c r="C27" s="54" t="s">
        <v>48</v>
      </c>
      <c r="D27" s="54" t="s">
        <v>48</v>
      </c>
      <c r="E27" s="54" t="s">
        <v>48</v>
      </c>
    </row>
    <row r="28" spans="2:5" x14ac:dyDescent="0.25">
      <c r="B28" s="54" t="s">
        <v>749</v>
      </c>
      <c r="C28" s="54" t="s">
        <v>48</v>
      </c>
      <c r="D28" s="54" t="s">
        <v>48</v>
      </c>
      <c r="E28" s="54" t="s">
        <v>48</v>
      </c>
    </row>
    <row r="29" spans="2:5" x14ac:dyDescent="0.25">
      <c r="B29" s="54" t="s">
        <v>750</v>
      </c>
      <c r="C29" s="54" t="s">
        <v>48</v>
      </c>
      <c r="D29" s="54" t="s">
        <v>48</v>
      </c>
      <c r="E29" s="54" t="s">
        <v>48</v>
      </c>
    </row>
    <row r="30" spans="2:5" x14ac:dyDescent="0.25">
      <c r="B30" s="54" t="s">
        <v>751</v>
      </c>
      <c r="C30" s="54" t="s">
        <v>48</v>
      </c>
      <c r="D30" s="54" t="s">
        <v>48</v>
      </c>
      <c r="E30" s="54" t="s">
        <v>48</v>
      </c>
    </row>
    <row r="31" spans="2:5" x14ac:dyDescent="0.25">
      <c r="B31" s="54" t="s">
        <v>752</v>
      </c>
      <c r="C31" s="54" t="s">
        <v>48</v>
      </c>
      <c r="D31" s="54" t="s">
        <v>48</v>
      </c>
      <c r="E31" s="54" t="s">
        <v>48</v>
      </c>
    </row>
    <row r="32" spans="2:5" x14ac:dyDescent="0.25">
      <c r="B32" s="54" t="s">
        <v>753</v>
      </c>
      <c r="C32" s="54" t="s">
        <v>48</v>
      </c>
      <c r="D32" s="54" t="s">
        <v>48</v>
      </c>
      <c r="E32" s="54" t="s">
        <v>48</v>
      </c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1126</vt:i4>
      </vt:variant>
    </vt:vector>
  </HeadingPairs>
  <TitlesOfParts>
    <vt:vector size="11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2024-02-06T13:49:34Z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