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895" windowHeight="1219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заказа'!$V$262:$V$262</definedName>
    <definedName name="GrossWeightTotalR">'Бланк заказа'!$W$262:$W$262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заказа'!$V$263:$V$263</definedName>
    <definedName name="PalletQtyTotalR">'Бланк заказа'!$W$263:$W$263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заказа'!$B$207:$B$207</definedName>
    <definedName name="ProductId72">'Бланк заказа'!$B$208:$B$208</definedName>
    <definedName name="ProductId73">'Бланк заказа'!$B$214:$B$214</definedName>
    <definedName name="ProductId74">'Бланк заказа'!$B$220:$B$220</definedName>
    <definedName name="ProductId75">'Бланк заказа'!$B$225:$B$225</definedName>
    <definedName name="ProductId76">'Бланк заказа'!$B$231:$B$231</definedName>
    <definedName name="ProductId77">'Бланк заказа'!$B$235:$B$235</definedName>
    <definedName name="ProductId78">'Бланк заказа'!$B$239:$B$239</definedName>
    <definedName name="ProductId79">'Бланк заказа'!$B$240:$B$240</definedName>
    <definedName name="ProductId8">'Бланк заказа'!$B$38:$B$38</definedName>
    <definedName name="ProductId80">'Бланк заказа'!$B$241:$B$241</definedName>
    <definedName name="ProductId81">'Бланк заказа'!$B$242:$B$242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89">'Бланк заказа'!$B$253:$B$253</definedName>
    <definedName name="ProductId9">'Бланк заказа'!$B$39:$B$39</definedName>
    <definedName name="ProductId90">'Бланк заказа'!$B$254:$B$254</definedName>
    <definedName name="ProductId91">'Бланк заказа'!$B$255:$B$255</definedName>
    <definedName name="ProductId92">'Бланк заказа'!$B$256:$B$256</definedName>
    <definedName name="ProductId93">'Бланк заказа'!$B$257:$B$257</definedName>
    <definedName name="ProductId94">'Бланк заказа'!$B$258:$B$258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заказа'!$V$195:$V$195</definedName>
    <definedName name="SalesQty68">'Бланк заказа'!$V$196:$V$196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заказа'!$V$207:$V$207</definedName>
    <definedName name="SalesQty72">'Бланк заказа'!$V$208:$V$208</definedName>
    <definedName name="SalesQty73">'Бланк заказа'!$V$214:$V$214</definedName>
    <definedName name="SalesQty74">'Бланк заказа'!$V$220:$V$220</definedName>
    <definedName name="SalesQty75">'Бланк заказа'!$V$225:$V$225</definedName>
    <definedName name="SalesQty76">'Бланк заказа'!$V$231:$V$231</definedName>
    <definedName name="SalesQty77">'Бланк заказа'!$V$235:$V$235</definedName>
    <definedName name="SalesQty78">'Бланк заказа'!$V$239:$V$239</definedName>
    <definedName name="SalesQty79">'Бланк заказа'!$V$240:$V$240</definedName>
    <definedName name="SalesQty8">'Бланк заказа'!$V$38:$V$38</definedName>
    <definedName name="SalesQty80">'Бланк заказа'!$V$241:$V$241</definedName>
    <definedName name="SalesQty81">'Бланк заказа'!$V$242:$V$242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89">'Бланк заказа'!$V$253:$V$253</definedName>
    <definedName name="SalesQty9">'Бланк заказа'!$V$39:$V$39</definedName>
    <definedName name="SalesQty90">'Бланк заказа'!$V$254:$V$254</definedName>
    <definedName name="SalesQty91">'Бланк заказа'!$V$255:$V$255</definedName>
    <definedName name="SalesQty92">'Бланк заказа'!$V$256:$V$256</definedName>
    <definedName name="SalesQty93">'Бланк заказа'!$V$257:$V$257</definedName>
    <definedName name="SalesQty94">'Бланк заказа'!$V$258:$V$258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заказа'!$W$195:$W$195</definedName>
    <definedName name="SalesRoundBox68">'Бланк заказа'!$W$196:$W$196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заказа'!$W$207:$W$207</definedName>
    <definedName name="SalesRoundBox72">'Бланк заказа'!$W$208:$W$208</definedName>
    <definedName name="SalesRoundBox73">'Бланк заказа'!$W$214:$W$214</definedName>
    <definedName name="SalesRoundBox74">'Бланк заказа'!$W$220:$W$220</definedName>
    <definedName name="SalesRoundBox75">'Бланк заказа'!$W$225:$W$225</definedName>
    <definedName name="SalesRoundBox76">'Бланк заказа'!$W$231:$W$231</definedName>
    <definedName name="SalesRoundBox77">'Бланк заказа'!$W$235:$W$235</definedName>
    <definedName name="SalesRoundBox78">'Бланк заказа'!$W$239:$W$239</definedName>
    <definedName name="SalesRoundBox79">'Бланк заказа'!$W$240:$W$240</definedName>
    <definedName name="SalesRoundBox8">'Бланк заказа'!$W$38:$W$38</definedName>
    <definedName name="SalesRoundBox80">'Бланк заказа'!$W$241:$W$241</definedName>
    <definedName name="SalesRoundBox81">'Бланк заказа'!$W$242:$W$242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89">'Бланк заказа'!$W$253:$W$253</definedName>
    <definedName name="SalesRoundBox9">'Бланк заказа'!$W$39:$W$39</definedName>
    <definedName name="SalesRoundBox90">'Бланк заказа'!$W$254:$W$254</definedName>
    <definedName name="SalesRoundBox91">'Бланк заказа'!$W$255:$W$255</definedName>
    <definedName name="SalesRoundBox92">'Бланк заказа'!$W$256:$W$256</definedName>
    <definedName name="SalesRoundBox93">'Бланк заказа'!$W$257:$W$257</definedName>
    <definedName name="SalesRoundBox94">'Бланк заказа'!$W$258:$W$258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заказа'!$U$195:$U$195</definedName>
    <definedName name="UnitOfMeasure68">'Бланк заказа'!$U$196:$U$196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заказа'!$U$207:$U$207</definedName>
    <definedName name="UnitOfMeasure72">'Бланк заказа'!$U$208:$U$208</definedName>
    <definedName name="UnitOfMeasure73">'Бланк заказа'!$U$214:$U$214</definedName>
    <definedName name="UnitOfMeasure74">'Бланк заказа'!$U$220:$U$220</definedName>
    <definedName name="UnitOfMeasure75">'Бланк заказа'!$U$225:$U$225</definedName>
    <definedName name="UnitOfMeasure76">'Бланк заказа'!$U$231:$U$231</definedName>
    <definedName name="UnitOfMeasure77">'Бланк заказа'!$U$235:$U$235</definedName>
    <definedName name="UnitOfMeasure78">'Бланк заказа'!$U$239:$U$239</definedName>
    <definedName name="UnitOfMeasure79">'Бланк заказа'!$U$240:$U$240</definedName>
    <definedName name="UnitOfMeasure8">'Бланк заказа'!$U$38:$U$38</definedName>
    <definedName name="UnitOfMeasure80">'Бланк заказа'!$U$241:$U$241</definedName>
    <definedName name="UnitOfMeasure81">'Бланк заказа'!$U$242:$U$242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89">'Бланк заказа'!$U$253:$U$253</definedName>
    <definedName name="UnitOfMeasure9">'Бланк заказа'!$U$39:$U$39</definedName>
    <definedName name="UnitOfMeasure90">'Бланк заказа'!$U$254:$U$254</definedName>
    <definedName name="UnitOfMeasure91">'Бланк заказа'!$U$255:$U$255</definedName>
    <definedName name="UnitOfMeasure92">'Бланк заказа'!$U$256:$U$256</definedName>
    <definedName name="UnitOfMeasure93">'Бланк заказа'!$U$257:$U$257</definedName>
    <definedName name="UnitOfMeasure94">'Бланк заказа'!$U$258:$U$258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5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8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13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5"/>
  <sheetViews>
    <sheetView showGridLines="0" tabSelected="1" topLeftCell="F1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11">
      <c r="A1" s="48" t="n"/>
      <c r="B1" s="48" t="n"/>
      <c r="C1" s="48" t="n"/>
      <c r="D1" s="330" t="inlineStr">
        <is>
          <t xml:space="preserve">  БЛАНК ЗАКАЗА </t>
        </is>
      </c>
      <c r="G1" s="14" t="inlineStr">
        <is>
          <t>ЗПФ</t>
        </is>
      </c>
      <c r="H1" s="330" t="inlineStr">
        <is>
          <t>на отгрузку продукции с ООО Трейд-Сервис с</t>
        </is>
      </c>
      <c r="P1" s="331" t="inlineStr">
        <is>
          <t>07.02.2024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11">
      <c r="A2" s="34" t="inlineStr">
        <is>
          <t>бланк создан</t>
        </is>
      </c>
      <c r="B2" s="35" t="inlineStr">
        <is>
          <t>06.02.2024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3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1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1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11">
      <c r="A5" s="312" t="inlineStr">
        <is>
          <t xml:space="preserve">Ваш контактный телефон и имя: </t>
        </is>
      </c>
      <c r="B5" s="340" t="n"/>
      <c r="C5" s="341" t="n"/>
      <c r="D5" s="334" t="n"/>
      <c r="E5" s="342" t="n"/>
      <c r="F5" s="335" t="inlineStr">
        <is>
          <t>Комментарий к заказу:</t>
        </is>
      </c>
      <c r="G5" s="341" t="n"/>
      <c r="H5" s="334" t="n"/>
      <c r="I5" s="343" t="n"/>
      <c r="J5" s="343" t="n"/>
      <c r="K5" s="343" t="n"/>
      <c r="L5" s="342" t="n"/>
      <c r="N5" s="29" t="inlineStr">
        <is>
          <t>Дата загрузки</t>
        </is>
      </c>
      <c r="O5" s="344" t="n">
        <v>45333</v>
      </c>
      <c r="P5" s="345" t="n"/>
      <c r="R5" s="337" t="inlineStr">
        <is>
          <t>Способ доставки (доставка/самовывоз)</t>
        </is>
      </c>
      <c r="S5" s="346" t="n"/>
      <c r="T5" s="347" t="inlineStr">
        <is>
          <t>Самовывоз</t>
        </is>
      </c>
      <c r="U5" s="345" t="n"/>
      <c r="Z5" s="60" t="n"/>
      <c r="AA5" s="60" t="n"/>
      <c r="AB5" s="60" t="n"/>
    </row>
    <row r="6" ht="24" customFormat="1" customHeight="1" s="311">
      <c r="A6" s="312" t="inlineStr">
        <is>
          <t>Адрес доставки:</t>
        </is>
      </c>
      <c r="B6" s="340" t="n"/>
      <c r="C6" s="341" t="n"/>
      <c r="D6" s="313" t="inlineStr">
        <is>
          <t>НВ, ООО 9001015535, Запорожская обл, Мелитополь г, 8 Марта ул, д. 43/1,</t>
        </is>
      </c>
      <c r="E6" s="348" t="n"/>
      <c r="F6" s="348" t="n"/>
      <c r="G6" s="348" t="n"/>
      <c r="H6" s="348" t="n"/>
      <c r="I6" s="348" t="n"/>
      <c r="J6" s="348" t="n"/>
      <c r="K6" s="348" t="n"/>
      <c r="L6" s="345" t="n"/>
      <c r="N6" s="29" t="inlineStr">
        <is>
          <t>День недели</t>
        </is>
      </c>
      <c r="O6" s="314">
        <f>IF(O5=0," ",CHOOSE(WEEKDAY(O5,2),"Понедельник","Вторник","Среда","Четверг","Пятница","Суббота","Воскресенье"))</f>
        <v/>
      </c>
      <c r="P6" s="349" t="n"/>
      <c r="R6" s="316" t="inlineStr">
        <is>
          <t>Наименование клиента</t>
        </is>
      </c>
      <c r="S6" s="346" t="n"/>
      <c r="T6" s="350" t="inlineStr">
        <is>
          <t>ОБЩЕСТВО С ОГРАНИЧЕННОЙ ОТВЕТСТВЕННОСТЬЮ "НОВОЕ ВРЕМЯ"</t>
        </is>
      </c>
      <c r="U6" s="351" t="n"/>
      <c r="Z6" s="60" t="n"/>
      <c r="AA6" s="60" t="n"/>
      <c r="AB6" s="60" t="n"/>
    </row>
    <row r="7" hidden="1" ht="21.75" customFormat="1" customHeight="1" s="311">
      <c r="A7" s="65" t="n"/>
      <c r="B7" s="65" t="n"/>
      <c r="C7" s="65" t="n"/>
      <c r="D7" s="352">
        <f>IFERROR(VLOOKUP(DeliveryAddress,Table,3,0),1)</f>
        <v/>
      </c>
      <c r="E7" s="353" t="n"/>
      <c r="F7" s="353" t="n"/>
      <c r="G7" s="353" t="n"/>
      <c r="H7" s="353" t="n"/>
      <c r="I7" s="353" t="n"/>
      <c r="J7" s="353" t="n"/>
      <c r="K7" s="353" t="n"/>
      <c r="L7" s="354" t="n"/>
      <c r="N7" s="29" t="n"/>
      <c r="O7" s="49" t="n"/>
      <c r="P7" s="49" t="n"/>
      <c r="R7" s="1" t="n"/>
      <c r="S7" s="346" t="n"/>
      <c r="T7" s="355" t="n"/>
      <c r="U7" s="356" t="n"/>
      <c r="Z7" s="60" t="n"/>
      <c r="AA7" s="60" t="n"/>
      <c r="AB7" s="60" t="n"/>
    </row>
    <row r="8" ht="25.5" customFormat="1" customHeight="1" s="311">
      <c r="A8" s="326" t="inlineStr">
        <is>
          <t>Адрес сдачи груза:</t>
        </is>
      </c>
      <c r="B8" s="357" t="n"/>
      <c r="C8" s="358" t="n"/>
      <c r="D8" s="327" t="n"/>
      <c r="E8" s="359" t="n"/>
      <c r="F8" s="359" t="n"/>
      <c r="G8" s="359" t="n"/>
      <c r="H8" s="359" t="n"/>
      <c r="I8" s="359" t="n"/>
      <c r="J8" s="359" t="n"/>
      <c r="K8" s="359" t="n"/>
      <c r="L8" s="360" t="n"/>
      <c r="N8" s="29" t="inlineStr">
        <is>
          <t>Время загрузки</t>
        </is>
      </c>
      <c r="O8" s="307" t="n">
        <v>0.3333333333333333</v>
      </c>
      <c r="P8" s="345" t="n"/>
      <c r="R8" s="1" t="n"/>
      <c r="S8" s="346" t="n"/>
      <c r="T8" s="355" t="n"/>
      <c r="U8" s="356" t="n"/>
      <c r="Z8" s="60" t="n"/>
      <c r="AA8" s="60" t="n"/>
      <c r="AB8" s="60" t="n"/>
    </row>
    <row r="9" ht="39.95" customFormat="1" customHeight="1" s="311">
      <c r="A9" s="30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04" t="inlineStr"/>
      <c r="E9" s="3" t="n"/>
      <c r="F9" s="30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44" t="n"/>
      <c r="P9" s="345" t="n"/>
      <c r="R9" s="1" t="n"/>
      <c r="S9" s="346" t="n"/>
      <c r="T9" s="361" t="n"/>
      <c r="U9" s="362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11">
      <c r="A10" s="30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04" t="n"/>
      <c r="E10" s="3" t="n"/>
      <c r="F10" s="30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06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307" t="n"/>
      <c r="P10" s="345" t="n"/>
      <c r="S10" s="29" t="inlineStr">
        <is>
          <t>КОД Аксапты Клиента</t>
        </is>
      </c>
      <c r="T10" s="363" t="inlineStr">
        <is>
          <t>596383</t>
        </is>
      </c>
      <c r="U10" s="351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1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07" t="n"/>
      <c r="P11" s="345" t="n"/>
      <c r="S11" s="29" t="inlineStr">
        <is>
          <t>Тип заказа</t>
        </is>
      </c>
      <c r="T11" s="295" t="inlineStr">
        <is>
          <t>Основной заказ</t>
        </is>
      </c>
      <c r="U11" s="364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11">
      <c r="A12" s="294" t="inlineStr">
        <is>
          <t>Телефоны для заказов:8(919)022-63-02 E-mail: Zamorozka@abiproduct.ru, Телефон сотрудников склада: 8-980-75-76-203</t>
        </is>
      </c>
      <c r="B12" s="340" t="n"/>
      <c r="C12" s="340" t="n"/>
      <c r="D12" s="340" t="n"/>
      <c r="E12" s="340" t="n"/>
      <c r="F12" s="340" t="n"/>
      <c r="G12" s="340" t="n"/>
      <c r="H12" s="340" t="n"/>
      <c r="I12" s="340" t="n"/>
      <c r="J12" s="340" t="n"/>
      <c r="K12" s="340" t="n"/>
      <c r="L12" s="341" t="n"/>
      <c r="N12" s="29" t="inlineStr">
        <is>
          <t>Время доставки 3 машины</t>
        </is>
      </c>
      <c r="O12" s="310" t="n"/>
      <c r="P12" s="354" t="n"/>
      <c r="Q12" s="28" t="n"/>
      <c r="S12" s="29" t="inlineStr"/>
      <c r="T12" s="311" t="n"/>
      <c r="U12" s="1" t="n"/>
      <c r="Z12" s="60" t="n"/>
      <c r="AA12" s="60" t="n"/>
      <c r="AB12" s="60" t="n"/>
    </row>
    <row r="13" ht="23.25" customFormat="1" customHeight="1" s="311">
      <c r="A13" s="29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40" t="n"/>
      <c r="C13" s="340" t="n"/>
      <c r="D13" s="340" t="n"/>
      <c r="E13" s="340" t="n"/>
      <c r="F13" s="340" t="n"/>
      <c r="G13" s="340" t="n"/>
      <c r="H13" s="340" t="n"/>
      <c r="I13" s="340" t="n"/>
      <c r="J13" s="340" t="n"/>
      <c r="K13" s="340" t="n"/>
      <c r="L13" s="341" t="n"/>
      <c r="M13" s="31" t="n"/>
      <c r="N13" s="31" t="inlineStr">
        <is>
          <t>Время доставки 4 машины</t>
        </is>
      </c>
      <c r="O13" s="295" t="n"/>
      <c r="P13" s="364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11">
      <c r="A14" s="294" t="inlineStr">
        <is>
          <t>Телефон менеджера по логистике: 8 (919) 012-30-55 - по вопросам доставки продукции</t>
        </is>
      </c>
      <c r="B14" s="340" t="n"/>
      <c r="C14" s="340" t="n"/>
      <c r="D14" s="340" t="n"/>
      <c r="E14" s="340" t="n"/>
      <c r="F14" s="340" t="n"/>
      <c r="G14" s="340" t="n"/>
      <c r="H14" s="340" t="n"/>
      <c r="I14" s="340" t="n"/>
      <c r="J14" s="340" t="n"/>
      <c r="K14" s="340" t="n"/>
      <c r="L14" s="341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11">
      <c r="A15" s="296" t="inlineStr">
        <is>
          <t>Телефон по работе с претензиями/жалобами (WhatSapp): 8 (980) 757-69-93       E-mail: Claims@abiproduct.ru</t>
        </is>
      </c>
      <c r="B15" s="340" t="n"/>
      <c r="C15" s="340" t="n"/>
      <c r="D15" s="340" t="n"/>
      <c r="E15" s="340" t="n"/>
      <c r="F15" s="340" t="n"/>
      <c r="G15" s="340" t="n"/>
      <c r="H15" s="340" t="n"/>
      <c r="I15" s="340" t="n"/>
      <c r="J15" s="340" t="n"/>
      <c r="K15" s="340" t="n"/>
      <c r="L15" s="341" t="n"/>
      <c r="N15" s="298" t="inlineStr">
        <is>
          <t>Кликните на продукт, чтобы просмотреть изображение</t>
        </is>
      </c>
      <c r="V15" s="311" t="n"/>
      <c r="W15" s="311" t="n"/>
      <c r="X15" s="311" t="n"/>
      <c r="Y15" s="311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65" t="n"/>
      <c r="O16" s="365" t="n"/>
      <c r="P16" s="365" t="n"/>
      <c r="Q16" s="365" t="n"/>
      <c r="R16" s="365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82" t="inlineStr">
        <is>
          <t>Код единицы продаж</t>
        </is>
      </c>
      <c r="B17" s="282" t="inlineStr">
        <is>
          <t>Код продукта</t>
        </is>
      </c>
      <c r="C17" s="300" t="inlineStr">
        <is>
          <t>Номер варианта</t>
        </is>
      </c>
      <c r="D17" s="282" t="inlineStr">
        <is>
          <t xml:space="preserve">Штрих-код </t>
        </is>
      </c>
      <c r="E17" s="366" t="n"/>
      <c r="F17" s="282" t="inlineStr">
        <is>
          <t>Вес нетто штуки, кг</t>
        </is>
      </c>
      <c r="G17" s="282" t="inlineStr">
        <is>
          <t>Кол-во штук в коробе, шт</t>
        </is>
      </c>
      <c r="H17" s="282" t="inlineStr">
        <is>
          <t>Вес нетто короба, кг</t>
        </is>
      </c>
      <c r="I17" s="282" t="inlineStr">
        <is>
          <t>Вес брутто короба, кг</t>
        </is>
      </c>
      <c r="J17" s="282" t="inlineStr">
        <is>
          <t>Кол-во кор. на паллте, шт</t>
        </is>
      </c>
      <c r="K17" s="282" t="inlineStr">
        <is>
          <t>Коробок в слое</t>
        </is>
      </c>
      <c r="L17" s="282" t="inlineStr">
        <is>
          <t>Завод</t>
        </is>
      </c>
      <c r="M17" s="282" t="inlineStr">
        <is>
          <t>Срок годности, сут.</t>
        </is>
      </c>
      <c r="N17" s="282" t="inlineStr">
        <is>
          <t>Наименование</t>
        </is>
      </c>
      <c r="O17" s="367" t="n"/>
      <c r="P17" s="367" t="n"/>
      <c r="Q17" s="367" t="n"/>
      <c r="R17" s="366" t="n"/>
      <c r="S17" s="299" t="inlineStr">
        <is>
          <t>Доступно к отгрузке</t>
        </is>
      </c>
      <c r="T17" s="341" t="n"/>
      <c r="U17" s="282" t="inlineStr">
        <is>
          <t>Ед. изм.</t>
        </is>
      </c>
      <c r="V17" s="282" t="inlineStr">
        <is>
          <t>Заказ</t>
        </is>
      </c>
      <c r="W17" s="283" t="inlineStr">
        <is>
          <t>Заказ с округлением до короба</t>
        </is>
      </c>
      <c r="X17" s="282" t="inlineStr">
        <is>
          <t>Объём заказа, м3</t>
        </is>
      </c>
      <c r="Y17" s="285" t="inlineStr">
        <is>
          <t>Примечание по продуктку</t>
        </is>
      </c>
      <c r="Z17" s="285" t="inlineStr">
        <is>
          <t>Признак "НОВИНКА"</t>
        </is>
      </c>
      <c r="AA17" s="285" t="inlineStr">
        <is>
          <t>Для формул</t>
        </is>
      </c>
      <c r="AB17" s="368" t="n"/>
      <c r="AC17" s="369" t="n"/>
      <c r="AD17" s="292" t="n"/>
      <c r="BA17" s="293" t="inlineStr">
        <is>
          <t>Вид продукции</t>
        </is>
      </c>
    </row>
    <row r="18" ht="14.25" customHeight="1">
      <c r="A18" s="370" t="n"/>
      <c r="B18" s="370" t="n"/>
      <c r="C18" s="370" t="n"/>
      <c r="D18" s="371" t="n"/>
      <c r="E18" s="372" t="n"/>
      <c r="F18" s="370" t="n"/>
      <c r="G18" s="370" t="n"/>
      <c r="H18" s="370" t="n"/>
      <c r="I18" s="370" t="n"/>
      <c r="J18" s="370" t="n"/>
      <c r="K18" s="370" t="n"/>
      <c r="L18" s="370" t="n"/>
      <c r="M18" s="370" t="n"/>
      <c r="N18" s="371" t="n"/>
      <c r="O18" s="373" t="n"/>
      <c r="P18" s="373" t="n"/>
      <c r="Q18" s="373" t="n"/>
      <c r="R18" s="372" t="n"/>
      <c r="S18" s="299" t="inlineStr">
        <is>
          <t>начиная с</t>
        </is>
      </c>
      <c r="T18" s="299" t="inlineStr">
        <is>
          <t>до</t>
        </is>
      </c>
      <c r="U18" s="370" t="n"/>
      <c r="V18" s="370" t="n"/>
      <c r="W18" s="374" t="n"/>
      <c r="X18" s="370" t="n"/>
      <c r="Y18" s="375" t="n"/>
      <c r="Z18" s="375" t="n"/>
      <c r="AA18" s="376" t="n"/>
      <c r="AB18" s="377" t="n"/>
      <c r="AC18" s="378" t="n"/>
      <c r="AD18" s="379" t="n"/>
      <c r="BA18" s="1" t="n"/>
    </row>
    <row r="19" ht="27.75" customHeight="1">
      <c r="A19" s="205" t="inlineStr">
        <is>
          <t>Ядрена копоть</t>
        </is>
      </c>
      <c r="B19" s="380" t="n"/>
      <c r="C19" s="380" t="n"/>
      <c r="D19" s="380" t="n"/>
      <c r="E19" s="380" t="n"/>
      <c r="F19" s="380" t="n"/>
      <c r="G19" s="380" t="n"/>
      <c r="H19" s="380" t="n"/>
      <c r="I19" s="380" t="n"/>
      <c r="J19" s="380" t="n"/>
      <c r="K19" s="380" t="n"/>
      <c r="L19" s="380" t="n"/>
      <c r="M19" s="380" t="n"/>
      <c r="N19" s="380" t="n"/>
      <c r="O19" s="380" t="n"/>
      <c r="P19" s="380" t="n"/>
      <c r="Q19" s="380" t="n"/>
      <c r="R19" s="380" t="n"/>
      <c r="S19" s="380" t="n"/>
      <c r="T19" s="380" t="n"/>
      <c r="U19" s="380" t="n"/>
      <c r="V19" s="380" t="n"/>
      <c r="W19" s="380" t="n"/>
      <c r="X19" s="380" t="n"/>
      <c r="Y19" s="55" t="n"/>
      <c r="Z19" s="55" t="n"/>
    </row>
    <row r="20" ht="16.5" customHeight="1">
      <c r="A20" s="20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06" t="n"/>
      <c r="Z20" s="206" t="n"/>
    </row>
    <row r="21" ht="14.25" customHeight="1">
      <c r="A21" s="19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95" t="n"/>
      <c r="Z21" s="195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82" t="n">
        <v>4607111035752</v>
      </c>
      <c r="E22" s="349" t="n"/>
      <c r="F22" s="381" t="n">
        <v>0.43</v>
      </c>
      <c r="G22" s="38" t="n">
        <v>16</v>
      </c>
      <c r="H22" s="381" t="n">
        <v>6.88</v>
      </c>
      <c r="I22" s="381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82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/>
      </c>
      <c r="O22" s="383" t="n"/>
      <c r="P22" s="383" t="n"/>
      <c r="Q22" s="383" t="n"/>
      <c r="R22" s="349" t="n"/>
      <c r="S22" s="40" t="inlineStr"/>
      <c r="T22" s="40" t="inlineStr"/>
      <c r="U22" s="41" t="inlineStr">
        <is>
          <t>кор</t>
        </is>
      </c>
      <c r="V22" s="384" t="n">
        <v>0</v>
      </c>
      <c r="W22" s="385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86" t="n"/>
      <c r="N23" s="387" t="inlineStr">
        <is>
          <t>Итого</t>
        </is>
      </c>
      <c r="O23" s="357" t="n"/>
      <c r="P23" s="357" t="n"/>
      <c r="Q23" s="357" t="n"/>
      <c r="R23" s="357" t="n"/>
      <c r="S23" s="357" t="n"/>
      <c r="T23" s="358" t="n"/>
      <c r="U23" s="43" t="inlineStr">
        <is>
          <t>кор</t>
        </is>
      </c>
      <c r="V23" s="388">
        <f>IFERROR(SUM(V22:V22),"0")</f>
        <v/>
      </c>
      <c r="W23" s="388">
        <f>IFERROR(SUM(W22:W22),"0")</f>
        <v/>
      </c>
      <c r="X23" s="388">
        <f>IFERROR(IF(X22="",0,X22),"0")</f>
        <v/>
      </c>
      <c r="Y23" s="389" t="n"/>
      <c r="Z23" s="38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86" t="n"/>
      <c r="N24" s="387" t="inlineStr">
        <is>
          <t>Итого</t>
        </is>
      </c>
      <c r="O24" s="357" t="n"/>
      <c r="P24" s="357" t="n"/>
      <c r="Q24" s="357" t="n"/>
      <c r="R24" s="357" t="n"/>
      <c r="S24" s="357" t="n"/>
      <c r="T24" s="358" t="n"/>
      <c r="U24" s="43" t="inlineStr">
        <is>
          <t>кг</t>
        </is>
      </c>
      <c r="V24" s="388">
        <f>IFERROR(SUMPRODUCT(V22:V22*H22:H22),"0")</f>
        <v/>
      </c>
      <c r="W24" s="388">
        <f>IFERROR(SUMPRODUCT(W22:W22*H22:H22),"0")</f>
        <v/>
      </c>
      <c r="X24" s="43" t="n"/>
      <c r="Y24" s="389" t="n"/>
      <c r="Z24" s="389" t="n"/>
    </row>
    <row r="25" ht="27.75" customHeight="1">
      <c r="A25" s="205" t="inlineStr">
        <is>
          <t>Горячая штучка</t>
        </is>
      </c>
      <c r="B25" s="380" t="n"/>
      <c r="C25" s="380" t="n"/>
      <c r="D25" s="380" t="n"/>
      <c r="E25" s="380" t="n"/>
      <c r="F25" s="380" t="n"/>
      <c r="G25" s="380" t="n"/>
      <c r="H25" s="380" t="n"/>
      <c r="I25" s="380" t="n"/>
      <c r="J25" s="380" t="n"/>
      <c r="K25" s="380" t="n"/>
      <c r="L25" s="380" t="n"/>
      <c r="M25" s="380" t="n"/>
      <c r="N25" s="380" t="n"/>
      <c r="O25" s="380" t="n"/>
      <c r="P25" s="380" t="n"/>
      <c r="Q25" s="380" t="n"/>
      <c r="R25" s="380" t="n"/>
      <c r="S25" s="380" t="n"/>
      <c r="T25" s="380" t="n"/>
      <c r="U25" s="380" t="n"/>
      <c r="V25" s="380" t="n"/>
      <c r="W25" s="380" t="n"/>
      <c r="X25" s="380" t="n"/>
      <c r="Y25" s="55" t="n"/>
      <c r="Z25" s="55" t="n"/>
    </row>
    <row r="26" ht="16.5" customHeight="1">
      <c r="A26" s="20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06" t="n"/>
      <c r="Z26" s="206" t="n"/>
    </row>
    <row r="27" ht="14.25" customHeight="1">
      <c r="A27" s="19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95" t="n"/>
      <c r="Z27" s="19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2" t="n">
        <v>4607111036520</v>
      </c>
      <c r="E28" s="349" t="n"/>
      <c r="F28" s="381" t="n">
        <v>0.25</v>
      </c>
      <c r="G28" s="38" t="n">
        <v>6</v>
      </c>
      <c r="H28" s="381" t="n">
        <v>1.5</v>
      </c>
      <c r="I28" s="381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9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83" t="n"/>
      <c r="P28" s="383" t="n"/>
      <c r="Q28" s="383" t="n"/>
      <c r="R28" s="349" t="n"/>
      <c r="S28" s="40" t="inlineStr"/>
      <c r="T28" s="40" t="inlineStr"/>
      <c r="U28" s="41" t="inlineStr">
        <is>
          <t>кор</t>
        </is>
      </c>
      <c r="V28" s="384" t="n">
        <v>0</v>
      </c>
      <c r="W28" s="385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2" t="n">
        <v>4607111036605</v>
      </c>
      <c r="E29" s="349" t="n"/>
      <c r="F29" s="381" t="n">
        <v>0.25</v>
      </c>
      <c r="G29" s="38" t="n">
        <v>6</v>
      </c>
      <c r="H29" s="381" t="n">
        <v>1.5</v>
      </c>
      <c r="I29" s="381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9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83" t="n"/>
      <c r="P29" s="383" t="n"/>
      <c r="Q29" s="383" t="n"/>
      <c r="R29" s="349" t="n"/>
      <c r="S29" s="40" t="inlineStr"/>
      <c r="T29" s="40" t="inlineStr"/>
      <c r="U29" s="41" t="inlineStr">
        <is>
          <t>кор</t>
        </is>
      </c>
      <c r="V29" s="384" t="n">
        <v>10</v>
      </c>
      <c r="W29" s="385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2" t="n">
        <v>4607111036537</v>
      </c>
      <c r="E30" s="349" t="n"/>
      <c r="F30" s="381" t="n">
        <v>0.25</v>
      </c>
      <c r="G30" s="38" t="n">
        <v>6</v>
      </c>
      <c r="H30" s="381" t="n">
        <v>1.5</v>
      </c>
      <c r="I30" s="381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9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83" t="n"/>
      <c r="P30" s="383" t="n"/>
      <c r="Q30" s="383" t="n"/>
      <c r="R30" s="349" t="n"/>
      <c r="S30" s="40" t="inlineStr"/>
      <c r="T30" s="40" t="inlineStr"/>
      <c r="U30" s="41" t="inlineStr">
        <is>
          <t>кор</t>
        </is>
      </c>
      <c r="V30" s="384" t="n">
        <v>117</v>
      </c>
      <c r="W30" s="385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2" t="n">
        <v>4607111036599</v>
      </c>
      <c r="E31" s="349" t="n"/>
      <c r="F31" s="381" t="n">
        <v>0.25</v>
      </c>
      <c r="G31" s="38" t="n">
        <v>6</v>
      </c>
      <c r="H31" s="381" t="n">
        <v>1.5</v>
      </c>
      <c r="I31" s="381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9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83" t="n"/>
      <c r="P31" s="383" t="n"/>
      <c r="Q31" s="383" t="n"/>
      <c r="R31" s="349" t="n"/>
      <c r="S31" s="40" t="inlineStr"/>
      <c r="T31" s="40" t="inlineStr"/>
      <c r="U31" s="41" t="inlineStr">
        <is>
          <t>кор</t>
        </is>
      </c>
      <c r="V31" s="384" t="n">
        <v>0</v>
      </c>
      <c r="W31" s="385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86" t="n"/>
      <c r="N32" s="387" t="inlineStr">
        <is>
          <t>Итого</t>
        </is>
      </c>
      <c r="O32" s="357" t="n"/>
      <c r="P32" s="357" t="n"/>
      <c r="Q32" s="357" t="n"/>
      <c r="R32" s="357" t="n"/>
      <c r="S32" s="357" t="n"/>
      <c r="T32" s="358" t="n"/>
      <c r="U32" s="43" t="inlineStr">
        <is>
          <t>кор</t>
        </is>
      </c>
      <c r="V32" s="388">
        <f>IFERROR(SUM(V28:V31),"0")</f>
        <v/>
      </c>
      <c r="W32" s="388">
        <f>IFERROR(SUM(W28:W31),"0")</f>
        <v/>
      </c>
      <c r="X32" s="388">
        <f>IFERROR(IF(X28="",0,X28),"0")+IFERROR(IF(X29="",0,X29),"0")+IFERROR(IF(X30="",0,X30),"0")+IFERROR(IF(X31="",0,X31),"0")</f>
        <v/>
      </c>
      <c r="Y32" s="389" t="n"/>
      <c r="Z32" s="38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86" t="n"/>
      <c r="N33" s="387" t="inlineStr">
        <is>
          <t>Итого</t>
        </is>
      </c>
      <c r="O33" s="357" t="n"/>
      <c r="P33" s="357" t="n"/>
      <c r="Q33" s="357" t="n"/>
      <c r="R33" s="357" t="n"/>
      <c r="S33" s="357" t="n"/>
      <c r="T33" s="358" t="n"/>
      <c r="U33" s="43" t="inlineStr">
        <is>
          <t>кг</t>
        </is>
      </c>
      <c r="V33" s="388">
        <f>IFERROR(SUMPRODUCT(V28:V31*H28:H31),"0")</f>
        <v/>
      </c>
      <c r="W33" s="388">
        <f>IFERROR(SUMPRODUCT(W28:W31*H28:H31),"0")</f>
        <v/>
      </c>
      <c r="X33" s="43" t="n"/>
      <c r="Y33" s="389" t="n"/>
      <c r="Z33" s="389" t="n"/>
    </row>
    <row r="34" ht="16.5" customHeight="1">
      <c r="A34" s="20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06" t="n"/>
      <c r="Z34" s="206" t="n"/>
    </row>
    <row r="35" ht="14.25" customHeight="1">
      <c r="A35" s="19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95" t="n"/>
      <c r="Z35" s="19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2" t="n">
        <v>4607111036285</v>
      </c>
      <c r="E36" s="349" t="n"/>
      <c r="F36" s="381" t="n">
        <v>0.75</v>
      </c>
      <c r="G36" s="38" t="n">
        <v>8</v>
      </c>
      <c r="H36" s="381" t="n">
        <v>6</v>
      </c>
      <c r="I36" s="381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9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83" t="n"/>
      <c r="P36" s="383" t="n"/>
      <c r="Q36" s="383" t="n"/>
      <c r="R36" s="349" t="n"/>
      <c r="S36" s="40" t="inlineStr"/>
      <c r="T36" s="40" t="inlineStr"/>
      <c r="U36" s="41" t="inlineStr">
        <is>
          <t>кор</t>
        </is>
      </c>
      <c r="V36" s="384" t="n">
        <v>0</v>
      </c>
      <c r="W36" s="385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2" t="n">
        <v>4607111036308</v>
      </c>
      <c r="E37" s="349" t="n"/>
      <c r="F37" s="381" t="n">
        <v>0.75</v>
      </c>
      <c r="G37" s="38" t="n">
        <v>8</v>
      </c>
      <c r="H37" s="381" t="n">
        <v>6</v>
      </c>
      <c r="I37" s="381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95" t="inlineStr">
        <is>
          <t>Пельмени Grandmeni с говядиной в сливочном соусе Grandmeni 0,75 Сфера Горячая штучка</t>
        </is>
      </c>
      <c r="O37" s="383" t="n"/>
      <c r="P37" s="383" t="n"/>
      <c r="Q37" s="383" t="n"/>
      <c r="R37" s="349" t="n"/>
      <c r="S37" s="40" t="inlineStr"/>
      <c r="T37" s="40" t="inlineStr"/>
      <c r="U37" s="41" t="inlineStr">
        <is>
          <t>кор</t>
        </is>
      </c>
      <c r="V37" s="384" t="n">
        <v>0</v>
      </c>
      <c r="W37" s="385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2" t="n">
        <v>4607111036315</v>
      </c>
      <c r="E38" s="349" t="n"/>
      <c r="F38" s="381" t="n">
        <v>0.75</v>
      </c>
      <c r="G38" s="38" t="n">
        <v>8</v>
      </c>
      <c r="H38" s="381" t="n">
        <v>6</v>
      </c>
      <c r="I38" s="381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9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83" t="n"/>
      <c r="P38" s="383" t="n"/>
      <c r="Q38" s="383" t="n"/>
      <c r="R38" s="349" t="n"/>
      <c r="S38" s="40" t="inlineStr"/>
      <c r="T38" s="40" t="inlineStr"/>
      <c r="U38" s="41" t="inlineStr">
        <is>
          <t>кор</t>
        </is>
      </c>
      <c r="V38" s="384" t="n">
        <v>0</v>
      </c>
      <c r="W38" s="385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2" t="n">
        <v>4607111036292</v>
      </c>
      <c r="E39" s="349" t="n"/>
      <c r="F39" s="381" t="n">
        <v>0.75</v>
      </c>
      <c r="G39" s="38" t="n">
        <v>8</v>
      </c>
      <c r="H39" s="381" t="n">
        <v>6</v>
      </c>
      <c r="I39" s="381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83" t="n"/>
      <c r="P39" s="383" t="n"/>
      <c r="Q39" s="383" t="n"/>
      <c r="R39" s="349" t="n"/>
      <c r="S39" s="40" t="inlineStr"/>
      <c r="T39" s="40" t="inlineStr"/>
      <c r="U39" s="41" t="inlineStr">
        <is>
          <t>кор</t>
        </is>
      </c>
      <c r="V39" s="384" t="n">
        <v>0</v>
      </c>
      <c r="W39" s="385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86" t="n"/>
      <c r="N40" s="387" t="inlineStr">
        <is>
          <t>Итого</t>
        </is>
      </c>
      <c r="O40" s="357" t="n"/>
      <c r="P40" s="357" t="n"/>
      <c r="Q40" s="357" t="n"/>
      <c r="R40" s="357" t="n"/>
      <c r="S40" s="357" t="n"/>
      <c r="T40" s="358" t="n"/>
      <c r="U40" s="43" t="inlineStr">
        <is>
          <t>кор</t>
        </is>
      </c>
      <c r="V40" s="388">
        <f>IFERROR(SUM(V36:V39),"0")</f>
        <v/>
      </c>
      <c r="W40" s="388">
        <f>IFERROR(SUM(W36:W39),"0")</f>
        <v/>
      </c>
      <c r="X40" s="388">
        <f>IFERROR(IF(X36="",0,X36),"0")+IFERROR(IF(X37="",0,X37),"0")+IFERROR(IF(X38="",0,X38),"0")+IFERROR(IF(X39="",0,X39),"0")</f>
        <v/>
      </c>
      <c r="Y40" s="389" t="n"/>
      <c r="Z40" s="38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86" t="n"/>
      <c r="N41" s="387" t="inlineStr">
        <is>
          <t>Итого</t>
        </is>
      </c>
      <c r="O41" s="357" t="n"/>
      <c r="P41" s="357" t="n"/>
      <c r="Q41" s="357" t="n"/>
      <c r="R41" s="357" t="n"/>
      <c r="S41" s="357" t="n"/>
      <c r="T41" s="358" t="n"/>
      <c r="U41" s="43" t="inlineStr">
        <is>
          <t>кг</t>
        </is>
      </c>
      <c r="V41" s="388">
        <f>IFERROR(SUMPRODUCT(V36:V39*H36:H39),"0")</f>
        <v/>
      </c>
      <c r="W41" s="388">
        <f>IFERROR(SUMPRODUCT(W36:W39*H36:H39),"0")</f>
        <v/>
      </c>
      <c r="X41" s="43" t="n"/>
      <c r="Y41" s="389" t="n"/>
      <c r="Z41" s="389" t="n"/>
    </row>
    <row r="42" ht="16.5" customHeight="1">
      <c r="A42" s="20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06" t="n"/>
      <c r="Z42" s="206" t="n"/>
    </row>
    <row r="43" ht="14.25" customHeight="1">
      <c r="A43" s="19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95" t="n"/>
      <c r="Z43" s="195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82" t="n">
        <v>4607111037053</v>
      </c>
      <c r="E44" s="349" t="n"/>
      <c r="F44" s="381" t="n">
        <v>0.2</v>
      </c>
      <c r="G44" s="38" t="n">
        <v>6</v>
      </c>
      <c r="H44" s="381" t="n">
        <v>1.2</v>
      </c>
      <c r="I44" s="381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83" t="n"/>
      <c r="P44" s="383" t="n"/>
      <c r="Q44" s="383" t="n"/>
      <c r="R44" s="349" t="n"/>
      <c r="S44" s="40" t="inlineStr"/>
      <c r="T44" s="40" t="inlineStr"/>
      <c r="U44" s="41" t="inlineStr">
        <is>
          <t>кор</t>
        </is>
      </c>
      <c r="V44" s="384" t="n">
        <v>0</v>
      </c>
      <c r="W44" s="385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82" t="n">
        <v>4607111037060</v>
      </c>
      <c r="E45" s="349" t="n"/>
      <c r="F45" s="381" t="n">
        <v>0.2</v>
      </c>
      <c r="G45" s="38" t="n">
        <v>6</v>
      </c>
      <c r="H45" s="381" t="n">
        <v>1.2</v>
      </c>
      <c r="I45" s="381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9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83" t="n"/>
      <c r="P45" s="383" t="n"/>
      <c r="Q45" s="383" t="n"/>
      <c r="R45" s="349" t="n"/>
      <c r="S45" s="40" t="inlineStr"/>
      <c r="T45" s="40" t="inlineStr"/>
      <c r="U45" s="41" t="inlineStr">
        <is>
          <t>кор</t>
        </is>
      </c>
      <c r="V45" s="384" t="n">
        <v>10</v>
      </c>
      <c r="W45" s="385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86" t="n"/>
      <c r="N46" s="387" t="inlineStr">
        <is>
          <t>Итого</t>
        </is>
      </c>
      <c r="O46" s="357" t="n"/>
      <c r="P46" s="357" t="n"/>
      <c r="Q46" s="357" t="n"/>
      <c r="R46" s="357" t="n"/>
      <c r="S46" s="357" t="n"/>
      <c r="T46" s="358" t="n"/>
      <c r="U46" s="43" t="inlineStr">
        <is>
          <t>кор</t>
        </is>
      </c>
      <c r="V46" s="388">
        <f>IFERROR(SUM(V44:V45),"0")</f>
        <v/>
      </c>
      <c r="W46" s="388">
        <f>IFERROR(SUM(W44:W45),"0")</f>
        <v/>
      </c>
      <c r="X46" s="388">
        <f>IFERROR(IF(X44="",0,X44),"0")+IFERROR(IF(X45="",0,X45),"0")</f>
        <v/>
      </c>
      <c r="Y46" s="389" t="n"/>
      <c r="Z46" s="38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86" t="n"/>
      <c r="N47" s="387" t="inlineStr">
        <is>
          <t>Итого</t>
        </is>
      </c>
      <c r="O47" s="357" t="n"/>
      <c r="P47" s="357" t="n"/>
      <c r="Q47" s="357" t="n"/>
      <c r="R47" s="357" t="n"/>
      <c r="S47" s="357" t="n"/>
      <c r="T47" s="358" t="n"/>
      <c r="U47" s="43" t="inlineStr">
        <is>
          <t>кг</t>
        </is>
      </c>
      <c r="V47" s="388">
        <f>IFERROR(SUMPRODUCT(V44:V45*H44:H45),"0")</f>
        <v/>
      </c>
      <c r="W47" s="388">
        <f>IFERROR(SUMPRODUCT(W44:W45*H44:H45),"0")</f>
        <v/>
      </c>
      <c r="X47" s="43" t="n"/>
      <c r="Y47" s="389" t="n"/>
      <c r="Z47" s="389" t="n"/>
    </row>
    <row r="48" ht="16.5" customHeight="1">
      <c r="A48" s="20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06" t="n"/>
      <c r="Z48" s="206" t="n"/>
    </row>
    <row r="49" ht="14.25" customHeight="1">
      <c r="A49" s="19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95" t="n"/>
      <c r="Z49" s="195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82" t="n">
        <v>4607111037190</v>
      </c>
      <c r="E50" s="349" t="n"/>
      <c r="F50" s="381" t="n">
        <v>0.43</v>
      </c>
      <c r="G50" s="38" t="n">
        <v>16</v>
      </c>
      <c r="H50" s="381" t="n">
        <v>6.88</v>
      </c>
      <c r="I50" s="381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400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/>
      </c>
      <c r="O50" s="383" t="n"/>
      <c r="P50" s="383" t="n"/>
      <c r="Q50" s="383" t="n"/>
      <c r="R50" s="349" t="n"/>
      <c r="S50" s="40" t="inlineStr"/>
      <c r="T50" s="40" t="inlineStr"/>
      <c r="U50" s="41" t="inlineStr">
        <is>
          <t>кор</t>
        </is>
      </c>
      <c r="V50" s="384" t="n">
        <v>0</v>
      </c>
      <c r="W50" s="385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82" t="n">
        <v>4607111037183</v>
      </c>
      <c r="E51" s="349" t="n"/>
      <c r="F51" s="381" t="n">
        <v>0.9</v>
      </c>
      <c r="G51" s="38" t="n">
        <v>8</v>
      </c>
      <c r="H51" s="381" t="n">
        <v>7.2</v>
      </c>
      <c r="I51" s="381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401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/>
      </c>
      <c r="O51" s="383" t="n"/>
      <c r="P51" s="383" t="n"/>
      <c r="Q51" s="383" t="n"/>
      <c r="R51" s="349" t="n"/>
      <c r="S51" s="40" t="inlineStr"/>
      <c r="T51" s="40" t="inlineStr"/>
      <c r="U51" s="41" t="inlineStr">
        <is>
          <t>кор</t>
        </is>
      </c>
      <c r="V51" s="384" t="n">
        <v>0</v>
      </c>
      <c r="W51" s="385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82" t="n">
        <v>4607111037091</v>
      </c>
      <c r="E52" s="349" t="n"/>
      <c r="F52" s="381" t="n">
        <v>0.43</v>
      </c>
      <c r="G52" s="38" t="n">
        <v>16</v>
      </c>
      <c r="H52" s="381" t="n">
        <v>6.88</v>
      </c>
      <c r="I52" s="381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402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/>
      </c>
      <c r="O52" s="383" t="n"/>
      <c r="P52" s="383" t="n"/>
      <c r="Q52" s="383" t="n"/>
      <c r="R52" s="349" t="n"/>
      <c r="S52" s="40" t="inlineStr"/>
      <c r="T52" s="40" t="inlineStr"/>
      <c r="U52" s="41" t="inlineStr">
        <is>
          <t>кор</t>
        </is>
      </c>
      <c r="V52" s="384" t="n">
        <v>0</v>
      </c>
      <c r="W52" s="385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82" t="n">
        <v>4607111036902</v>
      </c>
      <c r="E53" s="349" t="n"/>
      <c r="F53" s="381" t="n">
        <v>0.9</v>
      </c>
      <c r="G53" s="38" t="n">
        <v>8</v>
      </c>
      <c r="H53" s="381" t="n">
        <v>7.2</v>
      </c>
      <c r="I53" s="381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403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/>
      </c>
      <c r="O53" s="383" t="n"/>
      <c r="P53" s="383" t="n"/>
      <c r="Q53" s="383" t="n"/>
      <c r="R53" s="349" t="n"/>
      <c r="S53" s="40" t="inlineStr"/>
      <c r="T53" s="40" t="inlineStr"/>
      <c r="U53" s="41" t="inlineStr">
        <is>
          <t>кор</t>
        </is>
      </c>
      <c r="V53" s="384" t="n">
        <v>0</v>
      </c>
      <c r="W53" s="385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82" t="n">
        <v>4607111036858</v>
      </c>
      <c r="E54" s="349" t="n"/>
      <c r="F54" s="381" t="n">
        <v>0.43</v>
      </c>
      <c r="G54" s="38" t="n">
        <v>16</v>
      </c>
      <c r="H54" s="381" t="n">
        <v>6.88</v>
      </c>
      <c r="I54" s="381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404">
        <f>HYPERLINK("https://abi.ru/products/Замороженные/Горячая штучка/Бигбули ГШ/Пельмени/P003679/","Пельмени «Бигбули с мясом» 0,43 Сфера ТМ «Горячая штучка»")</f>
        <v/>
      </c>
      <c r="O54" s="383" t="n"/>
      <c r="P54" s="383" t="n"/>
      <c r="Q54" s="383" t="n"/>
      <c r="R54" s="349" t="n"/>
      <c r="S54" s="40" t="inlineStr"/>
      <c r="T54" s="40" t="inlineStr"/>
      <c r="U54" s="41" t="inlineStr">
        <is>
          <t>кор</t>
        </is>
      </c>
      <c r="V54" s="384" t="n">
        <v>0</v>
      </c>
      <c r="W54" s="385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82" t="n">
        <v>4607111036889</v>
      </c>
      <c r="E55" s="349" t="n"/>
      <c r="F55" s="381" t="n">
        <v>0.9</v>
      </c>
      <c r="G55" s="38" t="n">
        <v>8</v>
      </c>
      <c r="H55" s="381" t="n">
        <v>7.2</v>
      </c>
      <c r="I55" s="381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405">
        <f>HYPERLINK("https://abi.ru/products/Замороженные/Горячая штучка/Бигбули ГШ/Пельмени/P003678/","Пельмени «Бигбули с мясом» 0,9 Сфера ТМ «Горячая штучка»")</f>
        <v/>
      </c>
      <c r="O55" s="383" t="n"/>
      <c r="P55" s="383" t="n"/>
      <c r="Q55" s="383" t="n"/>
      <c r="R55" s="349" t="n"/>
      <c r="S55" s="40" t="inlineStr"/>
      <c r="T55" s="40" t="inlineStr"/>
      <c r="U55" s="41" t="inlineStr">
        <is>
          <t>кор</t>
        </is>
      </c>
      <c r="V55" s="384" t="n">
        <v>40</v>
      </c>
      <c r="W55" s="385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86" t="n"/>
      <c r="N56" s="387" t="inlineStr">
        <is>
          <t>Итого</t>
        </is>
      </c>
      <c r="O56" s="357" t="n"/>
      <c r="P56" s="357" t="n"/>
      <c r="Q56" s="357" t="n"/>
      <c r="R56" s="357" t="n"/>
      <c r="S56" s="357" t="n"/>
      <c r="T56" s="358" t="n"/>
      <c r="U56" s="43" t="inlineStr">
        <is>
          <t>кор</t>
        </is>
      </c>
      <c r="V56" s="388">
        <f>IFERROR(SUM(V50:V55),"0")</f>
        <v/>
      </c>
      <c r="W56" s="388">
        <f>IFERROR(SUM(W50:W55),"0")</f>
        <v/>
      </c>
      <c r="X56" s="388">
        <f>IFERROR(IF(X50="",0,X50),"0")+IFERROR(IF(X51="",0,X51),"0")+IFERROR(IF(X52="",0,X52),"0")+IFERROR(IF(X53="",0,X53),"0")+IFERROR(IF(X54="",0,X54),"0")+IFERROR(IF(X55="",0,X55),"0")</f>
        <v/>
      </c>
      <c r="Y56" s="389" t="n"/>
      <c r="Z56" s="38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86" t="n"/>
      <c r="N57" s="387" t="inlineStr">
        <is>
          <t>Итого</t>
        </is>
      </c>
      <c r="O57" s="357" t="n"/>
      <c r="P57" s="357" t="n"/>
      <c r="Q57" s="357" t="n"/>
      <c r="R57" s="357" t="n"/>
      <c r="S57" s="357" t="n"/>
      <c r="T57" s="358" t="n"/>
      <c r="U57" s="43" t="inlineStr">
        <is>
          <t>кг</t>
        </is>
      </c>
      <c r="V57" s="388">
        <f>IFERROR(SUMPRODUCT(V50:V55*H50:H55),"0")</f>
        <v/>
      </c>
      <c r="W57" s="388">
        <f>IFERROR(SUMPRODUCT(W50:W55*H50:H55),"0")</f>
        <v/>
      </c>
      <c r="X57" s="43" t="n"/>
      <c r="Y57" s="389" t="n"/>
      <c r="Z57" s="389" t="n"/>
    </row>
    <row r="58" ht="16.5" customHeight="1">
      <c r="A58" s="20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06" t="n"/>
      <c r="Z58" s="206" t="n"/>
    </row>
    <row r="59" ht="14.25" customHeight="1">
      <c r="A59" s="19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95" t="n"/>
      <c r="Z59" s="195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82" t="n">
        <v>4607111037411</v>
      </c>
      <c r="E60" s="349" t="n"/>
      <c r="F60" s="381" t="n">
        <v>2.7</v>
      </c>
      <c r="G60" s="38" t="n">
        <v>1</v>
      </c>
      <c r="H60" s="381" t="n">
        <v>2.7</v>
      </c>
      <c r="I60" s="381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406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/>
      </c>
      <c r="O60" s="383" t="n"/>
      <c r="P60" s="383" t="n"/>
      <c r="Q60" s="383" t="n"/>
      <c r="R60" s="349" t="n"/>
      <c r="S60" s="40" t="inlineStr"/>
      <c r="T60" s="40" t="inlineStr"/>
      <c r="U60" s="41" t="inlineStr">
        <is>
          <t>кор</t>
        </is>
      </c>
      <c r="V60" s="384" t="n">
        <v>0</v>
      </c>
      <c r="W60" s="385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82" t="n">
        <v>4607111036728</v>
      </c>
      <c r="E61" s="349" t="n"/>
      <c r="F61" s="381" t="n">
        <v>5</v>
      </c>
      <c r="G61" s="38" t="n">
        <v>1</v>
      </c>
      <c r="H61" s="381" t="n">
        <v>5</v>
      </c>
      <c r="I61" s="381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407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/>
      </c>
      <c r="O61" s="383" t="n"/>
      <c r="P61" s="383" t="n"/>
      <c r="Q61" s="383" t="n"/>
      <c r="R61" s="349" t="n"/>
      <c r="S61" s="40" t="inlineStr"/>
      <c r="T61" s="40" t="inlineStr"/>
      <c r="U61" s="41" t="inlineStr">
        <is>
          <t>кор</t>
        </is>
      </c>
      <c r="V61" s="384" t="n">
        <v>438</v>
      </c>
      <c r="W61" s="385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86" t="n"/>
      <c r="N62" s="387" t="inlineStr">
        <is>
          <t>Итого</t>
        </is>
      </c>
      <c r="O62" s="357" t="n"/>
      <c r="P62" s="357" t="n"/>
      <c r="Q62" s="357" t="n"/>
      <c r="R62" s="357" t="n"/>
      <c r="S62" s="357" t="n"/>
      <c r="T62" s="358" t="n"/>
      <c r="U62" s="43" t="inlineStr">
        <is>
          <t>кор</t>
        </is>
      </c>
      <c r="V62" s="388">
        <f>IFERROR(SUM(V60:V61),"0")</f>
        <v/>
      </c>
      <c r="W62" s="388">
        <f>IFERROR(SUM(W60:W61),"0")</f>
        <v/>
      </c>
      <c r="X62" s="388">
        <f>IFERROR(IF(X60="",0,X60),"0")+IFERROR(IF(X61="",0,X61),"0")</f>
        <v/>
      </c>
      <c r="Y62" s="389" t="n"/>
      <c r="Z62" s="38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86" t="n"/>
      <c r="N63" s="387" t="inlineStr">
        <is>
          <t>Итого</t>
        </is>
      </c>
      <c r="O63" s="357" t="n"/>
      <c r="P63" s="357" t="n"/>
      <c r="Q63" s="357" t="n"/>
      <c r="R63" s="357" t="n"/>
      <c r="S63" s="357" t="n"/>
      <c r="T63" s="358" t="n"/>
      <c r="U63" s="43" t="inlineStr">
        <is>
          <t>кг</t>
        </is>
      </c>
      <c r="V63" s="388">
        <f>IFERROR(SUMPRODUCT(V60:V61*H60:H61),"0")</f>
        <v/>
      </c>
      <c r="W63" s="388">
        <f>IFERROR(SUMPRODUCT(W60:W61*H60:H61),"0")</f>
        <v/>
      </c>
      <c r="X63" s="43" t="n"/>
      <c r="Y63" s="389" t="n"/>
      <c r="Z63" s="389" t="n"/>
    </row>
    <row r="64" ht="16.5" customHeight="1">
      <c r="A64" s="20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06" t="n"/>
      <c r="Z64" s="206" t="n"/>
    </row>
    <row r="65" ht="14.25" customHeight="1">
      <c r="A65" s="195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95" t="n"/>
      <c r="Z65" s="195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2" t="n">
        <v>4607111033659</v>
      </c>
      <c r="E66" s="349" t="n"/>
      <c r="F66" s="381" t="n">
        <v>0.3</v>
      </c>
      <c r="G66" s="38" t="n">
        <v>12</v>
      </c>
      <c r="H66" s="381" t="n">
        <v>3.6</v>
      </c>
      <c r="I66" s="381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40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83" t="n"/>
      <c r="P66" s="383" t="n"/>
      <c r="Q66" s="383" t="n"/>
      <c r="R66" s="349" t="n"/>
      <c r="S66" s="40" t="inlineStr"/>
      <c r="T66" s="40" t="inlineStr"/>
      <c r="U66" s="41" t="inlineStr">
        <is>
          <t>кор</t>
        </is>
      </c>
      <c r="V66" s="384" t="n">
        <v>0</v>
      </c>
      <c r="W66" s="385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86" t="n"/>
      <c r="N67" s="387" t="inlineStr">
        <is>
          <t>Итого</t>
        </is>
      </c>
      <c r="O67" s="357" t="n"/>
      <c r="P67" s="357" t="n"/>
      <c r="Q67" s="357" t="n"/>
      <c r="R67" s="357" t="n"/>
      <c r="S67" s="357" t="n"/>
      <c r="T67" s="358" t="n"/>
      <c r="U67" s="43" t="inlineStr">
        <is>
          <t>кор</t>
        </is>
      </c>
      <c r="V67" s="388">
        <f>IFERROR(SUM(V66:V66),"0")</f>
        <v/>
      </c>
      <c r="W67" s="388">
        <f>IFERROR(SUM(W66:W66),"0")</f>
        <v/>
      </c>
      <c r="X67" s="388">
        <f>IFERROR(IF(X66="",0,X66),"0")</f>
        <v/>
      </c>
      <c r="Y67" s="389" t="n"/>
      <c r="Z67" s="38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86" t="n"/>
      <c r="N68" s="387" t="inlineStr">
        <is>
          <t>Итого</t>
        </is>
      </c>
      <c r="O68" s="357" t="n"/>
      <c r="P68" s="357" t="n"/>
      <c r="Q68" s="357" t="n"/>
      <c r="R68" s="357" t="n"/>
      <c r="S68" s="357" t="n"/>
      <c r="T68" s="358" t="n"/>
      <c r="U68" s="43" t="inlineStr">
        <is>
          <t>кг</t>
        </is>
      </c>
      <c r="V68" s="388">
        <f>IFERROR(SUMPRODUCT(V66:V66*H66:H66),"0")</f>
        <v/>
      </c>
      <c r="W68" s="388">
        <f>IFERROR(SUMPRODUCT(W66:W66*H66:H66),"0")</f>
        <v/>
      </c>
      <c r="X68" s="43" t="n"/>
      <c r="Y68" s="389" t="n"/>
      <c r="Z68" s="389" t="n"/>
    </row>
    <row r="69" ht="16.5" customHeight="1">
      <c r="A69" s="20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06" t="n"/>
      <c r="Z69" s="206" t="n"/>
    </row>
    <row r="70" ht="14.25" customHeight="1">
      <c r="A70" s="195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95" t="n"/>
      <c r="Z70" s="195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2" t="n">
        <v>4607111034137</v>
      </c>
      <c r="E71" s="349" t="n"/>
      <c r="F71" s="381" t="n">
        <v>0.3</v>
      </c>
      <c r="G71" s="38" t="n">
        <v>12</v>
      </c>
      <c r="H71" s="381" t="n">
        <v>3.6</v>
      </c>
      <c r="I71" s="381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40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83" t="n"/>
      <c r="P71" s="383" t="n"/>
      <c r="Q71" s="383" t="n"/>
      <c r="R71" s="349" t="n"/>
      <c r="S71" s="40" t="inlineStr"/>
      <c r="T71" s="40" t="inlineStr"/>
      <c r="U71" s="41" t="inlineStr">
        <is>
          <t>кор</t>
        </is>
      </c>
      <c r="V71" s="384" t="n">
        <v>0</v>
      </c>
      <c r="W71" s="385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2" t="n">
        <v>4607111034120</v>
      </c>
      <c r="E72" s="349" t="n"/>
      <c r="F72" s="381" t="n">
        <v>0.3</v>
      </c>
      <c r="G72" s="38" t="n">
        <v>12</v>
      </c>
      <c r="H72" s="381" t="n">
        <v>3.6</v>
      </c>
      <c r="I72" s="381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1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83" t="n"/>
      <c r="P72" s="383" t="n"/>
      <c r="Q72" s="383" t="n"/>
      <c r="R72" s="349" t="n"/>
      <c r="S72" s="40" t="inlineStr"/>
      <c r="T72" s="40" t="inlineStr"/>
      <c r="U72" s="41" t="inlineStr">
        <is>
          <t>кор</t>
        </is>
      </c>
      <c r="V72" s="384" t="n">
        <v>0</v>
      </c>
      <c r="W72" s="385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86" t="n"/>
      <c r="N73" s="387" t="inlineStr">
        <is>
          <t>Итого</t>
        </is>
      </c>
      <c r="O73" s="357" t="n"/>
      <c r="P73" s="357" t="n"/>
      <c r="Q73" s="357" t="n"/>
      <c r="R73" s="357" t="n"/>
      <c r="S73" s="357" t="n"/>
      <c r="T73" s="358" t="n"/>
      <c r="U73" s="43" t="inlineStr">
        <is>
          <t>кор</t>
        </is>
      </c>
      <c r="V73" s="388">
        <f>IFERROR(SUM(V71:V72),"0")</f>
        <v/>
      </c>
      <c r="W73" s="388">
        <f>IFERROR(SUM(W71:W72),"0")</f>
        <v/>
      </c>
      <c r="X73" s="388">
        <f>IFERROR(IF(X71="",0,X71),"0")+IFERROR(IF(X72="",0,X72),"0")</f>
        <v/>
      </c>
      <c r="Y73" s="389" t="n"/>
      <c r="Z73" s="38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86" t="n"/>
      <c r="N74" s="387" t="inlineStr">
        <is>
          <t>Итого</t>
        </is>
      </c>
      <c r="O74" s="357" t="n"/>
      <c r="P74" s="357" t="n"/>
      <c r="Q74" s="357" t="n"/>
      <c r="R74" s="357" t="n"/>
      <c r="S74" s="357" t="n"/>
      <c r="T74" s="358" t="n"/>
      <c r="U74" s="43" t="inlineStr">
        <is>
          <t>кг</t>
        </is>
      </c>
      <c r="V74" s="388">
        <f>IFERROR(SUMPRODUCT(V71:V72*H71:H72),"0")</f>
        <v/>
      </c>
      <c r="W74" s="388">
        <f>IFERROR(SUMPRODUCT(W71:W72*H71:H72),"0")</f>
        <v/>
      </c>
      <c r="X74" s="43" t="n"/>
      <c r="Y74" s="389" t="n"/>
      <c r="Z74" s="389" t="n"/>
    </row>
    <row r="75" ht="16.5" customHeight="1">
      <c r="A75" s="20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06" t="n"/>
      <c r="Z75" s="206" t="n"/>
    </row>
    <row r="76" ht="14.25" customHeight="1">
      <c r="A76" s="195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95" t="n"/>
      <c r="Z76" s="195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2" t="n">
        <v>4607111036407</v>
      </c>
      <c r="E77" s="349" t="n"/>
      <c r="F77" s="381" t="n">
        <v>0.3</v>
      </c>
      <c r="G77" s="38" t="n">
        <v>14</v>
      </c>
      <c r="H77" s="381" t="n">
        <v>4.2</v>
      </c>
      <c r="I77" s="381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1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83" t="n"/>
      <c r="P77" s="383" t="n"/>
      <c r="Q77" s="383" t="n"/>
      <c r="R77" s="349" t="n"/>
      <c r="S77" s="40" t="inlineStr"/>
      <c r="T77" s="40" t="inlineStr"/>
      <c r="U77" s="41" t="inlineStr">
        <is>
          <t>кор</t>
        </is>
      </c>
      <c r="V77" s="384" t="n">
        <v>0</v>
      </c>
      <c r="W77" s="385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2" t="n">
        <v>4607111033628</v>
      </c>
      <c r="E78" s="349" t="n"/>
      <c r="F78" s="381" t="n">
        <v>0.3</v>
      </c>
      <c r="G78" s="38" t="n">
        <v>12</v>
      </c>
      <c r="H78" s="381" t="n">
        <v>3.6</v>
      </c>
      <c r="I78" s="381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1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83" t="n"/>
      <c r="P78" s="383" t="n"/>
      <c r="Q78" s="383" t="n"/>
      <c r="R78" s="349" t="n"/>
      <c r="S78" s="40" t="inlineStr"/>
      <c r="T78" s="40" t="inlineStr"/>
      <c r="U78" s="41" t="inlineStr">
        <is>
          <t>кор</t>
        </is>
      </c>
      <c r="V78" s="384" t="n">
        <v>0</v>
      </c>
      <c r="W78" s="385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2" t="n">
        <v>4607111033451</v>
      </c>
      <c r="E79" s="349" t="n"/>
      <c r="F79" s="381" t="n">
        <v>0.3</v>
      </c>
      <c r="G79" s="38" t="n">
        <v>12</v>
      </c>
      <c r="H79" s="381" t="n">
        <v>3.6</v>
      </c>
      <c r="I79" s="381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1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83" t="n"/>
      <c r="P79" s="383" t="n"/>
      <c r="Q79" s="383" t="n"/>
      <c r="R79" s="349" t="n"/>
      <c r="S79" s="40" t="inlineStr"/>
      <c r="T79" s="40" t="inlineStr"/>
      <c r="U79" s="41" t="inlineStr">
        <is>
          <t>кор</t>
        </is>
      </c>
      <c r="V79" s="384" t="n">
        <v>43</v>
      </c>
      <c r="W79" s="385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2" t="n">
        <v>4607111035141</v>
      </c>
      <c r="E80" s="349" t="n"/>
      <c r="F80" s="381" t="n">
        <v>0.3</v>
      </c>
      <c r="G80" s="38" t="n">
        <v>12</v>
      </c>
      <c r="H80" s="381" t="n">
        <v>3.6</v>
      </c>
      <c r="I80" s="381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1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83" t="n"/>
      <c r="P80" s="383" t="n"/>
      <c r="Q80" s="383" t="n"/>
      <c r="R80" s="349" t="n"/>
      <c r="S80" s="40" t="inlineStr"/>
      <c r="T80" s="40" t="inlineStr"/>
      <c r="U80" s="41" t="inlineStr">
        <is>
          <t>кор</t>
        </is>
      </c>
      <c r="V80" s="384" t="n">
        <v>0</v>
      </c>
      <c r="W80" s="385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2" t="n">
        <v>4607111035028</v>
      </c>
      <c r="E81" s="349" t="n"/>
      <c r="F81" s="381" t="n">
        <v>0.48</v>
      </c>
      <c r="G81" s="38" t="n">
        <v>8</v>
      </c>
      <c r="H81" s="381" t="n">
        <v>3.84</v>
      </c>
      <c r="I81" s="381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1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83" t="n"/>
      <c r="P81" s="383" t="n"/>
      <c r="Q81" s="383" t="n"/>
      <c r="R81" s="349" t="n"/>
      <c r="S81" s="40" t="inlineStr"/>
      <c r="T81" s="40" t="inlineStr"/>
      <c r="U81" s="41" t="inlineStr">
        <is>
          <t>кор</t>
        </is>
      </c>
      <c r="V81" s="384" t="n">
        <v>10</v>
      </c>
      <c r="W81" s="385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2" t="n">
        <v>4607111033444</v>
      </c>
      <c r="E82" s="349" t="n"/>
      <c r="F82" s="381" t="n">
        <v>0.3</v>
      </c>
      <c r="G82" s="38" t="n">
        <v>12</v>
      </c>
      <c r="H82" s="381" t="n">
        <v>3.6</v>
      </c>
      <c r="I82" s="381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1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83" t="n"/>
      <c r="P82" s="383" t="n"/>
      <c r="Q82" s="383" t="n"/>
      <c r="R82" s="349" t="n"/>
      <c r="S82" s="40" t="inlineStr"/>
      <c r="T82" s="40" t="inlineStr"/>
      <c r="U82" s="41" t="inlineStr">
        <is>
          <t>кор</t>
        </is>
      </c>
      <c r="V82" s="384" t="n">
        <v>39</v>
      </c>
      <c r="W82" s="385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86" t="n"/>
      <c r="N83" s="387" t="inlineStr">
        <is>
          <t>Итого</t>
        </is>
      </c>
      <c r="O83" s="357" t="n"/>
      <c r="P83" s="357" t="n"/>
      <c r="Q83" s="357" t="n"/>
      <c r="R83" s="357" t="n"/>
      <c r="S83" s="357" t="n"/>
      <c r="T83" s="358" t="n"/>
      <c r="U83" s="43" t="inlineStr">
        <is>
          <t>кор</t>
        </is>
      </c>
      <c r="V83" s="388">
        <f>IFERROR(SUM(V77:V82),"0")</f>
        <v/>
      </c>
      <c r="W83" s="388">
        <f>IFERROR(SUM(W77:W82),"0")</f>
        <v/>
      </c>
      <c r="X83" s="388">
        <f>IFERROR(IF(X77="",0,X77),"0")+IFERROR(IF(X78="",0,X78),"0")+IFERROR(IF(X79="",0,X79),"0")+IFERROR(IF(X80="",0,X80),"0")+IFERROR(IF(X81="",0,X81),"0")+IFERROR(IF(X82="",0,X82),"0")</f>
        <v/>
      </c>
      <c r="Y83" s="389" t="n"/>
      <c r="Z83" s="38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86" t="n"/>
      <c r="N84" s="387" t="inlineStr">
        <is>
          <t>Итого</t>
        </is>
      </c>
      <c r="O84" s="357" t="n"/>
      <c r="P84" s="357" t="n"/>
      <c r="Q84" s="357" t="n"/>
      <c r="R84" s="357" t="n"/>
      <c r="S84" s="357" t="n"/>
      <c r="T84" s="358" t="n"/>
      <c r="U84" s="43" t="inlineStr">
        <is>
          <t>кг</t>
        </is>
      </c>
      <c r="V84" s="388">
        <f>IFERROR(SUMPRODUCT(V77:V82*H77:H82),"0")</f>
        <v/>
      </c>
      <c r="W84" s="388">
        <f>IFERROR(SUMPRODUCT(W77:W82*H77:H82),"0")</f>
        <v/>
      </c>
      <c r="X84" s="43" t="n"/>
      <c r="Y84" s="389" t="n"/>
      <c r="Z84" s="389" t="n"/>
    </row>
    <row r="85" ht="16.5" customHeight="1">
      <c r="A85" s="20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06" t="n"/>
      <c r="Z85" s="206" t="n"/>
    </row>
    <row r="86" ht="14.25" customHeight="1">
      <c r="A86" s="195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95" t="n"/>
      <c r="Z86" s="195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2" t="n">
        <v>4607025784012</v>
      </c>
      <c r="E87" s="349" t="n"/>
      <c r="F87" s="381" t="n">
        <v>0.09</v>
      </c>
      <c r="G87" s="38" t="n">
        <v>24</v>
      </c>
      <c r="H87" s="381" t="n">
        <v>2.16</v>
      </c>
      <c r="I87" s="381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1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83" t="n"/>
      <c r="P87" s="383" t="n"/>
      <c r="Q87" s="383" t="n"/>
      <c r="R87" s="349" t="n"/>
      <c r="S87" s="40" t="inlineStr"/>
      <c r="T87" s="40" t="inlineStr"/>
      <c r="U87" s="41" t="inlineStr">
        <is>
          <t>кор</t>
        </is>
      </c>
      <c r="V87" s="384" t="n">
        <v>0</v>
      </c>
      <c r="W87" s="385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2" t="n">
        <v>4607025784319</v>
      </c>
      <c r="E88" s="349" t="n"/>
      <c r="F88" s="381" t="n">
        <v>0.36</v>
      </c>
      <c r="G88" s="38" t="n">
        <v>10</v>
      </c>
      <c r="H88" s="381" t="n">
        <v>3.6</v>
      </c>
      <c r="I88" s="381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1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83" t="n"/>
      <c r="P88" s="383" t="n"/>
      <c r="Q88" s="383" t="n"/>
      <c r="R88" s="349" t="n"/>
      <c r="S88" s="40" t="inlineStr"/>
      <c r="T88" s="40" t="inlineStr"/>
      <c r="U88" s="41" t="inlineStr">
        <is>
          <t>кор</t>
        </is>
      </c>
      <c r="V88" s="384" t="n">
        <v>5</v>
      </c>
      <c r="W88" s="385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2" t="n">
        <v>4607111035370</v>
      </c>
      <c r="E89" s="349" t="n"/>
      <c r="F89" s="381" t="n">
        <v>0.14</v>
      </c>
      <c r="G89" s="38" t="n">
        <v>22</v>
      </c>
      <c r="H89" s="381" t="n">
        <v>3.08</v>
      </c>
      <c r="I89" s="381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1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83" t="n"/>
      <c r="P89" s="383" t="n"/>
      <c r="Q89" s="383" t="n"/>
      <c r="R89" s="349" t="n"/>
      <c r="S89" s="40" t="inlineStr"/>
      <c r="T89" s="40" t="inlineStr"/>
      <c r="U89" s="41" t="inlineStr">
        <is>
          <t>кор</t>
        </is>
      </c>
      <c r="V89" s="384" t="n">
        <v>0</v>
      </c>
      <c r="W89" s="385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86" t="n"/>
      <c r="N90" s="387" t="inlineStr">
        <is>
          <t>Итого</t>
        </is>
      </c>
      <c r="O90" s="357" t="n"/>
      <c r="P90" s="357" t="n"/>
      <c r="Q90" s="357" t="n"/>
      <c r="R90" s="357" t="n"/>
      <c r="S90" s="357" t="n"/>
      <c r="T90" s="358" t="n"/>
      <c r="U90" s="43" t="inlineStr">
        <is>
          <t>кор</t>
        </is>
      </c>
      <c r="V90" s="388">
        <f>IFERROR(SUM(V87:V89),"0")</f>
        <v/>
      </c>
      <c r="W90" s="388">
        <f>IFERROR(SUM(W87:W89),"0")</f>
        <v/>
      </c>
      <c r="X90" s="388">
        <f>IFERROR(IF(X87="",0,X87),"0")+IFERROR(IF(X88="",0,X88),"0")+IFERROR(IF(X89="",0,X89),"0")</f>
        <v/>
      </c>
      <c r="Y90" s="389" t="n"/>
      <c r="Z90" s="38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86" t="n"/>
      <c r="N91" s="387" t="inlineStr">
        <is>
          <t>Итого</t>
        </is>
      </c>
      <c r="O91" s="357" t="n"/>
      <c r="P91" s="357" t="n"/>
      <c r="Q91" s="357" t="n"/>
      <c r="R91" s="357" t="n"/>
      <c r="S91" s="357" t="n"/>
      <c r="T91" s="358" t="n"/>
      <c r="U91" s="43" t="inlineStr">
        <is>
          <t>кг</t>
        </is>
      </c>
      <c r="V91" s="388">
        <f>IFERROR(SUMPRODUCT(V87:V89*H87:H89),"0")</f>
        <v/>
      </c>
      <c r="W91" s="388">
        <f>IFERROR(SUMPRODUCT(W87:W89*H87:H89),"0")</f>
        <v/>
      </c>
      <c r="X91" s="43" t="n"/>
      <c r="Y91" s="389" t="n"/>
      <c r="Z91" s="389" t="n"/>
    </row>
    <row r="92" ht="16.5" customHeight="1">
      <c r="A92" s="20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06" t="n"/>
      <c r="Z92" s="206" t="n"/>
    </row>
    <row r="93" ht="14.25" customHeight="1">
      <c r="A93" s="195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95" t="n"/>
      <c r="Z93" s="195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82" t="n">
        <v>4607111033970</v>
      </c>
      <c r="E94" s="349" t="n"/>
      <c r="F94" s="381" t="n">
        <v>0.43</v>
      </c>
      <c r="G94" s="38" t="n">
        <v>16</v>
      </c>
      <c r="H94" s="381" t="n">
        <v>6.88</v>
      </c>
      <c r="I94" s="381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20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/>
      </c>
      <c r="O94" s="383" t="n"/>
      <c r="P94" s="383" t="n"/>
      <c r="Q94" s="383" t="n"/>
      <c r="R94" s="349" t="n"/>
      <c r="S94" s="40" t="inlineStr"/>
      <c r="T94" s="40" t="inlineStr"/>
      <c r="U94" s="41" t="inlineStr">
        <is>
          <t>кор</t>
        </is>
      </c>
      <c r="V94" s="384" t="n">
        <v>10</v>
      </c>
      <c r="W94" s="385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82" t="n">
        <v>4607111034144</v>
      </c>
      <c r="E95" s="349" t="n"/>
      <c r="F95" s="381" t="n">
        <v>0.9</v>
      </c>
      <c r="G95" s="38" t="n">
        <v>8</v>
      </c>
      <c r="H95" s="381" t="n">
        <v>7.2</v>
      </c>
      <c r="I95" s="381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21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/>
      </c>
      <c r="O95" s="383" t="n"/>
      <c r="P95" s="383" t="n"/>
      <c r="Q95" s="383" t="n"/>
      <c r="R95" s="349" t="n"/>
      <c r="S95" s="40" t="inlineStr"/>
      <c r="T95" s="40" t="inlineStr"/>
      <c r="U95" s="41" t="inlineStr">
        <is>
          <t>кор</t>
        </is>
      </c>
      <c r="V95" s="384" t="n">
        <v>53</v>
      </c>
      <c r="W95" s="385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82" t="n">
        <v>4607111033987</v>
      </c>
      <c r="E96" s="349" t="n"/>
      <c r="F96" s="381" t="n">
        <v>0.43</v>
      </c>
      <c r="G96" s="38" t="n">
        <v>16</v>
      </c>
      <c r="H96" s="381" t="n">
        <v>6.88</v>
      </c>
      <c r="I96" s="381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22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/>
      </c>
      <c r="O96" s="383" t="n"/>
      <c r="P96" s="383" t="n"/>
      <c r="Q96" s="383" t="n"/>
      <c r="R96" s="349" t="n"/>
      <c r="S96" s="40" t="inlineStr"/>
      <c r="T96" s="40" t="inlineStr"/>
      <c r="U96" s="41" t="inlineStr">
        <is>
          <t>кор</t>
        </is>
      </c>
      <c r="V96" s="384" t="n">
        <v>7</v>
      </c>
      <c r="W96" s="385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82" t="n">
        <v>4607111034151</v>
      </c>
      <c r="E97" s="349" t="n"/>
      <c r="F97" s="381" t="n">
        <v>0.9</v>
      </c>
      <c r="G97" s="38" t="n">
        <v>8</v>
      </c>
      <c r="H97" s="381" t="n">
        <v>7.2</v>
      </c>
      <c r="I97" s="381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23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/>
      </c>
      <c r="O97" s="383" t="n"/>
      <c r="P97" s="383" t="n"/>
      <c r="Q97" s="383" t="n"/>
      <c r="R97" s="349" t="n"/>
      <c r="S97" s="40" t="inlineStr"/>
      <c r="T97" s="40" t="inlineStr"/>
      <c r="U97" s="41" t="inlineStr">
        <is>
          <t>кор</t>
        </is>
      </c>
      <c r="V97" s="384" t="n">
        <v>161</v>
      </c>
      <c r="W97" s="385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7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86" t="n"/>
      <c r="N98" s="387" t="inlineStr">
        <is>
          <t>Итого</t>
        </is>
      </c>
      <c r="O98" s="357" t="n"/>
      <c r="P98" s="357" t="n"/>
      <c r="Q98" s="357" t="n"/>
      <c r="R98" s="357" t="n"/>
      <c r="S98" s="357" t="n"/>
      <c r="T98" s="358" t="n"/>
      <c r="U98" s="43" t="inlineStr">
        <is>
          <t>кор</t>
        </is>
      </c>
      <c r="V98" s="388">
        <f>IFERROR(SUM(V94:V97),"0")</f>
        <v/>
      </c>
      <c r="W98" s="388">
        <f>IFERROR(SUM(W94:W97),"0")</f>
        <v/>
      </c>
      <c r="X98" s="388">
        <f>IFERROR(IF(X94="",0,X94),"0")+IFERROR(IF(X95="",0,X95),"0")+IFERROR(IF(X96="",0,X96),"0")+IFERROR(IF(X97="",0,X97),"0")</f>
        <v/>
      </c>
      <c r="Y98" s="389" t="n"/>
      <c r="Z98" s="38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86" t="n"/>
      <c r="N99" s="387" t="inlineStr">
        <is>
          <t>Итого</t>
        </is>
      </c>
      <c r="O99" s="357" t="n"/>
      <c r="P99" s="357" t="n"/>
      <c r="Q99" s="357" t="n"/>
      <c r="R99" s="357" t="n"/>
      <c r="S99" s="357" t="n"/>
      <c r="T99" s="358" t="n"/>
      <c r="U99" s="43" t="inlineStr">
        <is>
          <t>кг</t>
        </is>
      </c>
      <c r="V99" s="388">
        <f>IFERROR(SUMPRODUCT(V94:V97*H94:H97),"0")</f>
        <v/>
      </c>
      <c r="W99" s="388">
        <f>IFERROR(SUMPRODUCT(W94:W97*H94:H97),"0")</f>
        <v/>
      </c>
      <c r="X99" s="43" t="n"/>
      <c r="Y99" s="389" t="n"/>
      <c r="Z99" s="389" t="n"/>
    </row>
    <row r="100" ht="16.5" customHeight="1">
      <c r="A100" s="20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206" t="n"/>
      <c r="Z100" s="206" t="n"/>
    </row>
    <row r="101" ht="14.25" customHeight="1">
      <c r="A101" s="195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5" t="n"/>
      <c r="Z101" s="195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82" t="n">
        <v>4607111034014</v>
      </c>
      <c r="E102" s="349" t="n"/>
      <c r="F102" s="381" t="n">
        <v>0.25</v>
      </c>
      <c r="G102" s="38" t="n">
        <v>12</v>
      </c>
      <c r="H102" s="381" t="n">
        <v>3</v>
      </c>
      <c r="I102" s="381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24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83" t="n"/>
      <c r="P102" s="383" t="n"/>
      <c r="Q102" s="383" t="n"/>
      <c r="R102" s="349" t="n"/>
      <c r="S102" s="40" t="inlineStr"/>
      <c r="T102" s="40" t="inlineStr"/>
      <c r="U102" s="41" t="inlineStr">
        <is>
          <t>кор</t>
        </is>
      </c>
      <c r="V102" s="384" t="n">
        <v>63</v>
      </c>
      <c r="W102" s="385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82" t="n">
        <v>4607111033994</v>
      </c>
      <c r="E103" s="349" t="n"/>
      <c r="F103" s="381" t="n">
        <v>0.25</v>
      </c>
      <c r="G103" s="38" t="n">
        <v>12</v>
      </c>
      <c r="H103" s="381" t="n">
        <v>3</v>
      </c>
      <c r="I103" s="381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2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83" t="n"/>
      <c r="P103" s="383" t="n"/>
      <c r="Q103" s="383" t="n"/>
      <c r="R103" s="349" t="n"/>
      <c r="S103" s="40" t="inlineStr"/>
      <c r="T103" s="40" t="inlineStr"/>
      <c r="U103" s="41" t="inlineStr">
        <is>
          <t>кор</t>
        </is>
      </c>
      <c r="V103" s="384" t="n">
        <v>60</v>
      </c>
      <c r="W103" s="385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7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86" t="n"/>
      <c r="N104" s="387" t="inlineStr">
        <is>
          <t>Итого</t>
        </is>
      </c>
      <c r="O104" s="357" t="n"/>
      <c r="P104" s="357" t="n"/>
      <c r="Q104" s="357" t="n"/>
      <c r="R104" s="357" t="n"/>
      <c r="S104" s="357" t="n"/>
      <c r="T104" s="358" t="n"/>
      <c r="U104" s="43" t="inlineStr">
        <is>
          <t>кор</t>
        </is>
      </c>
      <c r="V104" s="388">
        <f>IFERROR(SUM(V102:V103),"0")</f>
        <v/>
      </c>
      <c r="W104" s="388">
        <f>IFERROR(SUM(W102:W103),"0")</f>
        <v/>
      </c>
      <c r="X104" s="388">
        <f>IFERROR(IF(X102="",0,X102),"0")+IFERROR(IF(X103="",0,X103),"0")</f>
        <v/>
      </c>
      <c r="Y104" s="389" t="n"/>
      <c r="Z104" s="38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86" t="n"/>
      <c r="N105" s="387" t="inlineStr">
        <is>
          <t>Итого</t>
        </is>
      </c>
      <c r="O105" s="357" t="n"/>
      <c r="P105" s="357" t="n"/>
      <c r="Q105" s="357" t="n"/>
      <c r="R105" s="357" t="n"/>
      <c r="S105" s="357" t="n"/>
      <c r="T105" s="358" t="n"/>
      <c r="U105" s="43" t="inlineStr">
        <is>
          <t>кг</t>
        </is>
      </c>
      <c r="V105" s="388">
        <f>IFERROR(SUMPRODUCT(V102:V103*H102:H103),"0")</f>
        <v/>
      </c>
      <c r="W105" s="388">
        <f>IFERROR(SUMPRODUCT(W102:W103*H102:H103),"0")</f>
        <v/>
      </c>
      <c r="X105" s="43" t="n"/>
      <c r="Y105" s="389" t="n"/>
      <c r="Z105" s="389" t="n"/>
    </row>
    <row r="106" ht="16.5" customHeight="1">
      <c r="A106" s="20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206" t="n"/>
      <c r="Z106" s="206" t="n"/>
    </row>
    <row r="107" ht="14.25" customHeight="1">
      <c r="A107" s="195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5" t="n"/>
      <c r="Z107" s="195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82" t="n">
        <v>4607111034199</v>
      </c>
      <c r="E108" s="349" t="n"/>
      <c r="F108" s="381" t="n">
        <v>0.25</v>
      </c>
      <c r="G108" s="38" t="n">
        <v>12</v>
      </c>
      <c r="H108" s="381" t="n">
        <v>3</v>
      </c>
      <c r="I108" s="381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26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83" t="n"/>
      <c r="P108" s="383" t="n"/>
      <c r="Q108" s="383" t="n"/>
      <c r="R108" s="349" t="n"/>
      <c r="S108" s="40" t="inlineStr"/>
      <c r="T108" s="40" t="inlineStr"/>
      <c r="U108" s="41" t="inlineStr">
        <is>
          <t>кор</t>
        </is>
      </c>
      <c r="V108" s="384" t="n">
        <v>22</v>
      </c>
      <c r="W108" s="385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7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86" t="n"/>
      <c r="N109" s="387" t="inlineStr">
        <is>
          <t>Итого</t>
        </is>
      </c>
      <c r="O109" s="357" t="n"/>
      <c r="P109" s="357" t="n"/>
      <c r="Q109" s="357" t="n"/>
      <c r="R109" s="357" t="n"/>
      <c r="S109" s="357" t="n"/>
      <c r="T109" s="358" t="n"/>
      <c r="U109" s="43" t="inlineStr">
        <is>
          <t>кор</t>
        </is>
      </c>
      <c r="V109" s="388">
        <f>IFERROR(SUM(V108:V108),"0")</f>
        <v/>
      </c>
      <c r="W109" s="388">
        <f>IFERROR(SUM(W108:W108),"0")</f>
        <v/>
      </c>
      <c r="X109" s="388">
        <f>IFERROR(IF(X108="",0,X108),"0")</f>
        <v/>
      </c>
      <c r="Y109" s="389" t="n"/>
      <c r="Z109" s="38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86" t="n"/>
      <c r="N110" s="387" t="inlineStr">
        <is>
          <t>Итого</t>
        </is>
      </c>
      <c r="O110" s="357" t="n"/>
      <c r="P110" s="357" t="n"/>
      <c r="Q110" s="357" t="n"/>
      <c r="R110" s="357" t="n"/>
      <c r="S110" s="357" t="n"/>
      <c r="T110" s="358" t="n"/>
      <c r="U110" s="43" t="inlineStr">
        <is>
          <t>кг</t>
        </is>
      </c>
      <c r="V110" s="388">
        <f>IFERROR(SUMPRODUCT(V108:V108*H108:H108),"0")</f>
        <v/>
      </c>
      <c r="W110" s="388">
        <f>IFERROR(SUMPRODUCT(W108:W108*H108:H108),"0")</f>
        <v/>
      </c>
      <c r="X110" s="43" t="n"/>
      <c r="Y110" s="389" t="n"/>
      <c r="Z110" s="389" t="n"/>
    </row>
    <row r="111" ht="16.5" customHeight="1">
      <c r="A111" s="20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206" t="n"/>
      <c r="Z111" s="206" t="n"/>
    </row>
    <row r="112" ht="14.25" customHeight="1">
      <c r="A112" s="195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5" t="n"/>
      <c r="Z112" s="195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82" t="n">
        <v>4607111034670</v>
      </c>
      <c r="E113" s="349" t="n"/>
      <c r="F113" s="381" t="n">
        <v>3</v>
      </c>
      <c r="G113" s="38" t="n">
        <v>1</v>
      </c>
      <c r="H113" s="381" t="n">
        <v>3</v>
      </c>
      <c r="I113" s="381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2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83" t="n"/>
      <c r="P113" s="383" t="n"/>
      <c r="Q113" s="383" t="n"/>
      <c r="R113" s="349" t="n"/>
      <c r="S113" s="40" t="inlineStr"/>
      <c r="T113" s="40" t="inlineStr"/>
      <c r="U113" s="41" t="inlineStr">
        <is>
          <t>кор</t>
        </is>
      </c>
      <c r="V113" s="384" t="n">
        <v>0</v>
      </c>
      <c r="W113" s="385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82" t="n">
        <v>4607111034687</v>
      </c>
      <c r="E114" s="349" t="n"/>
      <c r="F114" s="381" t="n">
        <v>3</v>
      </c>
      <c r="G114" s="38" t="n">
        <v>1</v>
      </c>
      <c r="H114" s="381" t="n">
        <v>3</v>
      </c>
      <c r="I114" s="381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28">
        <f>HYPERLINK("https://abi.ru/products/Замороженные/Горячая штучка/Круггетсы/Снеки/P001980/","Круггетсы сочные Хорека Весовые Пакет 3 кг Горячая штучка")</f>
        <v/>
      </c>
      <c r="O114" s="383" t="n"/>
      <c r="P114" s="383" t="n"/>
      <c r="Q114" s="383" t="n"/>
      <c r="R114" s="349" t="n"/>
      <c r="S114" s="40" t="inlineStr"/>
      <c r="T114" s="40" t="inlineStr"/>
      <c r="U114" s="41" t="inlineStr">
        <is>
          <t>кор</t>
        </is>
      </c>
      <c r="V114" s="384" t="n">
        <v>0</v>
      </c>
      <c r="W114" s="385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SU000194</t>
        </is>
      </c>
      <c r="B115" s="64" t="inlineStr">
        <is>
          <t>P003379</t>
        </is>
      </c>
      <c r="C115" s="37" t="n">
        <v>4301135181</v>
      </c>
      <c r="D115" s="182" t="n">
        <v>4607111034380</v>
      </c>
      <c r="E115" s="349" t="n"/>
      <c r="F115" s="381" t="n">
        <v>0.25</v>
      </c>
      <c r="G115" s="38" t="n">
        <v>12</v>
      </c>
      <c r="H115" s="381" t="n">
        <v>3</v>
      </c>
      <c r="I115" s="381" t="n">
        <v>3.28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29">
        <f>HYPERLINK("https://abi.ru/products/Замороженные/Горячая штучка/Круггетсы/Снеки/P003379/","«Круггетсы с сырным соусом» Фикс.вес 0,25 ф/п ТМ «Горячая штучка»")</f>
        <v/>
      </c>
      <c r="O115" s="383" t="n"/>
      <c r="P115" s="383" t="n"/>
      <c r="Q115" s="383" t="n"/>
      <c r="R115" s="349" t="n"/>
      <c r="S115" s="40" t="inlineStr"/>
      <c r="T115" s="40" t="inlineStr"/>
      <c r="U115" s="41" t="inlineStr">
        <is>
          <t>кор</t>
        </is>
      </c>
      <c r="V115" s="384" t="n">
        <v>0</v>
      </c>
      <c r="W115" s="385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SU002567</t>
        </is>
      </c>
      <c r="B116" s="64" t="inlineStr">
        <is>
          <t>P002879</t>
        </is>
      </c>
      <c r="C116" s="37" t="n">
        <v>4301135114</v>
      </c>
      <c r="D116" s="182" t="n">
        <v>4607111034397</v>
      </c>
      <c r="E116" s="349" t="n"/>
      <c r="F116" s="381" t="n">
        <v>0.25</v>
      </c>
      <c r="G116" s="38" t="n">
        <v>12</v>
      </c>
      <c r="H116" s="381" t="n">
        <v>3</v>
      </c>
      <c r="I116" s="381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30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6" s="383" t="n"/>
      <c r="P116" s="383" t="n"/>
      <c r="Q116" s="383" t="n"/>
      <c r="R116" s="349" t="n"/>
      <c r="S116" s="40" t="inlineStr"/>
      <c r="T116" s="40" t="inlineStr"/>
      <c r="U116" s="41" t="inlineStr">
        <is>
          <t>кор</t>
        </is>
      </c>
      <c r="V116" s="384" t="n">
        <v>9</v>
      </c>
      <c r="W116" s="385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7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86" t="n"/>
      <c r="N117" s="387" t="inlineStr">
        <is>
          <t>Итого</t>
        </is>
      </c>
      <c r="O117" s="357" t="n"/>
      <c r="P117" s="357" t="n"/>
      <c r="Q117" s="357" t="n"/>
      <c r="R117" s="357" t="n"/>
      <c r="S117" s="357" t="n"/>
      <c r="T117" s="358" t="n"/>
      <c r="U117" s="43" t="inlineStr">
        <is>
          <t>кор</t>
        </is>
      </c>
      <c r="V117" s="388">
        <f>IFERROR(SUM(V113:V116),"0")</f>
        <v/>
      </c>
      <c r="W117" s="388">
        <f>IFERROR(SUM(W113:W116),"0")</f>
        <v/>
      </c>
      <c r="X117" s="388">
        <f>IFERROR(IF(X113="",0,X113),"0")+IFERROR(IF(X114="",0,X114),"0")+IFERROR(IF(X115="",0,X115),"0")+IFERROR(IF(X116="",0,X116),"0")</f>
        <v/>
      </c>
      <c r="Y117" s="389" t="n"/>
      <c r="Z117" s="38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86" t="n"/>
      <c r="N118" s="387" t="inlineStr">
        <is>
          <t>Итого</t>
        </is>
      </c>
      <c r="O118" s="357" t="n"/>
      <c r="P118" s="357" t="n"/>
      <c r="Q118" s="357" t="n"/>
      <c r="R118" s="357" t="n"/>
      <c r="S118" s="357" t="n"/>
      <c r="T118" s="358" t="n"/>
      <c r="U118" s="43" t="inlineStr">
        <is>
          <t>кг</t>
        </is>
      </c>
      <c r="V118" s="388">
        <f>IFERROR(SUMPRODUCT(V113:V116*H113:H116),"0")</f>
        <v/>
      </c>
      <c r="W118" s="388">
        <f>IFERROR(SUMPRODUCT(W113:W116*H113:H116),"0")</f>
        <v/>
      </c>
      <c r="X118" s="43" t="n"/>
      <c r="Y118" s="389" t="n"/>
      <c r="Z118" s="389" t="n"/>
    </row>
    <row r="119" ht="16.5" customHeight="1">
      <c r="A119" s="20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206" t="n"/>
      <c r="Z119" s="206" t="n"/>
    </row>
    <row r="120" ht="14.25" customHeight="1">
      <c r="A120" s="195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5" t="n"/>
      <c r="Z120" s="195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82" t="n">
        <v>4607111035806</v>
      </c>
      <c r="E121" s="349" t="n"/>
      <c r="F121" s="381" t="n">
        <v>0.25</v>
      </c>
      <c r="G121" s="38" t="n">
        <v>12</v>
      </c>
      <c r="H121" s="381" t="n">
        <v>3</v>
      </c>
      <c r="I121" s="381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3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83" t="n"/>
      <c r="P121" s="383" t="n"/>
      <c r="Q121" s="383" t="n"/>
      <c r="R121" s="349" t="n"/>
      <c r="S121" s="40" t="inlineStr"/>
      <c r="T121" s="40" t="inlineStr"/>
      <c r="U121" s="41" t="inlineStr">
        <is>
          <t>кор</t>
        </is>
      </c>
      <c r="V121" s="384" t="n">
        <v>0</v>
      </c>
      <c r="W121" s="385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7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86" t="n"/>
      <c r="N122" s="387" t="inlineStr">
        <is>
          <t>Итого</t>
        </is>
      </c>
      <c r="O122" s="357" t="n"/>
      <c r="P122" s="357" t="n"/>
      <c r="Q122" s="357" t="n"/>
      <c r="R122" s="357" t="n"/>
      <c r="S122" s="357" t="n"/>
      <c r="T122" s="358" t="n"/>
      <c r="U122" s="43" t="inlineStr">
        <is>
          <t>кор</t>
        </is>
      </c>
      <c r="V122" s="388">
        <f>IFERROR(SUM(V121:V121),"0")</f>
        <v/>
      </c>
      <c r="W122" s="388">
        <f>IFERROR(SUM(W121:W121),"0")</f>
        <v/>
      </c>
      <c r="X122" s="388">
        <f>IFERROR(IF(X121="",0,X121),"0")</f>
        <v/>
      </c>
      <c r="Y122" s="389" t="n"/>
      <c r="Z122" s="38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86" t="n"/>
      <c r="N123" s="387" t="inlineStr">
        <is>
          <t>Итого</t>
        </is>
      </c>
      <c r="O123" s="357" t="n"/>
      <c r="P123" s="357" t="n"/>
      <c r="Q123" s="357" t="n"/>
      <c r="R123" s="357" t="n"/>
      <c r="S123" s="357" t="n"/>
      <c r="T123" s="358" t="n"/>
      <c r="U123" s="43" t="inlineStr">
        <is>
          <t>кг</t>
        </is>
      </c>
      <c r="V123" s="388">
        <f>IFERROR(SUMPRODUCT(V121:V121*H121:H121),"0")</f>
        <v/>
      </c>
      <c r="W123" s="388">
        <f>IFERROR(SUMPRODUCT(W121:W121*H121:H121),"0")</f>
        <v/>
      </c>
      <c r="X123" s="43" t="n"/>
      <c r="Y123" s="389" t="n"/>
      <c r="Z123" s="389" t="n"/>
    </row>
    <row r="124" ht="16.5" customHeight="1">
      <c r="A124" s="20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206" t="n"/>
      <c r="Z124" s="206" t="n"/>
    </row>
    <row r="125" ht="14.25" customHeight="1">
      <c r="A125" s="195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5" t="n"/>
      <c r="Z125" s="195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82" t="n">
        <v>4607111035639</v>
      </c>
      <c r="E126" s="349" t="n"/>
      <c r="F126" s="381" t="n">
        <v>0.2</v>
      </c>
      <c r="G126" s="38" t="n">
        <v>12</v>
      </c>
      <c r="H126" s="381" t="n">
        <v>2.4</v>
      </c>
      <c r="I126" s="381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3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83" t="n"/>
      <c r="P126" s="383" t="n"/>
      <c r="Q126" s="383" t="n"/>
      <c r="R126" s="349" t="n"/>
      <c r="S126" s="40" t="inlineStr"/>
      <c r="T126" s="40" t="inlineStr"/>
      <c r="U126" s="41" t="inlineStr">
        <is>
          <t>кор</t>
        </is>
      </c>
      <c r="V126" s="384" t="n">
        <v>0</v>
      </c>
      <c r="W126" s="385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82" t="n">
        <v>4607111035646</v>
      </c>
      <c r="E127" s="349" t="n"/>
      <c r="F127" s="381" t="n">
        <v>0.2</v>
      </c>
      <c r="G127" s="38" t="n">
        <v>8</v>
      </c>
      <c r="H127" s="381" t="n">
        <v>1.6</v>
      </c>
      <c r="I127" s="381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33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83" t="n"/>
      <c r="P127" s="383" t="n"/>
      <c r="Q127" s="383" t="n"/>
      <c r="R127" s="349" t="n"/>
      <c r="S127" s="40" t="inlineStr"/>
      <c r="T127" s="40" t="inlineStr"/>
      <c r="U127" s="41" t="inlineStr">
        <is>
          <t>кор</t>
        </is>
      </c>
      <c r="V127" s="384" t="n">
        <v>0</v>
      </c>
      <c r="W127" s="385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7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86" t="n"/>
      <c r="N128" s="387" t="inlineStr">
        <is>
          <t>Итого</t>
        </is>
      </c>
      <c r="O128" s="357" t="n"/>
      <c r="P128" s="357" t="n"/>
      <c r="Q128" s="357" t="n"/>
      <c r="R128" s="357" t="n"/>
      <c r="S128" s="357" t="n"/>
      <c r="T128" s="358" t="n"/>
      <c r="U128" s="43" t="inlineStr">
        <is>
          <t>кор</t>
        </is>
      </c>
      <c r="V128" s="388">
        <f>IFERROR(SUM(V126:V127),"0")</f>
        <v/>
      </c>
      <c r="W128" s="388">
        <f>IFERROR(SUM(W126:W127),"0")</f>
        <v/>
      </c>
      <c r="X128" s="388">
        <f>IFERROR(IF(X126="",0,X126),"0")+IFERROR(IF(X127="",0,X127),"0")</f>
        <v/>
      </c>
      <c r="Y128" s="389" t="n"/>
      <c r="Z128" s="38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86" t="n"/>
      <c r="N129" s="387" t="inlineStr">
        <is>
          <t>Итого</t>
        </is>
      </c>
      <c r="O129" s="357" t="n"/>
      <c r="P129" s="357" t="n"/>
      <c r="Q129" s="357" t="n"/>
      <c r="R129" s="357" t="n"/>
      <c r="S129" s="357" t="n"/>
      <c r="T129" s="358" t="n"/>
      <c r="U129" s="43" t="inlineStr">
        <is>
          <t>кг</t>
        </is>
      </c>
      <c r="V129" s="388">
        <f>IFERROR(SUMPRODUCT(V126:V127*H126:H127),"0")</f>
        <v/>
      </c>
      <c r="W129" s="388">
        <f>IFERROR(SUMPRODUCT(W126:W127*H126:H127),"0")</f>
        <v/>
      </c>
      <c r="X129" s="43" t="n"/>
      <c r="Y129" s="389" t="n"/>
      <c r="Z129" s="389" t="n"/>
    </row>
    <row r="130" ht="16.5" customHeight="1">
      <c r="A130" s="20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206" t="n"/>
      <c r="Z130" s="206" t="n"/>
    </row>
    <row r="131" ht="14.25" customHeight="1">
      <c r="A131" s="195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5" t="n"/>
      <c r="Z131" s="195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82" t="n">
        <v>4607111036568</v>
      </c>
      <c r="E132" s="349" t="n"/>
      <c r="F132" s="381" t="n">
        <v>0.28</v>
      </c>
      <c r="G132" s="38" t="n">
        <v>6</v>
      </c>
      <c r="H132" s="381" t="n">
        <v>1.68</v>
      </c>
      <c r="I132" s="381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34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83" t="n"/>
      <c r="P132" s="383" t="n"/>
      <c r="Q132" s="383" t="n"/>
      <c r="R132" s="349" t="n"/>
      <c r="S132" s="40" t="inlineStr"/>
      <c r="T132" s="40" t="inlineStr"/>
      <c r="U132" s="41" t="inlineStr">
        <is>
          <t>кор</t>
        </is>
      </c>
      <c r="V132" s="384" t="n">
        <v>0</v>
      </c>
      <c r="W132" s="385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>
      <c r="A133" s="17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86" t="n"/>
      <c r="N133" s="387" t="inlineStr">
        <is>
          <t>Итого</t>
        </is>
      </c>
      <c r="O133" s="357" t="n"/>
      <c r="P133" s="357" t="n"/>
      <c r="Q133" s="357" t="n"/>
      <c r="R133" s="357" t="n"/>
      <c r="S133" s="357" t="n"/>
      <c r="T133" s="358" t="n"/>
      <c r="U133" s="43" t="inlineStr">
        <is>
          <t>кор</t>
        </is>
      </c>
      <c r="V133" s="388">
        <f>IFERROR(SUM(V132:V132),"0")</f>
        <v/>
      </c>
      <c r="W133" s="388">
        <f>IFERROR(SUM(W132:W132),"0")</f>
        <v/>
      </c>
      <c r="X133" s="388">
        <f>IFERROR(IF(X132="",0,X132),"0")</f>
        <v/>
      </c>
      <c r="Y133" s="389" t="n"/>
      <c r="Z133" s="38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86" t="n"/>
      <c r="N134" s="387" t="inlineStr">
        <is>
          <t>Итого</t>
        </is>
      </c>
      <c r="O134" s="357" t="n"/>
      <c r="P134" s="357" t="n"/>
      <c r="Q134" s="357" t="n"/>
      <c r="R134" s="357" t="n"/>
      <c r="S134" s="357" t="n"/>
      <c r="T134" s="358" t="n"/>
      <c r="U134" s="43" t="inlineStr">
        <is>
          <t>кг</t>
        </is>
      </c>
      <c r="V134" s="388">
        <f>IFERROR(SUMPRODUCT(V132:V132*H132:H132),"0")</f>
        <v/>
      </c>
      <c r="W134" s="388">
        <f>IFERROR(SUMPRODUCT(W132:W132*H132:H132),"0")</f>
        <v/>
      </c>
      <c r="X134" s="43" t="n"/>
      <c r="Y134" s="389" t="n"/>
      <c r="Z134" s="389" t="n"/>
    </row>
    <row r="135" ht="27.75" customHeight="1">
      <c r="A135" s="205" t="inlineStr">
        <is>
          <t>No Name</t>
        </is>
      </c>
      <c r="B135" s="380" t="n"/>
      <c r="C135" s="380" t="n"/>
      <c r="D135" s="380" t="n"/>
      <c r="E135" s="380" t="n"/>
      <c r="F135" s="380" t="n"/>
      <c r="G135" s="380" t="n"/>
      <c r="H135" s="380" t="n"/>
      <c r="I135" s="380" t="n"/>
      <c r="J135" s="380" t="n"/>
      <c r="K135" s="380" t="n"/>
      <c r="L135" s="380" t="n"/>
      <c r="M135" s="380" t="n"/>
      <c r="N135" s="380" t="n"/>
      <c r="O135" s="380" t="n"/>
      <c r="P135" s="380" t="n"/>
      <c r="Q135" s="380" t="n"/>
      <c r="R135" s="380" t="n"/>
      <c r="S135" s="380" t="n"/>
      <c r="T135" s="380" t="n"/>
      <c r="U135" s="380" t="n"/>
      <c r="V135" s="380" t="n"/>
      <c r="W135" s="380" t="n"/>
      <c r="X135" s="380" t="n"/>
      <c r="Y135" s="55" t="n"/>
      <c r="Z135" s="55" t="n"/>
    </row>
    <row r="136" ht="16.5" customHeight="1">
      <c r="A136" s="206" t="inlineStr">
        <is>
          <t>Стародворье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206" t="n"/>
      <c r="Z136" s="206" t="n"/>
    </row>
    <row r="137" ht="14.25" customHeight="1">
      <c r="A137" s="195" t="inlineStr">
        <is>
          <t>Пельмени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5" t="n"/>
      <c r="Z137" s="195" t="n"/>
    </row>
    <row r="138" ht="16.5" customHeight="1">
      <c r="A138" s="64" t="inlineStr">
        <is>
          <t>SU002891</t>
        </is>
      </c>
      <c r="B138" s="64" t="inlineStr">
        <is>
          <t>P003301</t>
        </is>
      </c>
      <c r="C138" s="37" t="n">
        <v>4301071010</v>
      </c>
      <c r="D138" s="182" t="n">
        <v>4607111037701</v>
      </c>
      <c r="E138" s="349" t="n"/>
      <c r="F138" s="381" t="n">
        <v>5</v>
      </c>
      <c r="G138" s="38" t="n">
        <v>1</v>
      </c>
      <c r="H138" s="381" t="n">
        <v>5</v>
      </c>
      <c r="I138" s="381" t="n">
        <v>5.2</v>
      </c>
      <c r="J138" s="38" t="n">
        <v>144</v>
      </c>
      <c r="K138" s="38" t="inlineStr">
        <is>
          <t>12</t>
        </is>
      </c>
      <c r="L138" s="39" t="inlineStr">
        <is>
          <t>МГ</t>
        </is>
      </c>
      <c r="M138" s="38" t="n">
        <v>180</v>
      </c>
      <c r="N138" s="435">
        <f>HYPERLINK("https://abi.ru/products/Замороженные/No Name/Стародворье ПГП/Пельмени ПГП/P003301/","Пельмени «Быстромени» Весовой ТМ «No Name» 5")</f>
        <v/>
      </c>
      <c r="O138" s="383" t="n"/>
      <c r="P138" s="383" t="n"/>
      <c r="Q138" s="383" t="n"/>
      <c r="R138" s="349" t="n"/>
      <c r="S138" s="40" t="inlineStr"/>
      <c r="T138" s="40" t="inlineStr"/>
      <c r="U138" s="41" t="inlineStr">
        <is>
          <t>кор</t>
        </is>
      </c>
      <c r="V138" s="384" t="n">
        <v>0</v>
      </c>
      <c r="W138" s="385">
        <f>IFERROR(IF(V138="","",V138),"")</f>
        <v/>
      </c>
      <c r="X138" s="42">
        <f>IFERROR(IF(V138="","",V138*0.00866),"")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>
      <c r="A139" s="17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86" t="n"/>
      <c r="N139" s="387" t="inlineStr">
        <is>
          <t>Итого</t>
        </is>
      </c>
      <c r="O139" s="357" t="n"/>
      <c r="P139" s="357" t="n"/>
      <c r="Q139" s="357" t="n"/>
      <c r="R139" s="357" t="n"/>
      <c r="S139" s="357" t="n"/>
      <c r="T139" s="358" t="n"/>
      <c r="U139" s="43" t="inlineStr">
        <is>
          <t>кор</t>
        </is>
      </c>
      <c r="V139" s="388">
        <f>IFERROR(SUM(V138:V138),"0")</f>
        <v/>
      </c>
      <c r="W139" s="388">
        <f>IFERROR(SUM(W138:W138),"0")</f>
        <v/>
      </c>
      <c r="X139" s="388">
        <f>IFERROR(IF(X138="",0,X138),"0")</f>
        <v/>
      </c>
      <c r="Y139" s="389" t="n"/>
      <c r="Z139" s="38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86" t="n"/>
      <c r="N140" s="387" t="inlineStr">
        <is>
          <t>Итого</t>
        </is>
      </c>
      <c r="O140" s="357" t="n"/>
      <c r="P140" s="357" t="n"/>
      <c r="Q140" s="357" t="n"/>
      <c r="R140" s="357" t="n"/>
      <c r="S140" s="357" t="n"/>
      <c r="T140" s="358" t="n"/>
      <c r="U140" s="43" t="inlineStr">
        <is>
          <t>кг</t>
        </is>
      </c>
      <c r="V140" s="388">
        <f>IFERROR(SUMPRODUCT(V138:V138*H138:H138),"0")</f>
        <v/>
      </c>
      <c r="W140" s="388">
        <f>IFERROR(SUMPRODUCT(W138:W138*H138:H138),"0")</f>
        <v/>
      </c>
      <c r="X140" s="43" t="n"/>
      <c r="Y140" s="389" t="n"/>
      <c r="Z140" s="389" t="n"/>
    </row>
    <row r="141" ht="16.5" customHeight="1">
      <c r="A141" s="206" t="inlineStr">
        <is>
          <t>No Name ЗПФ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206" t="n"/>
      <c r="Z141" s="206" t="n"/>
    </row>
    <row r="142" ht="14.25" customHeight="1">
      <c r="A142" s="195" t="inlineStr">
        <is>
          <t>Пельмени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5" t="n"/>
      <c r="Z142" s="195" t="n"/>
    </row>
    <row r="143" ht="16.5" customHeight="1">
      <c r="A143" s="64" t="inlineStr">
        <is>
          <t>SU002396</t>
        </is>
      </c>
      <c r="B143" s="64" t="inlineStr">
        <is>
          <t>P004073</t>
        </is>
      </c>
      <c r="C143" s="37" t="n">
        <v>4301071026</v>
      </c>
      <c r="D143" s="182" t="n">
        <v>4607111036384</v>
      </c>
      <c r="E143" s="349" t="n"/>
      <c r="F143" s="381" t="n">
        <v>1</v>
      </c>
      <c r="G143" s="38" t="n">
        <v>5</v>
      </c>
      <c r="H143" s="381" t="n">
        <v>5</v>
      </c>
      <c r="I143" s="381" t="n">
        <v>5.253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180</v>
      </c>
      <c r="N143" s="436" t="inlineStr">
        <is>
          <t>Пельмени Зареченские No name Весовые Сфера No name 5 кг</t>
        </is>
      </c>
      <c r="O143" s="383" t="n"/>
      <c r="P143" s="383" t="n"/>
      <c r="Q143" s="383" t="n"/>
      <c r="R143" s="349" t="n"/>
      <c r="S143" s="40" t="inlineStr"/>
      <c r="T143" s="40" t="inlineStr"/>
      <c r="U143" s="41" t="inlineStr">
        <is>
          <t>кор</t>
        </is>
      </c>
      <c r="V143" s="384" t="n">
        <v>0</v>
      </c>
      <c r="W143" s="385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ЗПФ</t>
        </is>
      </c>
    </row>
    <row r="144" ht="27" customHeight="1">
      <c r="A144" s="64" t="inlineStr">
        <is>
          <t>SU002314</t>
        </is>
      </c>
      <c r="B144" s="64" t="inlineStr">
        <is>
          <t>P003452</t>
        </is>
      </c>
      <c r="C144" s="37" t="n">
        <v>4301070956</v>
      </c>
      <c r="D144" s="182" t="n">
        <v>4640242180250</v>
      </c>
      <c r="E144" s="349" t="n"/>
      <c r="F144" s="381" t="n">
        <v>5</v>
      </c>
      <c r="G144" s="38" t="n">
        <v>1</v>
      </c>
      <c r="H144" s="381" t="n">
        <v>5</v>
      </c>
      <c r="I144" s="381" t="n">
        <v>5.2132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37" t="inlineStr">
        <is>
          <t>Пельмени «Хинкали Классические» Весовые Хинкали ТМ «Зареченские» 5 кг</t>
        </is>
      </c>
      <c r="O144" s="383" t="n"/>
      <c r="P144" s="383" t="n"/>
      <c r="Q144" s="383" t="n"/>
      <c r="R144" s="349" t="n"/>
      <c r="S144" s="40" t="inlineStr"/>
      <c r="T144" s="40" t="inlineStr"/>
      <c r="U144" s="41" t="inlineStr">
        <is>
          <t>кор</t>
        </is>
      </c>
      <c r="V144" s="384" t="n">
        <v>0</v>
      </c>
      <c r="W144" s="385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SU000197</t>
        </is>
      </c>
      <c r="B145" s="64" t="inlineStr">
        <is>
          <t>P004077</t>
        </is>
      </c>
      <c r="C145" s="37" t="n">
        <v>4301071028</v>
      </c>
      <c r="D145" s="182" t="n">
        <v>4607111036216</v>
      </c>
      <c r="E145" s="349" t="n"/>
      <c r="F145" s="381" t="n">
        <v>1</v>
      </c>
      <c r="G145" s="38" t="n">
        <v>5</v>
      </c>
      <c r="H145" s="381" t="n">
        <v>5</v>
      </c>
      <c r="I145" s="381" t="n">
        <v>5.266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8">
        <f>HYPERLINK("https://abi.ru/products/Замороженные/No Name/No Name ЗПФ/Пельмени/P004077/","Пельмени Пуговки с говядиной и свининой No Name Весовые Сфера No Name 5 кг")</f>
        <v/>
      </c>
      <c r="O145" s="383" t="n"/>
      <c r="P145" s="383" t="n"/>
      <c r="Q145" s="383" t="n"/>
      <c r="R145" s="349" t="n"/>
      <c r="S145" s="40" t="inlineStr"/>
      <c r="T145" s="40" t="inlineStr"/>
      <c r="U145" s="41" t="inlineStr">
        <is>
          <t>кор</t>
        </is>
      </c>
      <c r="V145" s="384" t="n">
        <v>377</v>
      </c>
      <c r="W145" s="385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SU002335</t>
        </is>
      </c>
      <c r="B146" s="64" t="inlineStr">
        <is>
          <t>P004076</t>
        </is>
      </c>
      <c r="C146" s="37" t="n">
        <v>4301071027</v>
      </c>
      <c r="D146" s="182" t="n">
        <v>4607111036278</v>
      </c>
      <c r="E146" s="349" t="n"/>
      <c r="F146" s="381" t="n">
        <v>1</v>
      </c>
      <c r="G146" s="38" t="n">
        <v>5</v>
      </c>
      <c r="H146" s="381" t="n">
        <v>5</v>
      </c>
      <c r="I146" s="381" t="n">
        <v>5.283</v>
      </c>
      <c r="J146" s="38" t="n">
        <v>84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39" t="inlineStr">
        <is>
          <t>Пельмени Умелый повар No name Весовые Равиоли No name 5 кг</t>
        </is>
      </c>
      <c r="O146" s="383" t="n"/>
      <c r="P146" s="383" t="n"/>
      <c r="Q146" s="383" t="n"/>
      <c r="R146" s="349" t="n"/>
      <c r="S146" s="40" t="inlineStr"/>
      <c r="T146" s="40" t="inlineStr"/>
      <c r="U146" s="41" t="inlineStr">
        <is>
          <t>кор</t>
        </is>
      </c>
      <c r="V146" s="384" t="n">
        <v>0</v>
      </c>
      <c r="W146" s="385">
        <f>IFERROR(IF(V146="","",V146),"")</f>
        <v/>
      </c>
      <c r="X146" s="42">
        <f>IFERROR(IF(V146="","",V146*0.0155),"")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>
      <c r="A147" s="177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386" t="n"/>
      <c r="N147" s="387" t="inlineStr">
        <is>
          <t>Итого</t>
        </is>
      </c>
      <c r="O147" s="357" t="n"/>
      <c r="P147" s="357" t="n"/>
      <c r="Q147" s="357" t="n"/>
      <c r="R147" s="357" t="n"/>
      <c r="S147" s="357" t="n"/>
      <c r="T147" s="358" t="n"/>
      <c r="U147" s="43" t="inlineStr">
        <is>
          <t>кор</t>
        </is>
      </c>
      <c r="V147" s="388">
        <f>IFERROR(SUM(V143:V146),"0")</f>
        <v/>
      </c>
      <c r="W147" s="388">
        <f>IFERROR(SUM(W143:W146),"0")</f>
        <v/>
      </c>
      <c r="X147" s="388">
        <f>IFERROR(IF(X143="",0,X143),"0")+IFERROR(IF(X144="",0,X144),"0")+IFERROR(IF(X145="",0,X145),"0")+IFERROR(IF(X146="",0,X146),"0")</f>
        <v/>
      </c>
      <c r="Y147" s="389" t="n"/>
      <c r="Z147" s="389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86" t="n"/>
      <c r="N148" s="387" t="inlineStr">
        <is>
          <t>Итого</t>
        </is>
      </c>
      <c r="O148" s="357" t="n"/>
      <c r="P148" s="357" t="n"/>
      <c r="Q148" s="357" t="n"/>
      <c r="R148" s="357" t="n"/>
      <c r="S148" s="357" t="n"/>
      <c r="T148" s="358" t="n"/>
      <c r="U148" s="43" t="inlineStr">
        <is>
          <t>кг</t>
        </is>
      </c>
      <c r="V148" s="388">
        <f>IFERROR(SUMPRODUCT(V143:V146*H143:H146),"0")</f>
        <v/>
      </c>
      <c r="W148" s="388">
        <f>IFERROR(SUMPRODUCT(W143:W146*H143:H146),"0")</f>
        <v/>
      </c>
      <c r="X148" s="43" t="n"/>
      <c r="Y148" s="389" t="n"/>
      <c r="Z148" s="389" t="n"/>
    </row>
    <row r="149" ht="14.25" customHeight="1">
      <c r="A149" s="195" t="inlineStr">
        <is>
          <t>Вареники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95" t="n"/>
      <c r="Z149" s="195" t="n"/>
    </row>
    <row r="150" ht="27" customHeight="1">
      <c r="A150" s="64" t="inlineStr">
        <is>
          <t>SU002532</t>
        </is>
      </c>
      <c r="B150" s="64" t="inlineStr">
        <is>
          <t>P002958</t>
        </is>
      </c>
      <c r="C150" s="37" t="n">
        <v>4301080153</v>
      </c>
      <c r="D150" s="182" t="n">
        <v>4607111036827</v>
      </c>
      <c r="E150" s="349" t="n"/>
      <c r="F150" s="381" t="n">
        <v>1</v>
      </c>
      <c r="G150" s="38" t="n">
        <v>5</v>
      </c>
      <c r="H150" s="381" t="n">
        <v>5</v>
      </c>
      <c r="I150" s="381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90</v>
      </c>
      <c r="N150" s="440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0" s="383" t="n"/>
      <c r="P150" s="383" t="n"/>
      <c r="Q150" s="383" t="n"/>
      <c r="R150" s="349" t="n"/>
      <c r="S150" s="40" t="inlineStr"/>
      <c r="T150" s="40" t="inlineStr"/>
      <c r="U150" s="41" t="inlineStr">
        <is>
          <t>кор</t>
        </is>
      </c>
      <c r="V150" s="384" t="n">
        <v>0</v>
      </c>
      <c r="W150" s="385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ЗПФ</t>
        </is>
      </c>
    </row>
    <row r="151" ht="27" customHeight="1">
      <c r="A151" s="64" t="inlineStr">
        <is>
          <t>SU002483</t>
        </is>
      </c>
      <c r="B151" s="64" t="inlineStr">
        <is>
          <t>P002961</t>
        </is>
      </c>
      <c r="C151" s="37" t="n">
        <v>4301080154</v>
      </c>
      <c r="D151" s="182" t="n">
        <v>4607111036834</v>
      </c>
      <c r="E151" s="349" t="n"/>
      <c r="F151" s="381" t="n">
        <v>1</v>
      </c>
      <c r="G151" s="38" t="n">
        <v>5</v>
      </c>
      <c r="H151" s="381" t="n">
        <v>5</v>
      </c>
      <c r="I151" s="381" t="n">
        <v>5.253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41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1" s="383" t="n"/>
      <c r="P151" s="383" t="n"/>
      <c r="Q151" s="383" t="n"/>
      <c r="R151" s="349" t="n"/>
      <c r="S151" s="40" t="inlineStr"/>
      <c r="T151" s="40" t="inlineStr"/>
      <c r="U151" s="41" t="inlineStr">
        <is>
          <t>кор</t>
        </is>
      </c>
      <c r="V151" s="384" t="n">
        <v>0</v>
      </c>
      <c r="W151" s="385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>
      <c r="A152" s="177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86" t="n"/>
      <c r="N152" s="387" t="inlineStr">
        <is>
          <t>Итого</t>
        </is>
      </c>
      <c r="O152" s="357" t="n"/>
      <c r="P152" s="357" t="n"/>
      <c r="Q152" s="357" t="n"/>
      <c r="R152" s="357" t="n"/>
      <c r="S152" s="357" t="n"/>
      <c r="T152" s="358" t="n"/>
      <c r="U152" s="43" t="inlineStr">
        <is>
          <t>кор</t>
        </is>
      </c>
      <c r="V152" s="388">
        <f>IFERROR(SUM(V150:V151),"0")</f>
        <v/>
      </c>
      <c r="W152" s="388">
        <f>IFERROR(SUM(W150:W151),"0")</f>
        <v/>
      </c>
      <c r="X152" s="388">
        <f>IFERROR(IF(X150="",0,X150),"0")+IFERROR(IF(X151="",0,X151),"0")</f>
        <v/>
      </c>
      <c r="Y152" s="389" t="n"/>
      <c r="Z152" s="389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86" t="n"/>
      <c r="N153" s="387" t="inlineStr">
        <is>
          <t>Итого</t>
        </is>
      </c>
      <c r="O153" s="357" t="n"/>
      <c r="P153" s="357" t="n"/>
      <c r="Q153" s="357" t="n"/>
      <c r="R153" s="357" t="n"/>
      <c r="S153" s="357" t="n"/>
      <c r="T153" s="358" t="n"/>
      <c r="U153" s="43" t="inlineStr">
        <is>
          <t>кг</t>
        </is>
      </c>
      <c r="V153" s="388">
        <f>IFERROR(SUMPRODUCT(V150:V151*H150:H151),"0")</f>
        <v/>
      </c>
      <c r="W153" s="388">
        <f>IFERROR(SUMPRODUCT(W150:W151*H150:H151),"0")</f>
        <v/>
      </c>
      <c r="X153" s="43" t="n"/>
      <c r="Y153" s="389" t="n"/>
      <c r="Z153" s="389" t="n"/>
    </row>
    <row r="154" ht="27.75" customHeight="1">
      <c r="A154" s="205" t="inlineStr">
        <is>
          <t>Вязанка</t>
        </is>
      </c>
      <c r="B154" s="380" t="n"/>
      <c r="C154" s="380" t="n"/>
      <c r="D154" s="380" t="n"/>
      <c r="E154" s="380" t="n"/>
      <c r="F154" s="380" t="n"/>
      <c r="G154" s="380" t="n"/>
      <c r="H154" s="380" t="n"/>
      <c r="I154" s="380" t="n"/>
      <c r="J154" s="380" t="n"/>
      <c r="K154" s="380" t="n"/>
      <c r="L154" s="380" t="n"/>
      <c r="M154" s="380" t="n"/>
      <c r="N154" s="380" t="n"/>
      <c r="O154" s="380" t="n"/>
      <c r="P154" s="380" t="n"/>
      <c r="Q154" s="380" t="n"/>
      <c r="R154" s="380" t="n"/>
      <c r="S154" s="380" t="n"/>
      <c r="T154" s="380" t="n"/>
      <c r="U154" s="380" t="n"/>
      <c r="V154" s="380" t="n"/>
      <c r="W154" s="380" t="n"/>
      <c r="X154" s="380" t="n"/>
      <c r="Y154" s="55" t="n"/>
      <c r="Z154" s="55" t="n"/>
    </row>
    <row r="155" ht="16.5" customHeight="1">
      <c r="A155" s="206" t="inlineStr">
        <is>
          <t>Няняггетсы Сливушки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206" t="n"/>
      <c r="Z155" s="206" t="n"/>
    </row>
    <row r="156" ht="14.25" customHeight="1">
      <c r="A156" s="195" t="inlineStr">
        <is>
          <t>Наггетсы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5" t="n"/>
      <c r="Z156" s="195" t="n"/>
    </row>
    <row r="157" ht="16.5" customHeight="1">
      <c r="A157" s="64" t="inlineStr">
        <is>
          <t>SU002516</t>
        </is>
      </c>
      <c r="B157" s="64" t="inlineStr">
        <is>
          <t>P002823</t>
        </is>
      </c>
      <c r="C157" s="37" t="n">
        <v>4301132048</v>
      </c>
      <c r="D157" s="182" t="n">
        <v>4607111035721</v>
      </c>
      <c r="E157" s="349" t="n"/>
      <c r="F157" s="381" t="n">
        <v>0.25</v>
      </c>
      <c r="G157" s="38" t="n">
        <v>12</v>
      </c>
      <c r="H157" s="381" t="n">
        <v>3</v>
      </c>
      <c r="I157" s="381" t="n">
        <v>3.388</v>
      </c>
      <c r="J157" s="38" t="n">
        <v>70</v>
      </c>
      <c r="K157" s="38" t="inlineStr">
        <is>
          <t>14</t>
        </is>
      </c>
      <c r="L157" s="39" t="inlineStr">
        <is>
          <t>МГ</t>
        </is>
      </c>
      <c r="M157" s="38" t="n">
        <v>180</v>
      </c>
      <c r="N157" s="442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7" s="383" t="n"/>
      <c r="P157" s="383" t="n"/>
      <c r="Q157" s="383" t="n"/>
      <c r="R157" s="349" t="n"/>
      <c r="S157" s="40" t="inlineStr"/>
      <c r="T157" s="40" t="inlineStr"/>
      <c r="U157" s="41" t="inlineStr">
        <is>
          <t>кор</t>
        </is>
      </c>
      <c r="V157" s="384" t="n">
        <v>51</v>
      </c>
      <c r="W157" s="385">
        <f>IFERROR(IF(V157="","",V157),"")</f>
        <v/>
      </c>
      <c r="X157" s="42">
        <f>IFERROR(IF(V157="","",V157*0.01788),"")</f>
        <v/>
      </c>
      <c r="Y157" s="69" t="inlineStr"/>
      <c r="Z157" s="70" t="inlineStr"/>
      <c r="AD157" s="74" t="n"/>
      <c r="BA157" s="129" t="inlineStr">
        <is>
          <t>ПГП</t>
        </is>
      </c>
    </row>
    <row r="158" ht="27" customHeight="1">
      <c r="A158" s="64" t="inlineStr">
        <is>
          <t>SU002514</t>
        </is>
      </c>
      <c r="B158" s="64" t="inlineStr">
        <is>
          <t>P002820</t>
        </is>
      </c>
      <c r="C158" s="37" t="n">
        <v>4301132046</v>
      </c>
      <c r="D158" s="182" t="n">
        <v>4607111035691</v>
      </c>
      <c r="E158" s="349" t="n"/>
      <c r="F158" s="381" t="n">
        <v>0.25</v>
      </c>
      <c r="G158" s="38" t="n">
        <v>12</v>
      </c>
      <c r="H158" s="381" t="n">
        <v>3</v>
      </c>
      <c r="I158" s="381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43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8" s="383" t="n"/>
      <c r="P158" s="383" t="n"/>
      <c r="Q158" s="383" t="n"/>
      <c r="R158" s="349" t="n"/>
      <c r="S158" s="40" t="inlineStr"/>
      <c r="T158" s="40" t="inlineStr"/>
      <c r="U158" s="41" t="inlineStr">
        <is>
          <t>кор</t>
        </is>
      </c>
      <c r="V158" s="384" t="n">
        <v>24</v>
      </c>
      <c r="W158" s="385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>
      <c r="A159" s="177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386" t="n"/>
      <c r="N159" s="387" t="inlineStr">
        <is>
          <t>Итого</t>
        </is>
      </c>
      <c r="O159" s="357" t="n"/>
      <c r="P159" s="357" t="n"/>
      <c r="Q159" s="357" t="n"/>
      <c r="R159" s="357" t="n"/>
      <c r="S159" s="357" t="n"/>
      <c r="T159" s="358" t="n"/>
      <c r="U159" s="43" t="inlineStr">
        <is>
          <t>кор</t>
        </is>
      </c>
      <c r="V159" s="388">
        <f>IFERROR(SUM(V157:V158),"0")</f>
        <v/>
      </c>
      <c r="W159" s="388">
        <f>IFERROR(SUM(W157:W158),"0")</f>
        <v/>
      </c>
      <c r="X159" s="388">
        <f>IFERROR(IF(X157="",0,X157),"0")+IFERROR(IF(X158="",0,X158),"0")</f>
        <v/>
      </c>
      <c r="Y159" s="389" t="n"/>
      <c r="Z159" s="389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86" t="n"/>
      <c r="N160" s="387" t="inlineStr">
        <is>
          <t>Итого</t>
        </is>
      </c>
      <c r="O160" s="357" t="n"/>
      <c r="P160" s="357" t="n"/>
      <c r="Q160" s="357" t="n"/>
      <c r="R160" s="357" t="n"/>
      <c r="S160" s="357" t="n"/>
      <c r="T160" s="358" t="n"/>
      <c r="U160" s="43" t="inlineStr">
        <is>
          <t>кг</t>
        </is>
      </c>
      <c r="V160" s="388">
        <f>IFERROR(SUMPRODUCT(V157:V158*H157:H158),"0")</f>
        <v/>
      </c>
      <c r="W160" s="388">
        <f>IFERROR(SUMPRODUCT(W157:W158*H157:H158),"0")</f>
        <v/>
      </c>
      <c r="X160" s="43" t="n"/>
      <c r="Y160" s="389" t="n"/>
      <c r="Z160" s="389" t="n"/>
    </row>
    <row r="161" ht="16.5" customHeight="1">
      <c r="A161" s="206" t="inlineStr">
        <is>
          <t>Печеные пельмени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206" t="n"/>
      <c r="Z161" s="206" t="n"/>
    </row>
    <row r="162" ht="14.25" customHeight="1">
      <c r="A162" s="195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5" t="n"/>
      <c r="Z162" s="195" t="n"/>
    </row>
    <row r="163" ht="27" customHeight="1">
      <c r="A163" s="64" t="inlineStr">
        <is>
          <t>SU002225</t>
        </is>
      </c>
      <c r="B163" s="64" t="inlineStr">
        <is>
          <t>P002411</t>
        </is>
      </c>
      <c r="C163" s="37" t="n">
        <v>4301133002</v>
      </c>
      <c r="D163" s="182" t="n">
        <v>4607111035783</v>
      </c>
      <c r="E163" s="349" t="n"/>
      <c r="F163" s="381" t="n">
        <v>0.2</v>
      </c>
      <c r="G163" s="38" t="n">
        <v>8</v>
      </c>
      <c r="H163" s="381" t="n">
        <v>1.6</v>
      </c>
      <c r="I163" s="381" t="n">
        <v>2.12</v>
      </c>
      <c r="J163" s="38" t="n">
        <v>72</v>
      </c>
      <c r="K163" s="38" t="inlineStr">
        <is>
          <t>6</t>
        </is>
      </c>
      <c r="L163" s="39" t="inlineStr">
        <is>
          <t>МГ</t>
        </is>
      </c>
      <c r="M163" s="38" t="n">
        <v>180</v>
      </c>
      <c r="N163" s="444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3" s="383" t="n"/>
      <c r="P163" s="383" t="n"/>
      <c r="Q163" s="383" t="n"/>
      <c r="R163" s="349" t="n"/>
      <c r="S163" s="40" t="inlineStr"/>
      <c r="T163" s="40" t="inlineStr"/>
      <c r="U163" s="41" t="inlineStr">
        <is>
          <t>кор</t>
        </is>
      </c>
      <c r="V163" s="384" t="n">
        <v>0</v>
      </c>
      <c r="W163" s="385">
        <f>IFERROR(IF(V163="","",V163),"")</f>
        <v/>
      </c>
      <c r="X163" s="42">
        <f>IFERROR(IF(V163="","",V163*0.01157),"")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>
      <c r="A164" s="177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86" t="n"/>
      <c r="N164" s="387" t="inlineStr">
        <is>
          <t>Итого</t>
        </is>
      </c>
      <c r="O164" s="357" t="n"/>
      <c r="P164" s="357" t="n"/>
      <c r="Q164" s="357" t="n"/>
      <c r="R164" s="357" t="n"/>
      <c r="S164" s="357" t="n"/>
      <c r="T164" s="358" t="n"/>
      <c r="U164" s="43" t="inlineStr">
        <is>
          <t>кор</t>
        </is>
      </c>
      <c r="V164" s="388">
        <f>IFERROR(SUM(V163:V163),"0")</f>
        <v/>
      </c>
      <c r="W164" s="388">
        <f>IFERROR(SUM(W163:W163),"0")</f>
        <v/>
      </c>
      <c r="X164" s="388">
        <f>IFERROR(IF(X163="",0,X163),"0")</f>
        <v/>
      </c>
      <c r="Y164" s="389" t="n"/>
      <c r="Z164" s="389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86" t="n"/>
      <c r="N165" s="387" t="inlineStr">
        <is>
          <t>Итого</t>
        </is>
      </c>
      <c r="O165" s="357" t="n"/>
      <c r="P165" s="357" t="n"/>
      <c r="Q165" s="357" t="n"/>
      <c r="R165" s="357" t="n"/>
      <c r="S165" s="357" t="n"/>
      <c r="T165" s="358" t="n"/>
      <c r="U165" s="43" t="inlineStr">
        <is>
          <t>кг</t>
        </is>
      </c>
      <c r="V165" s="388">
        <f>IFERROR(SUMPRODUCT(V163:V163*H163:H163),"0")</f>
        <v/>
      </c>
      <c r="W165" s="388">
        <f>IFERROR(SUMPRODUCT(W163:W163*H163:H163),"0")</f>
        <v/>
      </c>
      <c r="X165" s="43" t="n"/>
      <c r="Y165" s="389" t="n"/>
      <c r="Z165" s="389" t="n"/>
    </row>
    <row r="166" ht="16.5" customHeight="1">
      <c r="A166" s="206" t="inlineStr">
        <is>
          <t>Вязанка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206" t="n"/>
      <c r="Z166" s="206" t="n"/>
    </row>
    <row r="167" ht="14.25" customHeight="1">
      <c r="A167" s="195" t="inlineStr">
        <is>
          <t>Сосиски замороженные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5" t="n"/>
      <c r="Z167" s="195" t="n"/>
    </row>
    <row r="168" ht="27" customHeight="1">
      <c r="A168" s="64" t="inlineStr">
        <is>
          <t>SU002677</t>
        </is>
      </c>
      <c r="B168" s="64" t="inlineStr">
        <is>
          <t>P003053</t>
        </is>
      </c>
      <c r="C168" s="37" t="n">
        <v>4301051319</v>
      </c>
      <c r="D168" s="182" t="n">
        <v>4680115881204</v>
      </c>
      <c r="E168" s="349" t="n"/>
      <c r="F168" s="381" t="n">
        <v>0.33</v>
      </c>
      <c r="G168" s="38" t="n">
        <v>6</v>
      </c>
      <c r="H168" s="381" t="n">
        <v>1.98</v>
      </c>
      <c r="I168" s="381" t="n">
        <v>2.246</v>
      </c>
      <c r="J168" s="38" t="n">
        <v>156</v>
      </c>
      <c r="K168" s="38" t="inlineStr">
        <is>
          <t>12</t>
        </is>
      </c>
      <c r="L168" s="39" t="inlineStr">
        <is>
          <t>СК2</t>
        </is>
      </c>
      <c r="M168" s="38" t="n">
        <v>365</v>
      </c>
      <c r="N168" s="445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/>
      </c>
      <c r="O168" s="383" t="n"/>
      <c r="P168" s="383" t="n"/>
      <c r="Q168" s="383" t="n"/>
      <c r="R168" s="349" t="n"/>
      <c r="S168" s="40" t="inlineStr"/>
      <c r="T168" s="40" t="inlineStr"/>
      <c r="U168" s="41" t="inlineStr">
        <is>
          <t>кор</t>
        </is>
      </c>
      <c r="V168" s="384" t="n">
        <v>0</v>
      </c>
      <c r="W168" s="385">
        <f>IFERROR(IF(V168="","",V168),"")</f>
        <v/>
      </c>
      <c r="X168" s="42">
        <f>IFERROR(IF(V168="","",V168*0.00753),"")</f>
        <v/>
      </c>
      <c r="Y168" s="69" t="inlineStr"/>
      <c r="Z168" s="70" t="inlineStr"/>
      <c r="AD168" s="74" t="n"/>
      <c r="BA168" s="132" t="inlineStr">
        <is>
          <t>КИЗ</t>
        </is>
      </c>
    </row>
    <row r="169">
      <c r="A169" s="177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86" t="n"/>
      <c r="N169" s="387" t="inlineStr">
        <is>
          <t>Итого</t>
        </is>
      </c>
      <c r="O169" s="357" t="n"/>
      <c r="P169" s="357" t="n"/>
      <c r="Q169" s="357" t="n"/>
      <c r="R169" s="357" t="n"/>
      <c r="S169" s="357" t="n"/>
      <c r="T169" s="358" t="n"/>
      <c r="U169" s="43" t="inlineStr">
        <is>
          <t>кор</t>
        </is>
      </c>
      <c r="V169" s="388">
        <f>IFERROR(SUM(V168:V168),"0")</f>
        <v/>
      </c>
      <c r="W169" s="388">
        <f>IFERROR(SUM(W168:W168),"0")</f>
        <v/>
      </c>
      <c r="X169" s="388">
        <f>IFERROR(IF(X168="",0,X168),"0")</f>
        <v/>
      </c>
      <c r="Y169" s="389" t="n"/>
      <c r="Z169" s="389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86" t="n"/>
      <c r="N170" s="387" t="inlineStr">
        <is>
          <t>Итого</t>
        </is>
      </c>
      <c r="O170" s="357" t="n"/>
      <c r="P170" s="357" t="n"/>
      <c r="Q170" s="357" t="n"/>
      <c r="R170" s="357" t="n"/>
      <c r="S170" s="357" t="n"/>
      <c r="T170" s="358" t="n"/>
      <c r="U170" s="43" t="inlineStr">
        <is>
          <t>кг</t>
        </is>
      </c>
      <c r="V170" s="388">
        <f>IFERROR(SUMPRODUCT(V168:V168*H168:H168),"0")</f>
        <v/>
      </c>
      <c r="W170" s="388">
        <f>IFERROR(SUMPRODUCT(W168:W168*H168:H168),"0")</f>
        <v/>
      </c>
      <c r="X170" s="43" t="n"/>
      <c r="Y170" s="389" t="n"/>
      <c r="Z170" s="389" t="n"/>
    </row>
    <row r="171" ht="16.5" customHeight="1">
      <c r="A171" s="206" t="inlineStr">
        <is>
          <t>Сливушки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206" t="n"/>
      <c r="Z171" s="206" t="n"/>
    </row>
    <row r="172" ht="14.25" customHeight="1">
      <c r="A172" s="195" t="inlineStr">
        <is>
          <t>Наггетсы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5" t="n"/>
      <c r="Z172" s="195" t="n"/>
    </row>
    <row r="173" ht="16.5" customHeight="1">
      <c r="A173" s="64" t="inlineStr">
        <is>
          <t>SU002979</t>
        </is>
      </c>
      <c r="B173" s="64" t="inlineStr">
        <is>
          <t>P003433</t>
        </is>
      </c>
      <c r="C173" s="37" t="n">
        <v>4301132076</v>
      </c>
      <c r="D173" s="182" t="n">
        <v>4607111035721</v>
      </c>
      <c r="E173" s="349" t="n"/>
      <c r="F173" s="381" t="n">
        <v>0.25</v>
      </c>
      <c r="G173" s="38" t="n">
        <v>12</v>
      </c>
      <c r="H173" s="381" t="n">
        <v>3</v>
      </c>
      <c r="I173" s="381" t="n">
        <v>3.388</v>
      </c>
      <c r="J173" s="38" t="n">
        <v>70</v>
      </c>
      <c r="K173" s="38" t="inlineStr">
        <is>
          <t>14</t>
        </is>
      </c>
      <c r="L173" s="39" t="inlineStr">
        <is>
          <t>МГ</t>
        </is>
      </c>
      <c r="M173" s="38" t="n">
        <v>180</v>
      </c>
      <c r="N173" s="446">
        <f>HYPERLINK("https://abi.ru/products/Замороженные/Вязанка/Сливушки/Наггетсы/P003433/","Наггетсы «с индейкой» ф/в 0,25 кор ТМ «Вязанка»")</f>
        <v/>
      </c>
      <c r="O173" s="383" t="n"/>
      <c r="P173" s="383" t="n"/>
      <c r="Q173" s="383" t="n"/>
      <c r="R173" s="349" t="n"/>
      <c r="S173" s="40" t="inlineStr"/>
      <c r="T173" s="40" t="inlineStr"/>
      <c r="U173" s="41" t="inlineStr">
        <is>
          <t>кор</t>
        </is>
      </c>
      <c r="V173" s="384" t="n">
        <v>0</v>
      </c>
      <c r="W173" s="385">
        <f>IFERROR(IF(V173="","",V173),"")</f>
        <v/>
      </c>
      <c r="X173" s="42">
        <f>IFERROR(IF(V173="","",V173*0.01788),"")</f>
        <v/>
      </c>
      <c r="Y173" s="69" t="inlineStr"/>
      <c r="Z173" s="70" t="inlineStr"/>
      <c r="AD173" s="74" t="n"/>
      <c r="BA173" s="133" t="inlineStr">
        <is>
          <t>ПГП</t>
        </is>
      </c>
    </row>
    <row r="174" ht="27" customHeight="1">
      <c r="A174" s="64" t="inlineStr">
        <is>
          <t>SU002980</t>
        </is>
      </c>
      <c r="B174" s="64" t="inlineStr">
        <is>
          <t>P003434</t>
        </is>
      </c>
      <c r="C174" s="37" t="n">
        <v>4301132077</v>
      </c>
      <c r="D174" s="182" t="n">
        <v>4607111035691</v>
      </c>
      <c r="E174" s="349" t="n"/>
      <c r="F174" s="381" t="n">
        <v>0.25</v>
      </c>
      <c r="G174" s="38" t="n">
        <v>12</v>
      </c>
      <c r="H174" s="381" t="n">
        <v>3</v>
      </c>
      <c r="I174" s="381" t="n">
        <v>3.388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47">
        <f>HYPERLINK("https://abi.ru/products/Замороженные/Вязанка/Сливушки/Наггетсы/P003434/","Наггетсы «из печи» ф/в 0,25 кор ТМ «Вязанка»")</f>
        <v/>
      </c>
      <c r="O174" s="383" t="n"/>
      <c r="P174" s="383" t="n"/>
      <c r="Q174" s="383" t="n"/>
      <c r="R174" s="349" t="n"/>
      <c r="S174" s="40" t="inlineStr"/>
      <c r="T174" s="40" t="inlineStr"/>
      <c r="U174" s="41" t="inlineStr">
        <is>
          <t>кор</t>
        </is>
      </c>
      <c r="V174" s="384" t="n">
        <v>0</v>
      </c>
      <c r="W174" s="385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 ht="27" customHeight="1">
      <c r="A175" s="64" t="inlineStr">
        <is>
          <t>SU003001</t>
        </is>
      </c>
      <c r="B175" s="64" t="inlineStr">
        <is>
          <t>P003470</t>
        </is>
      </c>
      <c r="C175" s="37" t="n">
        <v>4301132079</v>
      </c>
      <c r="D175" s="182" t="n">
        <v>4607111038487</v>
      </c>
      <c r="E175" s="349" t="n"/>
      <c r="F175" s="381" t="n">
        <v>0.25</v>
      </c>
      <c r="G175" s="38" t="n">
        <v>12</v>
      </c>
      <c r="H175" s="381" t="n">
        <v>3</v>
      </c>
      <c r="I175" s="381" t="n">
        <v>3.736</v>
      </c>
      <c r="J175" s="38" t="n">
        <v>70</v>
      </c>
      <c r="K175" s="38" t="inlineStr">
        <is>
          <t>14</t>
        </is>
      </c>
      <c r="L175" s="39" t="inlineStr">
        <is>
          <t>МГ</t>
        </is>
      </c>
      <c r="M175" s="38" t="n">
        <v>180</v>
      </c>
      <c r="N175" s="448">
        <f>HYPERLINK("https://abi.ru/products/Замороженные/Вязанка/Сливушки/Наггетсы/P003470/","Наггетсы «с куриным филе и сыром» ф/в 0,25 ТМ «Вязанка»")</f>
        <v/>
      </c>
      <c r="O175" s="383" t="n"/>
      <c r="P175" s="383" t="n"/>
      <c r="Q175" s="383" t="n"/>
      <c r="R175" s="349" t="n"/>
      <c r="S175" s="40" t="inlineStr"/>
      <c r="T175" s="40" t="inlineStr"/>
      <c r="U175" s="41" t="inlineStr">
        <is>
          <t>кор</t>
        </is>
      </c>
      <c r="V175" s="384" t="n">
        <v>16</v>
      </c>
      <c r="W175" s="385">
        <f>IFERROR(IF(V175="","",V175),"")</f>
        <v/>
      </c>
      <c r="X175" s="42">
        <f>IFERROR(IF(V175="","",V175*0.01788),"")</f>
        <v/>
      </c>
      <c r="Y175" s="69" t="inlineStr"/>
      <c r="Z175" s="70" t="inlineStr"/>
      <c r="AD175" s="74" t="n"/>
      <c r="BA175" s="135" t="inlineStr">
        <is>
          <t>ПГП</t>
        </is>
      </c>
    </row>
    <row r="176">
      <c r="A176" s="17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86" t="n"/>
      <c r="N176" s="387" t="inlineStr">
        <is>
          <t>Итого</t>
        </is>
      </c>
      <c r="O176" s="357" t="n"/>
      <c r="P176" s="357" t="n"/>
      <c r="Q176" s="357" t="n"/>
      <c r="R176" s="357" t="n"/>
      <c r="S176" s="357" t="n"/>
      <c r="T176" s="358" t="n"/>
      <c r="U176" s="43" t="inlineStr">
        <is>
          <t>кор</t>
        </is>
      </c>
      <c r="V176" s="388">
        <f>IFERROR(SUM(V173:V175),"0")</f>
        <v/>
      </c>
      <c r="W176" s="388">
        <f>IFERROR(SUM(W173:W175),"0")</f>
        <v/>
      </c>
      <c r="X176" s="388">
        <f>IFERROR(IF(X173="",0,X173),"0")+IFERROR(IF(X174="",0,X174),"0")+IFERROR(IF(X175="",0,X175),"0")</f>
        <v/>
      </c>
      <c r="Y176" s="389" t="n"/>
      <c r="Z176" s="38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86" t="n"/>
      <c r="N177" s="387" t="inlineStr">
        <is>
          <t>Итого</t>
        </is>
      </c>
      <c r="O177" s="357" t="n"/>
      <c r="P177" s="357" t="n"/>
      <c r="Q177" s="357" t="n"/>
      <c r="R177" s="357" t="n"/>
      <c r="S177" s="357" t="n"/>
      <c r="T177" s="358" t="n"/>
      <c r="U177" s="43" t="inlineStr">
        <is>
          <t>кг</t>
        </is>
      </c>
      <c r="V177" s="388">
        <f>IFERROR(SUMPRODUCT(V173:V175*H173:H175),"0")</f>
        <v/>
      </c>
      <c r="W177" s="388">
        <f>IFERROR(SUMPRODUCT(W173:W175*H173:H175),"0")</f>
        <v/>
      </c>
      <c r="X177" s="43" t="n"/>
      <c r="Y177" s="389" t="n"/>
      <c r="Z177" s="389" t="n"/>
    </row>
    <row r="178" ht="27.75" customHeight="1">
      <c r="A178" s="205" t="inlineStr">
        <is>
          <t>Стародворье</t>
        </is>
      </c>
      <c r="B178" s="380" t="n"/>
      <c r="C178" s="380" t="n"/>
      <c r="D178" s="380" t="n"/>
      <c r="E178" s="380" t="n"/>
      <c r="F178" s="380" t="n"/>
      <c r="G178" s="380" t="n"/>
      <c r="H178" s="380" t="n"/>
      <c r="I178" s="380" t="n"/>
      <c r="J178" s="380" t="n"/>
      <c r="K178" s="380" t="n"/>
      <c r="L178" s="380" t="n"/>
      <c r="M178" s="380" t="n"/>
      <c r="N178" s="380" t="n"/>
      <c r="O178" s="380" t="n"/>
      <c r="P178" s="380" t="n"/>
      <c r="Q178" s="380" t="n"/>
      <c r="R178" s="380" t="n"/>
      <c r="S178" s="380" t="n"/>
      <c r="T178" s="380" t="n"/>
      <c r="U178" s="380" t="n"/>
      <c r="V178" s="380" t="n"/>
      <c r="W178" s="380" t="n"/>
      <c r="X178" s="380" t="n"/>
      <c r="Y178" s="55" t="n"/>
      <c r="Z178" s="55" t="n"/>
    </row>
    <row r="179" ht="16.5" customHeight="1">
      <c r="A179" s="206" t="inlineStr">
        <is>
          <t>Первая цена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206" t="n"/>
      <c r="Z179" s="206" t="n"/>
    </row>
    <row r="180" ht="14.25" customHeight="1">
      <c r="A180" s="195" t="inlineStr">
        <is>
          <t>Пельмени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95" t="n"/>
      <c r="Z180" s="195" t="n"/>
    </row>
    <row r="181" ht="16.5" customHeight="1">
      <c r="A181" s="64" t="inlineStr">
        <is>
          <t>SU002637</t>
        </is>
      </c>
      <c r="B181" s="64" t="inlineStr">
        <is>
          <t>P002985</t>
        </is>
      </c>
      <c r="C181" s="37" t="n">
        <v>4301070913</v>
      </c>
      <c r="D181" s="182" t="n">
        <v>4607111036957</v>
      </c>
      <c r="E181" s="349" t="n"/>
      <c r="F181" s="381" t="n">
        <v>0.4</v>
      </c>
      <c r="G181" s="38" t="n">
        <v>8</v>
      </c>
      <c r="H181" s="381" t="n">
        <v>3.2</v>
      </c>
      <c r="I181" s="381" t="n">
        <v>3.44</v>
      </c>
      <c r="J181" s="38" t="n">
        <v>144</v>
      </c>
      <c r="K181" s="38" t="inlineStr">
        <is>
          <t>12</t>
        </is>
      </c>
      <c r="L181" s="39" t="inlineStr">
        <is>
          <t>МГ</t>
        </is>
      </c>
      <c r="M181" s="38" t="n">
        <v>180</v>
      </c>
      <c r="N181" s="449">
        <f>HYPERLINK("https://abi.ru/products/Замороженные/Стародворье/Первая цена/Пельмени/P002985/","Пельмени Стародворские Первая цена 0,4 Сфера Стародворье")</f>
        <v/>
      </c>
      <c r="O181" s="383" t="n"/>
      <c r="P181" s="383" t="n"/>
      <c r="Q181" s="383" t="n"/>
      <c r="R181" s="349" t="n"/>
      <c r="S181" s="40" t="inlineStr"/>
      <c r="T181" s="40" t="inlineStr"/>
      <c r="U181" s="41" t="inlineStr">
        <is>
          <t>кор</t>
        </is>
      </c>
      <c r="V181" s="384" t="n">
        <v>0</v>
      </c>
      <c r="W181" s="385">
        <f>IFERROR(IF(V181="","",V181),"")</f>
        <v/>
      </c>
      <c r="X181" s="42">
        <f>IFERROR(IF(V181="","",V181*0.00866),"")</f>
        <v/>
      </c>
      <c r="Y181" s="69" t="inlineStr"/>
      <c r="Z181" s="70" t="inlineStr"/>
      <c r="AD181" s="74" t="n"/>
      <c r="BA181" s="136" t="inlineStr">
        <is>
          <t>ЗПФ</t>
        </is>
      </c>
    </row>
    <row r="182" ht="16.5" customHeight="1">
      <c r="A182" s="64" t="inlineStr">
        <is>
          <t>SU002638</t>
        </is>
      </c>
      <c r="B182" s="64" t="inlineStr">
        <is>
          <t>P002986</t>
        </is>
      </c>
      <c r="C182" s="37" t="n">
        <v>4301070912</v>
      </c>
      <c r="D182" s="182" t="n">
        <v>4607111037213</v>
      </c>
      <c r="E182" s="349" t="n"/>
      <c r="F182" s="381" t="n">
        <v>0.4</v>
      </c>
      <c r="G182" s="38" t="n">
        <v>8</v>
      </c>
      <c r="H182" s="381" t="n">
        <v>3.2</v>
      </c>
      <c r="I182" s="381" t="n">
        <v>3.44</v>
      </c>
      <c r="J182" s="38" t="n">
        <v>144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50">
        <f>HYPERLINK("https://abi.ru/products/Замороженные/Стародворье/Первая цена/Пельмени/P002986/","Пельмени Царедворские Первая цена 0,4 Равиоли Стародворье")</f>
        <v/>
      </c>
      <c r="O182" s="383" t="n"/>
      <c r="P182" s="383" t="n"/>
      <c r="Q182" s="383" t="n"/>
      <c r="R182" s="349" t="n"/>
      <c r="S182" s="40" t="inlineStr"/>
      <c r="T182" s="40" t="inlineStr"/>
      <c r="U182" s="41" t="inlineStr">
        <is>
          <t>кор</t>
        </is>
      </c>
      <c r="V182" s="384" t="n">
        <v>0</v>
      </c>
      <c r="W182" s="385">
        <f>IFERROR(IF(V182="","",V182),"")</f>
        <v/>
      </c>
      <c r="X182" s="42">
        <f>IFERROR(IF(V182="","",V182*0.00866),"")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>
      <c r="A183" s="177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386" t="n"/>
      <c r="N183" s="387" t="inlineStr">
        <is>
          <t>Итого</t>
        </is>
      </c>
      <c r="O183" s="357" t="n"/>
      <c r="P183" s="357" t="n"/>
      <c r="Q183" s="357" t="n"/>
      <c r="R183" s="357" t="n"/>
      <c r="S183" s="357" t="n"/>
      <c r="T183" s="358" t="n"/>
      <c r="U183" s="43" t="inlineStr">
        <is>
          <t>кор</t>
        </is>
      </c>
      <c r="V183" s="388">
        <f>IFERROR(SUM(V181:V182),"0")</f>
        <v/>
      </c>
      <c r="W183" s="388">
        <f>IFERROR(SUM(W181:W182),"0")</f>
        <v/>
      </c>
      <c r="X183" s="388">
        <f>IFERROR(IF(X181="",0,X181),"0")+IFERROR(IF(X182="",0,X182),"0")</f>
        <v/>
      </c>
      <c r="Y183" s="389" t="n"/>
      <c r="Z183" s="389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386" t="n"/>
      <c r="N184" s="387" t="inlineStr">
        <is>
          <t>Итого</t>
        </is>
      </c>
      <c r="O184" s="357" t="n"/>
      <c r="P184" s="357" t="n"/>
      <c r="Q184" s="357" t="n"/>
      <c r="R184" s="357" t="n"/>
      <c r="S184" s="357" t="n"/>
      <c r="T184" s="358" t="n"/>
      <c r="U184" s="43" t="inlineStr">
        <is>
          <t>кг</t>
        </is>
      </c>
      <c r="V184" s="388">
        <f>IFERROR(SUMPRODUCT(V181:V182*H181:H182),"0")</f>
        <v/>
      </c>
      <c r="W184" s="388">
        <f>IFERROR(SUMPRODUCT(W181:W182*H181:H182),"0")</f>
        <v/>
      </c>
      <c r="X184" s="43" t="n"/>
      <c r="Y184" s="389" t="n"/>
      <c r="Z184" s="389" t="n"/>
    </row>
    <row r="185" ht="16.5" customHeight="1">
      <c r="A185" s="206" t="inlineStr">
        <is>
          <t>Мясорубская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206" t="n"/>
      <c r="Z185" s="206" t="n"/>
    </row>
    <row r="186" ht="14.25" customHeight="1">
      <c r="A186" s="195" t="inlineStr">
        <is>
          <t>Пельмени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95" t="n"/>
      <c r="Z186" s="195" t="n"/>
    </row>
    <row r="187" ht="16.5" customHeight="1">
      <c r="A187" s="64" t="inlineStr">
        <is>
          <t>SU002920</t>
        </is>
      </c>
      <c r="B187" s="64" t="inlineStr">
        <is>
          <t>P003355</t>
        </is>
      </c>
      <c r="C187" s="37" t="n">
        <v>4301070948</v>
      </c>
      <c r="D187" s="182" t="n">
        <v>4607111037022</v>
      </c>
      <c r="E187" s="349" t="n"/>
      <c r="F187" s="381" t="n">
        <v>0.7</v>
      </c>
      <c r="G187" s="38" t="n">
        <v>8</v>
      </c>
      <c r="H187" s="381" t="n">
        <v>5.6</v>
      </c>
      <c r="I187" s="381" t="n">
        <v>5.87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51">
        <f>HYPERLINK("https://abi.ru/products/Замороженные/Стародворье/Мясорубская/Пельмени/P003355/","Пельмени Мясорубские Стародворье ЗПФ 0,7 Равиоли Стародворье")</f>
        <v/>
      </c>
      <c r="O187" s="383" t="n"/>
      <c r="P187" s="383" t="n"/>
      <c r="Q187" s="383" t="n"/>
      <c r="R187" s="349" t="n"/>
      <c r="S187" s="40" t="inlineStr"/>
      <c r="T187" s="40" t="inlineStr"/>
      <c r="U187" s="41" t="inlineStr">
        <is>
          <t>кор</t>
        </is>
      </c>
      <c r="V187" s="384" t="n">
        <v>175</v>
      </c>
      <c r="W187" s="385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SU003145</t>
        </is>
      </c>
      <c r="B188" s="64" t="inlineStr">
        <is>
          <t>P003731</t>
        </is>
      </c>
      <c r="C188" s="37" t="n">
        <v>4301070990</v>
      </c>
      <c r="D188" s="182" t="n">
        <v>4607111038494</v>
      </c>
      <c r="E188" s="349" t="n"/>
      <c r="F188" s="381" t="n">
        <v>0.7</v>
      </c>
      <c r="G188" s="38" t="n">
        <v>8</v>
      </c>
      <c r="H188" s="381" t="n">
        <v>5.6</v>
      </c>
      <c r="I188" s="381" t="n">
        <v>5.87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52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/>
      </c>
      <c r="O188" s="383" t="n"/>
      <c r="P188" s="383" t="n"/>
      <c r="Q188" s="383" t="n"/>
      <c r="R188" s="349" t="n"/>
      <c r="S188" s="40" t="inlineStr"/>
      <c r="T188" s="40" t="inlineStr"/>
      <c r="U188" s="41" t="inlineStr">
        <is>
          <t>кор</t>
        </is>
      </c>
      <c r="V188" s="384" t="n">
        <v>0</v>
      </c>
      <c r="W188" s="385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SU003077</t>
        </is>
      </c>
      <c r="B189" s="64" t="inlineStr">
        <is>
          <t>P003648</t>
        </is>
      </c>
      <c r="C189" s="37" t="n">
        <v>4301070966</v>
      </c>
      <c r="D189" s="182" t="n">
        <v>4607111038135</v>
      </c>
      <c r="E189" s="349" t="n"/>
      <c r="F189" s="381" t="n">
        <v>0.7</v>
      </c>
      <c r="G189" s="38" t="n">
        <v>8</v>
      </c>
      <c r="H189" s="381" t="n">
        <v>5.6</v>
      </c>
      <c r="I189" s="381" t="n">
        <v>5.87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53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/>
      </c>
      <c r="O189" s="383" t="n"/>
      <c r="P189" s="383" t="n"/>
      <c r="Q189" s="383" t="n"/>
      <c r="R189" s="349" t="n"/>
      <c r="S189" s="40" t="inlineStr"/>
      <c r="T189" s="40" t="inlineStr"/>
      <c r="U189" s="41" t="inlineStr">
        <is>
          <t>кор</t>
        </is>
      </c>
      <c r="V189" s="384" t="n">
        <v>0</v>
      </c>
      <c r="W189" s="385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>
      <c r="A190" s="177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386" t="n"/>
      <c r="N190" s="387" t="inlineStr">
        <is>
          <t>Итого</t>
        </is>
      </c>
      <c r="O190" s="357" t="n"/>
      <c r="P190" s="357" t="n"/>
      <c r="Q190" s="357" t="n"/>
      <c r="R190" s="357" t="n"/>
      <c r="S190" s="357" t="n"/>
      <c r="T190" s="358" t="n"/>
      <c r="U190" s="43" t="inlineStr">
        <is>
          <t>кор</t>
        </is>
      </c>
      <c r="V190" s="388">
        <f>IFERROR(SUM(V187:V189),"0")</f>
        <v/>
      </c>
      <c r="W190" s="388">
        <f>IFERROR(SUM(W187:W189),"0")</f>
        <v/>
      </c>
      <c r="X190" s="388">
        <f>IFERROR(IF(X187="",0,X187),"0")+IFERROR(IF(X188="",0,X188),"0")+IFERROR(IF(X189="",0,X189),"0")</f>
        <v/>
      </c>
      <c r="Y190" s="389" t="n"/>
      <c r="Z190" s="389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386" t="n"/>
      <c r="N191" s="387" t="inlineStr">
        <is>
          <t>Итого</t>
        </is>
      </c>
      <c r="O191" s="357" t="n"/>
      <c r="P191" s="357" t="n"/>
      <c r="Q191" s="357" t="n"/>
      <c r="R191" s="357" t="n"/>
      <c r="S191" s="357" t="n"/>
      <c r="T191" s="358" t="n"/>
      <c r="U191" s="43" t="inlineStr">
        <is>
          <t>кг</t>
        </is>
      </c>
      <c r="V191" s="388">
        <f>IFERROR(SUMPRODUCT(V187:V189*H187:H189),"0")</f>
        <v/>
      </c>
      <c r="W191" s="388">
        <f>IFERROR(SUMPRODUCT(W187:W189*H187:H189),"0")</f>
        <v/>
      </c>
      <c r="X191" s="43" t="n"/>
      <c r="Y191" s="389" t="n"/>
      <c r="Z191" s="389" t="n"/>
    </row>
    <row r="192" ht="16.5" customHeight="1">
      <c r="A192" s="206" t="inlineStr">
        <is>
          <t>Медвежье ушко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206" t="n"/>
      <c r="Z192" s="206" t="n"/>
    </row>
    <row r="193" ht="14.25" customHeight="1">
      <c r="A193" s="195" t="inlineStr">
        <is>
          <t>Пельмени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95" t="n"/>
      <c r="Z193" s="195" t="n"/>
    </row>
    <row r="194" ht="27" customHeight="1">
      <c r="A194" s="64" t="inlineStr">
        <is>
          <t>SU002067</t>
        </is>
      </c>
      <c r="B194" s="64" t="inlineStr">
        <is>
          <t>P002999</t>
        </is>
      </c>
      <c r="C194" s="37" t="n">
        <v>4301070915</v>
      </c>
      <c r="D194" s="182" t="n">
        <v>4607111035882</v>
      </c>
      <c r="E194" s="349" t="n"/>
      <c r="F194" s="381" t="n">
        <v>0.43</v>
      </c>
      <c r="G194" s="38" t="n">
        <v>16</v>
      </c>
      <c r="H194" s="381" t="n">
        <v>6.88</v>
      </c>
      <c r="I194" s="381" t="n">
        <v>7.19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5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4" s="383" t="n"/>
      <c r="P194" s="383" t="n"/>
      <c r="Q194" s="383" t="n"/>
      <c r="R194" s="349" t="n"/>
      <c r="S194" s="40" t="inlineStr"/>
      <c r="T194" s="40" t="inlineStr"/>
      <c r="U194" s="41" t="inlineStr">
        <is>
          <t>кор</t>
        </is>
      </c>
      <c r="V194" s="384" t="n">
        <v>0</v>
      </c>
      <c r="W194" s="385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 ht="27" customHeight="1">
      <c r="A195" s="64" t="inlineStr">
        <is>
          <t>SU002068</t>
        </is>
      </c>
      <c r="B195" s="64" t="inlineStr">
        <is>
          <t>P003005</t>
        </is>
      </c>
      <c r="C195" s="37" t="n">
        <v>4301070921</v>
      </c>
      <c r="D195" s="182" t="n">
        <v>4607111035905</v>
      </c>
      <c r="E195" s="349" t="n"/>
      <c r="F195" s="381" t="n">
        <v>0.9</v>
      </c>
      <c r="G195" s="38" t="n">
        <v>8</v>
      </c>
      <c r="H195" s="381" t="n">
        <v>7.2</v>
      </c>
      <c r="I195" s="381" t="n">
        <v>7.47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5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5" s="383" t="n"/>
      <c r="P195" s="383" t="n"/>
      <c r="Q195" s="383" t="n"/>
      <c r="R195" s="349" t="n"/>
      <c r="S195" s="40" t="inlineStr"/>
      <c r="T195" s="40" t="inlineStr"/>
      <c r="U195" s="41" t="inlineStr">
        <is>
          <t>кор</t>
        </is>
      </c>
      <c r="V195" s="384" t="n">
        <v>0</v>
      </c>
      <c r="W195" s="385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42" t="inlineStr">
        <is>
          <t>ЗПФ</t>
        </is>
      </c>
    </row>
    <row r="196" ht="27" customHeight="1">
      <c r="A196" s="64" t="inlineStr">
        <is>
          <t>SU002069</t>
        </is>
      </c>
      <c r="B196" s="64" t="inlineStr">
        <is>
          <t>P003001</t>
        </is>
      </c>
      <c r="C196" s="37" t="n">
        <v>4301070917</v>
      </c>
      <c r="D196" s="182" t="n">
        <v>4607111035912</v>
      </c>
      <c r="E196" s="349" t="n"/>
      <c r="F196" s="381" t="n">
        <v>0.43</v>
      </c>
      <c r="G196" s="38" t="n">
        <v>16</v>
      </c>
      <c r="H196" s="381" t="n">
        <v>6.88</v>
      </c>
      <c r="I196" s="381" t="n">
        <v>7.19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5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6" s="383" t="n"/>
      <c r="P196" s="383" t="n"/>
      <c r="Q196" s="383" t="n"/>
      <c r="R196" s="349" t="n"/>
      <c r="S196" s="40" t="inlineStr"/>
      <c r="T196" s="40" t="inlineStr"/>
      <c r="U196" s="41" t="inlineStr">
        <is>
          <t>кор</t>
        </is>
      </c>
      <c r="V196" s="384" t="n">
        <v>0</v>
      </c>
      <c r="W196" s="385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3" t="inlineStr">
        <is>
          <t>ЗПФ</t>
        </is>
      </c>
    </row>
    <row r="197" ht="27" customHeight="1">
      <c r="A197" s="64" t="inlineStr">
        <is>
          <t>SU002066</t>
        </is>
      </c>
      <c r="B197" s="64" t="inlineStr">
        <is>
          <t>P003004</t>
        </is>
      </c>
      <c r="C197" s="37" t="n">
        <v>4301070920</v>
      </c>
      <c r="D197" s="182" t="n">
        <v>4607111035929</v>
      </c>
      <c r="E197" s="349" t="n"/>
      <c r="F197" s="381" t="n">
        <v>0.9</v>
      </c>
      <c r="G197" s="38" t="n">
        <v>8</v>
      </c>
      <c r="H197" s="381" t="n">
        <v>7.2</v>
      </c>
      <c r="I197" s="381" t="n">
        <v>7.47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5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7" s="383" t="n"/>
      <c r="P197" s="383" t="n"/>
      <c r="Q197" s="383" t="n"/>
      <c r="R197" s="349" t="n"/>
      <c r="S197" s="40" t="inlineStr"/>
      <c r="T197" s="40" t="inlineStr"/>
      <c r="U197" s="41" t="inlineStr">
        <is>
          <t>кор</t>
        </is>
      </c>
      <c r="V197" s="384" t="n">
        <v>5</v>
      </c>
      <c r="W197" s="385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4" t="inlineStr">
        <is>
          <t>ЗПФ</t>
        </is>
      </c>
    </row>
    <row r="198">
      <c r="A198" s="17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386" t="n"/>
      <c r="N198" s="387" t="inlineStr">
        <is>
          <t>Итого</t>
        </is>
      </c>
      <c r="O198" s="357" t="n"/>
      <c r="P198" s="357" t="n"/>
      <c r="Q198" s="357" t="n"/>
      <c r="R198" s="357" t="n"/>
      <c r="S198" s="357" t="n"/>
      <c r="T198" s="358" t="n"/>
      <c r="U198" s="43" t="inlineStr">
        <is>
          <t>кор</t>
        </is>
      </c>
      <c r="V198" s="388">
        <f>IFERROR(SUM(V194:V197),"0")</f>
        <v/>
      </c>
      <c r="W198" s="388">
        <f>IFERROR(SUM(W194:W197),"0")</f>
        <v/>
      </c>
      <c r="X198" s="388">
        <f>IFERROR(IF(X194="",0,X194),"0")+IFERROR(IF(X195="",0,X195),"0")+IFERROR(IF(X196="",0,X196),"0")+IFERROR(IF(X197="",0,X197),"0")</f>
        <v/>
      </c>
      <c r="Y198" s="389" t="n"/>
      <c r="Z198" s="38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386" t="n"/>
      <c r="N199" s="387" t="inlineStr">
        <is>
          <t>Итого</t>
        </is>
      </c>
      <c r="O199" s="357" t="n"/>
      <c r="P199" s="357" t="n"/>
      <c r="Q199" s="357" t="n"/>
      <c r="R199" s="357" t="n"/>
      <c r="S199" s="357" t="n"/>
      <c r="T199" s="358" t="n"/>
      <c r="U199" s="43" t="inlineStr">
        <is>
          <t>кг</t>
        </is>
      </c>
      <c r="V199" s="388">
        <f>IFERROR(SUMPRODUCT(V194:V197*H194:H197),"0")</f>
        <v/>
      </c>
      <c r="W199" s="388">
        <f>IFERROR(SUMPRODUCT(W194:W197*H194:H197),"0")</f>
        <v/>
      </c>
      <c r="X199" s="43" t="n"/>
      <c r="Y199" s="389" t="n"/>
      <c r="Z199" s="389" t="n"/>
    </row>
    <row r="200" ht="16.5" customHeight="1">
      <c r="A200" s="206" t="inlineStr">
        <is>
          <t>Бордо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206" t="n"/>
      <c r="Z200" s="206" t="n"/>
    </row>
    <row r="201" ht="14.25" customHeight="1">
      <c r="A201" s="195" t="inlineStr">
        <is>
          <t>Сосиски замороженные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95" t="n"/>
      <c r="Z201" s="195" t="n"/>
    </row>
    <row r="202" ht="27" customHeight="1">
      <c r="A202" s="64" t="inlineStr">
        <is>
          <t>SU002678</t>
        </is>
      </c>
      <c r="B202" s="64" t="inlineStr">
        <is>
          <t>P003054</t>
        </is>
      </c>
      <c r="C202" s="37" t="n">
        <v>4301051320</v>
      </c>
      <c r="D202" s="182" t="n">
        <v>4680115881334</v>
      </c>
      <c r="E202" s="349" t="n"/>
      <c r="F202" s="381" t="n">
        <v>0.33</v>
      </c>
      <c r="G202" s="38" t="n">
        <v>6</v>
      </c>
      <c r="H202" s="381" t="n">
        <v>1.98</v>
      </c>
      <c r="I202" s="381" t="n">
        <v>2.27</v>
      </c>
      <c r="J202" s="38" t="n">
        <v>156</v>
      </c>
      <c r="K202" s="38" t="inlineStr">
        <is>
          <t>12</t>
        </is>
      </c>
      <c r="L202" s="39" t="inlineStr">
        <is>
          <t>СК2</t>
        </is>
      </c>
      <c r="M202" s="38" t="n">
        <v>365</v>
      </c>
      <c r="N202" s="458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/>
      </c>
      <c r="O202" s="383" t="n"/>
      <c r="P202" s="383" t="n"/>
      <c r="Q202" s="383" t="n"/>
      <c r="R202" s="349" t="n"/>
      <c r="S202" s="40" t="inlineStr"/>
      <c r="T202" s="40" t="inlineStr"/>
      <c r="U202" s="41" t="inlineStr">
        <is>
          <t>кор</t>
        </is>
      </c>
      <c r="V202" s="384" t="n">
        <v>0</v>
      </c>
      <c r="W202" s="385">
        <f>IFERROR(IF(V202="","",V202),"")</f>
        <v/>
      </c>
      <c r="X202" s="42">
        <f>IFERROR(IF(V202="","",V202*0.00753),"")</f>
        <v/>
      </c>
      <c r="Y202" s="69" t="inlineStr"/>
      <c r="Z202" s="70" t="inlineStr"/>
      <c r="AD202" s="74" t="n"/>
      <c r="BA202" s="145" t="inlineStr">
        <is>
          <t>КИЗ</t>
        </is>
      </c>
    </row>
    <row r="203">
      <c r="A203" s="177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386" t="n"/>
      <c r="N203" s="387" t="inlineStr">
        <is>
          <t>Итого</t>
        </is>
      </c>
      <c r="O203" s="357" t="n"/>
      <c r="P203" s="357" t="n"/>
      <c r="Q203" s="357" t="n"/>
      <c r="R203" s="357" t="n"/>
      <c r="S203" s="357" t="n"/>
      <c r="T203" s="358" t="n"/>
      <c r="U203" s="43" t="inlineStr">
        <is>
          <t>кор</t>
        </is>
      </c>
      <c r="V203" s="388">
        <f>IFERROR(SUM(V202:V202),"0")</f>
        <v/>
      </c>
      <c r="W203" s="388">
        <f>IFERROR(SUM(W202:W202),"0")</f>
        <v/>
      </c>
      <c r="X203" s="388">
        <f>IFERROR(IF(X202="",0,X202),"0")</f>
        <v/>
      </c>
      <c r="Y203" s="389" t="n"/>
      <c r="Z203" s="389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386" t="n"/>
      <c r="N204" s="387" t="inlineStr">
        <is>
          <t>Итого</t>
        </is>
      </c>
      <c r="O204" s="357" t="n"/>
      <c r="P204" s="357" t="n"/>
      <c r="Q204" s="357" t="n"/>
      <c r="R204" s="357" t="n"/>
      <c r="S204" s="357" t="n"/>
      <c r="T204" s="358" t="n"/>
      <c r="U204" s="43" t="inlineStr">
        <is>
          <t>кг</t>
        </is>
      </c>
      <c r="V204" s="388">
        <f>IFERROR(SUMPRODUCT(V202:V202*H202:H202),"0")</f>
        <v/>
      </c>
      <c r="W204" s="388">
        <f>IFERROR(SUMPRODUCT(W202:W202*H202:H202),"0")</f>
        <v/>
      </c>
      <c r="X204" s="43" t="n"/>
      <c r="Y204" s="389" t="n"/>
      <c r="Z204" s="389" t="n"/>
    </row>
    <row r="205" ht="16.5" customHeight="1">
      <c r="A205" s="206" t="inlineStr">
        <is>
          <t>Сочные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206" t="n"/>
      <c r="Z205" s="206" t="n"/>
    </row>
    <row r="206" ht="14.25" customHeight="1">
      <c r="A206" s="195" t="inlineStr">
        <is>
          <t>Пельмени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95" t="n"/>
      <c r="Z206" s="195" t="n"/>
    </row>
    <row r="207" ht="16.5" customHeight="1">
      <c r="A207" s="64" t="inlineStr">
        <is>
          <t>SU001859</t>
        </is>
      </c>
      <c r="B207" s="64" t="inlineStr">
        <is>
          <t>P002720</t>
        </is>
      </c>
      <c r="C207" s="37" t="n">
        <v>4301070874</v>
      </c>
      <c r="D207" s="182" t="n">
        <v>4607111035332</v>
      </c>
      <c r="E207" s="349" t="n"/>
      <c r="F207" s="381" t="n">
        <v>0.43</v>
      </c>
      <c r="G207" s="38" t="n">
        <v>16</v>
      </c>
      <c r="H207" s="381" t="n">
        <v>6.88</v>
      </c>
      <c r="I207" s="381" t="n">
        <v>7.206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180</v>
      </c>
      <c r="N207" s="459">
        <f>HYPERLINK("https://abi.ru/products/Замороженные/Стародворье/Сочные/Пельмени/P002720/","Пельмени Сочные Сочные 0,43 Сфера Стародворье")</f>
        <v/>
      </c>
      <c r="O207" s="383" t="n"/>
      <c r="P207" s="383" t="n"/>
      <c r="Q207" s="383" t="n"/>
      <c r="R207" s="349" t="n"/>
      <c r="S207" s="40" t="inlineStr"/>
      <c r="T207" s="40" t="inlineStr"/>
      <c r="U207" s="41" t="inlineStr">
        <is>
          <t>кор</t>
        </is>
      </c>
      <c r="V207" s="384" t="n">
        <v>0</v>
      </c>
      <c r="W207" s="385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6" t="inlineStr">
        <is>
          <t>ЗПФ</t>
        </is>
      </c>
    </row>
    <row r="208" ht="16.5" customHeight="1">
      <c r="A208" s="64" t="inlineStr">
        <is>
          <t>SU001776</t>
        </is>
      </c>
      <c r="B208" s="64" t="inlineStr">
        <is>
          <t>P002719</t>
        </is>
      </c>
      <c r="C208" s="37" t="n">
        <v>4301070873</v>
      </c>
      <c r="D208" s="182" t="n">
        <v>4607111035080</v>
      </c>
      <c r="E208" s="349" t="n"/>
      <c r="F208" s="381" t="n">
        <v>0.9</v>
      </c>
      <c r="G208" s="38" t="n">
        <v>8</v>
      </c>
      <c r="H208" s="381" t="n">
        <v>7.2</v>
      </c>
      <c r="I208" s="381" t="n">
        <v>7.47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60">
        <f>HYPERLINK("https://abi.ru/products/Замороженные/Стародворье/Сочные/Пельмени/P002719/","Пельмени Сочные Сочные 0,9 Сфера Стародворье")</f>
        <v/>
      </c>
      <c r="O208" s="383" t="n"/>
      <c r="P208" s="383" t="n"/>
      <c r="Q208" s="383" t="n"/>
      <c r="R208" s="349" t="n"/>
      <c r="S208" s="40" t="inlineStr"/>
      <c r="T208" s="40" t="inlineStr"/>
      <c r="U208" s="41" t="inlineStr">
        <is>
          <t>кор</t>
        </is>
      </c>
      <c r="V208" s="384" t="n">
        <v>0</v>
      </c>
      <c r="W208" s="385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7" t="inlineStr">
        <is>
          <t>ЗПФ</t>
        </is>
      </c>
    </row>
    <row r="209">
      <c r="A209" s="177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386" t="n"/>
      <c r="N209" s="387" t="inlineStr">
        <is>
          <t>Итого</t>
        </is>
      </c>
      <c r="O209" s="357" t="n"/>
      <c r="P209" s="357" t="n"/>
      <c r="Q209" s="357" t="n"/>
      <c r="R209" s="357" t="n"/>
      <c r="S209" s="357" t="n"/>
      <c r="T209" s="358" t="n"/>
      <c r="U209" s="43" t="inlineStr">
        <is>
          <t>кор</t>
        </is>
      </c>
      <c r="V209" s="388">
        <f>IFERROR(SUM(V207:V208),"0")</f>
        <v/>
      </c>
      <c r="W209" s="388">
        <f>IFERROR(SUM(W207:W208),"0")</f>
        <v/>
      </c>
      <c r="X209" s="388">
        <f>IFERROR(IF(X207="",0,X207),"0")+IFERROR(IF(X208="",0,X208),"0")</f>
        <v/>
      </c>
      <c r="Y209" s="389" t="n"/>
      <c r="Z209" s="389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386" t="n"/>
      <c r="N210" s="387" t="inlineStr">
        <is>
          <t>Итого</t>
        </is>
      </c>
      <c r="O210" s="357" t="n"/>
      <c r="P210" s="357" t="n"/>
      <c r="Q210" s="357" t="n"/>
      <c r="R210" s="357" t="n"/>
      <c r="S210" s="357" t="n"/>
      <c r="T210" s="358" t="n"/>
      <c r="U210" s="43" t="inlineStr">
        <is>
          <t>кг</t>
        </is>
      </c>
      <c r="V210" s="388">
        <f>IFERROR(SUMPRODUCT(V207:V208*H207:H208),"0")</f>
        <v/>
      </c>
      <c r="W210" s="388">
        <f>IFERROR(SUMPRODUCT(W207:W208*H207:H208),"0")</f>
        <v/>
      </c>
      <c r="X210" s="43" t="n"/>
      <c r="Y210" s="389" t="n"/>
      <c r="Z210" s="389" t="n"/>
    </row>
    <row r="211" ht="27.75" customHeight="1">
      <c r="A211" s="205" t="inlineStr">
        <is>
          <t>Колбасный стандарт</t>
        </is>
      </c>
      <c r="B211" s="380" t="n"/>
      <c r="C211" s="380" t="n"/>
      <c r="D211" s="380" t="n"/>
      <c r="E211" s="380" t="n"/>
      <c r="F211" s="380" t="n"/>
      <c r="G211" s="380" t="n"/>
      <c r="H211" s="380" t="n"/>
      <c r="I211" s="380" t="n"/>
      <c r="J211" s="380" t="n"/>
      <c r="K211" s="380" t="n"/>
      <c r="L211" s="380" t="n"/>
      <c r="M211" s="380" t="n"/>
      <c r="N211" s="380" t="n"/>
      <c r="O211" s="380" t="n"/>
      <c r="P211" s="380" t="n"/>
      <c r="Q211" s="380" t="n"/>
      <c r="R211" s="380" t="n"/>
      <c r="S211" s="380" t="n"/>
      <c r="T211" s="380" t="n"/>
      <c r="U211" s="380" t="n"/>
      <c r="V211" s="380" t="n"/>
      <c r="W211" s="380" t="n"/>
      <c r="X211" s="380" t="n"/>
      <c r="Y211" s="55" t="n"/>
      <c r="Z211" s="55" t="n"/>
    </row>
    <row r="212" ht="16.5" customHeight="1">
      <c r="A212" s="206" t="inlineStr">
        <is>
          <t>Владимирский Стандарт ЗПФ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206" t="n"/>
      <c r="Z212" s="206" t="n"/>
    </row>
    <row r="213" ht="14.25" customHeight="1">
      <c r="A213" s="195" t="inlineStr">
        <is>
          <t>Пельмени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95" t="n"/>
      <c r="Z213" s="195" t="n"/>
    </row>
    <row r="214" ht="27" customHeight="1">
      <c r="A214" s="64" t="inlineStr">
        <is>
          <t>SU002267</t>
        </is>
      </c>
      <c r="B214" s="64" t="inlineStr">
        <is>
          <t>P003223</t>
        </is>
      </c>
      <c r="C214" s="37" t="n">
        <v>4301070941</v>
      </c>
      <c r="D214" s="182" t="n">
        <v>4607111036162</v>
      </c>
      <c r="E214" s="349" t="n"/>
      <c r="F214" s="381" t="n">
        <v>0.8</v>
      </c>
      <c r="G214" s="38" t="n">
        <v>8</v>
      </c>
      <c r="H214" s="381" t="n">
        <v>6.4</v>
      </c>
      <c r="I214" s="381" t="n">
        <v>6.6812</v>
      </c>
      <c r="J214" s="38" t="n">
        <v>84</v>
      </c>
      <c r="K214" s="38" t="inlineStr">
        <is>
          <t>12</t>
        </is>
      </c>
      <c r="L214" s="39" t="inlineStr">
        <is>
          <t>МГ</t>
        </is>
      </c>
      <c r="M214" s="38" t="n">
        <v>90</v>
      </c>
      <c r="N214" s="461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4" s="383" t="n"/>
      <c r="P214" s="383" t="n"/>
      <c r="Q214" s="383" t="n"/>
      <c r="R214" s="349" t="n"/>
      <c r="S214" s="40" t="inlineStr"/>
      <c r="T214" s="40" t="inlineStr"/>
      <c r="U214" s="41" t="inlineStr">
        <is>
          <t>кор</t>
        </is>
      </c>
      <c r="V214" s="384" t="n">
        <v>0</v>
      </c>
      <c r="W214" s="385">
        <f>IFERROR(IF(V214="","",V214),"")</f>
        <v/>
      </c>
      <c r="X214" s="42">
        <f>IFERROR(IF(V214="","",V214*0.0155),"")</f>
        <v/>
      </c>
      <c r="Y214" s="69" t="inlineStr"/>
      <c r="Z214" s="70" t="inlineStr"/>
      <c r="AD214" s="74" t="n"/>
      <c r="BA214" s="148" t="inlineStr">
        <is>
          <t>ЗПФ</t>
        </is>
      </c>
    </row>
    <row r="215">
      <c r="A215" s="177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386" t="n"/>
      <c r="N215" s="387" t="inlineStr">
        <is>
          <t>Итого</t>
        </is>
      </c>
      <c r="O215" s="357" t="n"/>
      <c r="P215" s="357" t="n"/>
      <c r="Q215" s="357" t="n"/>
      <c r="R215" s="357" t="n"/>
      <c r="S215" s="357" t="n"/>
      <c r="T215" s="358" t="n"/>
      <c r="U215" s="43" t="inlineStr">
        <is>
          <t>кор</t>
        </is>
      </c>
      <c r="V215" s="388">
        <f>IFERROR(SUM(V214:V214),"0")</f>
        <v/>
      </c>
      <c r="W215" s="388">
        <f>IFERROR(SUM(W214:W214),"0")</f>
        <v/>
      </c>
      <c r="X215" s="388">
        <f>IFERROR(IF(X214="",0,X214),"0")</f>
        <v/>
      </c>
      <c r="Y215" s="389" t="n"/>
      <c r="Z215" s="389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386" t="n"/>
      <c r="N216" s="387" t="inlineStr">
        <is>
          <t>Итого</t>
        </is>
      </c>
      <c r="O216" s="357" t="n"/>
      <c r="P216" s="357" t="n"/>
      <c r="Q216" s="357" t="n"/>
      <c r="R216" s="357" t="n"/>
      <c r="S216" s="357" t="n"/>
      <c r="T216" s="358" t="n"/>
      <c r="U216" s="43" t="inlineStr">
        <is>
          <t>кг</t>
        </is>
      </c>
      <c r="V216" s="388">
        <f>IFERROR(SUMPRODUCT(V214:V214*H214:H214),"0")</f>
        <v/>
      </c>
      <c r="W216" s="388">
        <f>IFERROR(SUMPRODUCT(W214:W214*H214:H214),"0")</f>
        <v/>
      </c>
      <c r="X216" s="43" t="n"/>
      <c r="Y216" s="389" t="n"/>
      <c r="Z216" s="389" t="n"/>
    </row>
    <row r="217" ht="27.75" customHeight="1">
      <c r="A217" s="205" t="inlineStr">
        <is>
          <t>Особый рецепт</t>
        </is>
      </c>
      <c r="B217" s="380" t="n"/>
      <c r="C217" s="380" t="n"/>
      <c r="D217" s="380" t="n"/>
      <c r="E217" s="380" t="n"/>
      <c r="F217" s="380" t="n"/>
      <c r="G217" s="380" t="n"/>
      <c r="H217" s="380" t="n"/>
      <c r="I217" s="380" t="n"/>
      <c r="J217" s="380" t="n"/>
      <c r="K217" s="380" t="n"/>
      <c r="L217" s="380" t="n"/>
      <c r="M217" s="380" t="n"/>
      <c r="N217" s="380" t="n"/>
      <c r="O217" s="380" t="n"/>
      <c r="P217" s="380" t="n"/>
      <c r="Q217" s="380" t="n"/>
      <c r="R217" s="380" t="n"/>
      <c r="S217" s="380" t="n"/>
      <c r="T217" s="380" t="n"/>
      <c r="U217" s="380" t="n"/>
      <c r="V217" s="380" t="n"/>
      <c r="W217" s="380" t="n"/>
      <c r="X217" s="380" t="n"/>
      <c r="Y217" s="55" t="n"/>
      <c r="Z217" s="55" t="n"/>
    </row>
    <row r="218" ht="16.5" customHeight="1">
      <c r="A218" s="206" t="inlineStr">
        <is>
          <t>Любимая ложка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206" t="n"/>
      <c r="Z218" s="206" t="n"/>
    </row>
    <row r="219" ht="14.25" customHeight="1">
      <c r="A219" s="195" t="inlineStr">
        <is>
          <t>Пельмени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95" t="n"/>
      <c r="Z219" s="195" t="n"/>
    </row>
    <row r="220" ht="27" customHeight="1">
      <c r="A220" s="64" t="inlineStr">
        <is>
          <t>SU002268</t>
        </is>
      </c>
      <c r="B220" s="64" t="inlineStr">
        <is>
          <t>P003642</t>
        </is>
      </c>
      <c r="C220" s="37" t="n">
        <v>4301070965</v>
      </c>
      <c r="D220" s="182" t="n">
        <v>4607111035899</v>
      </c>
      <c r="E220" s="349" t="n"/>
      <c r="F220" s="381" t="n">
        <v>1</v>
      </c>
      <c r="G220" s="38" t="n">
        <v>5</v>
      </c>
      <c r="H220" s="381" t="n">
        <v>5</v>
      </c>
      <c r="I220" s="381" t="n">
        <v>5.262</v>
      </c>
      <c r="J220" s="38" t="n">
        <v>84</v>
      </c>
      <c r="K220" s="38" t="inlineStr">
        <is>
          <t>12</t>
        </is>
      </c>
      <c r="L220" s="39" t="inlineStr">
        <is>
          <t>МГ</t>
        </is>
      </c>
      <c r="M220" s="38" t="n">
        <v>180</v>
      </c>
      <c r="N220" s="462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/>
      </c>
      <c r="O220" s="383" t="n"/>
      <c r="P220" s="383" t="n"/>
      <c r="Q220" s="383" t="n"/>
      <c r="R220" s="349" t="n"/>
      <c r="S220" s="40" t="inlineStr"/>
      <c r="T220" s="40" t="inlineStr"/>
      <c r="U220" s="41" t="inlineStr">
        <is>
          <t>кор</t>
        </is>
      </c>
      <c r="V220" s="384" t="n">
        <v>0</v>
      </c>
      <c r="W220" s="385">
        <f>IFERROR(IF(V220="","",V220),"")</f>
        <v/>
      </c>
      <c r="X220" s="42">
        <f>IFERROR(IF(V220="","",V220*0.0155),"")</f>
        <v/>
      </c>
      <c r="Y220" s="69" t="inlineStr"/>
      <c r="Z220" s="70" t="inlineStr"/>
      <c r="AD220" s="74" t="n"/>
      <c r="BA220" s="149" t="inlineStr">
        <is>
          <t>ЗПФ</t>
        </is>
      </c>
    </row>
    <row r="221">
      <c r="A221" s="177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386" t="n"/>
      <c r="N221" s="387" t="inlineStr">
        <is>
          <t>Итого</t>
        </is>
      </c>
      <c r="O221" s="357" t="n"/>
      <c r="P221" s="357" t="n"/>
      <c r="Q221" s="357" t="n"/>
      <c r="R221" s="357" t="n"/>
      <c r="S221" s="357" t="n"/>
      <c r="T221" s="358" t="n"/>
      <c r="U221" s="43" t="inlineStr">
        <is>
          <t>кор</t>
        </is>
      </c>
      <c r="V221" s="388">
        <f>IFERROR(SUM(V220:V220),"0")</f>
        <v/>
      </c>
      <c r="W221" s="388">
        <f>IFERROR(SUM(W220:W220),"0")</f>
        <v/>
      </c>
      <c r="X221" s="388">
        <f>IFERROR(IF(X220="",0,X220),"0")</f>
        <v/>
      </c>
      <c r="Y221" s="389" t="n"/>
      <c r="Z221" s="389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386" t="n"/>
      <c r="N222" s="387" t="inlineStr">
        <is>
          <t>Итого</t>
        </is>
      </c>
      <c r="O222" s="357" t="n"/>
      <c r="P222" s="357" t="n"/>
      <c r="Q222" s="357" t="n"/>
      <c r="R222" s="357" t="n"/>
      <c r="S222" s="357" t="n"/>
      <c r="T222" s="358" t="n"/>
      <c r="U222" s="43" t="inlineStr">
        <is>
          <t>кг</t>
        </is>
      </c>
      <c r="V222" s="388">
        <f>IFERROR(SUMPRODUCT(V220:V220*H220:H220),"0")</f>
        <v/>
      </c>
      <c r="W222" s="388">
        <f>IFERROR(SUMPRODUCT(W220:W220*H220:H220),"0")</f>
        <v/>
      </c>
      <c r="X222" s="43" t="n"/>
      <c r="Y222" s="389" t="n"/>
      <c r="Z222" s="389" t="n"/>
    </row>
    <row r="223" ht="16.5" customHeight="1">
      <c r="A223" s="206" t="inlineStr">
        <is>
          <t>Особая Без свинины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206" t="n"/>
      <c r="Z223" s="206" t="n"/>
    </row>
    <row r="224" ht="14.25" customHeight="1">
      <c r="A224" s="195" t="inlineStr">
        <is>
          <t>Пельмени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95" t="n"/>
      <c r="Z224" s="195" t="n"/>
    </row>
    <row r="225" ht="27" customHeight="1">
      <c r="A225" s="64" t="inlineStr">
        <is>
          <t>SU002408</t>
        </is>
      </c>
      <c r="B225" s="64" t="inlineStr">
        <is>
          <t>P002686</t>
        </is>
      </c>
      <c r="C225" s="37" t="n">
        <v>4301070870</v>
      </c>
      <c r="D225" s="182" t="n">
        <v>4607111036711</v>
      </c>
      <c r="E225" s="349" t="n"/>
      <c r="F225" s="381" t="n">
        <v>0.8</v>
      </c>
      <c r="G225" s="38" t="n">
        <v>8</v>
      </c>
      <c r="H225" s="381" t="n">
        <v>6.4</v>
      </c>
      <c r="I225" s="381" t="n">
        <v>6.67</v>
      </c>
      <c r="J225" s="38" t="n">
        <v>84</v>
      </c>
      <c r="K225" s="38" t="inlineStr">
        <is>
          <t>12</t>
        </is>
      </c>
      <c r="L225" s="39" t="inlineStr">
        <is>
          <t>МГ</t>
        </is>
      </c>
      <c r="M225" s="38" t="n">
        <v>90</v>
      </c>
      <c r="N225" s="46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5" s="383" t="n"/>
      <c r="P225" s="383" t="n"/>
      <c r="Q225" s="383" t="n"/>
      <c r="R225" s="349" t="n"/>
      <c r="S225" s="40" t="inlineStr"/>
      <c r="T225" s="40" t="inlineStr"/>
      <c r="U225" s="41" t="inlineStr">
        <is>
          <t>кор</t>
        </is>
      </c>
      <c r="V225" s="384" t="n">
        <v>0</v>
      </c>
      <c r="W225" s="385">
        <f>IFERROR(IF(V225="","",V225),"")</f>
        <v/>
      </c>
      <c r="X225" s="42">
        <f>IFERROR(IF(V225="","",V225*0.0155),"")</f>
        <v/>
      </c>
      <c r="Y225" s="69" t="inlineStr"/>
      <c r="Z225" s="70" t="inlineStr"/>
      <c r="AD225" s="74" t="n"/>
      <c r="BA225" s="150" t="inlineStr">
        <is>
          <t>ЗПФ</t>
        </is>
      </c>
    </row>
    <row r="226">
      <c r="A226" s="177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386" t="n"/>
      <c r="N226" s="387" t="inlineStr">
        <is>
          <t>Итого</t>
        </is>
      </c>
      <c r="O226" s="357" t="n"/>
      <c r="P226" s="357" t="n"/>
      <c r="Q226" s="357" t="n"/>
      <c r="R226" s="357" t="n"/>
      <c r="S226" s="357" t="n"/>
      <c r="T226" s="358" t="n"/>
      <c r="U226" s="43" t="inlineStr">
        <is>
          <t>кор</t>
        </is>
      </c>
      <c r="V226" s="388">
        <f>IFERROR(SUM(V225:V225),"0")</f>
        <v/>
      </c>
      <c r="W226" s="388">
        <f>IFERROR(SUM(W225:W225),"0")</f>
        <v/>
      </c>
      <c r="X226" s="388">
        <f>IFERROR(IF(X225="",0,X225),"0")</f>
        <v/>
      </c>
      <c r="Y226" s="389" t="n"/>
      <c r="Z226" s="389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386" t="n"/>
      <c r="N227" s="387" t="inlineStr">
        <is>
          <t>Итого</t>
        </is>
      </c>
      <c r="O227" s="357" t="n"/>
      <c r="P227" s="357" t="n"/>
      <c r="Q227" s="357" t="n"/>
      <c r="R227" s="357" t="n"/>
      <c r="S227" s="357" t="n"/>
      <c r="T227" s="358" t="n"/>
      <c r="U227" s="43" t="inlineStr">
        <is>
          <t>кг</t>
        </is>
      </c>
      <c r="V227" s="388">
        <f>IFERROR(SUMPRODUCT(V225:V225*H225:H225),"0")</f>
        <v/>
      </c>
      <c r="W227" s="388">
        <f>IFERROR(SUMPRODUCT(W225:W225*H225:H225),"0")</f>
        <v/>
      </c>
      <c r="X227" s="43" t="n"/>
      <c r="Y227" s="389" t="n"/>
      <c r="Z227" s="389" t="n"/>
    </row>
    <row r="228" ht="27.75" customHeight="1">
      <c r="A228" s="205" t="inlineStr">
        <is>
          <t>Зареченские</t>
        </is>
      </c>
      <c r="B228" s="380" t="n"/>
      <c r="C228" s="380" t="n"/>
      <c r="D228" s="380" t="n"/>
      <c r="E228" s="380" t="n"/>
      <c r="F228" s="380" t="n"/>
      <c r="G228" s="380" t="n"/>
      <c r="H228" s="380" t="n"/>
      <c r="I228" s="380" t="n"/>
      <c r="J228" s="380" t="n"/>
      <c r="K228" s="380" t="n"/>
      <c r="L228" s="380" t="n"/>
      <c r="M228" s="380" t="n"/>
      <c r="N228" s="380" t="n"/>
      <c r="O228" s="380" t="n"/>
      <c r="P228" s="380" t="n"/>
      <c r="Q228" s="380" t="n"/>
      <c r="R228" s="380" t="n"/>
      <c r="S228" s="380" t="n"/>
      <c r="T228" s="380" t="n"/>
      <c r="U228" s="380" t="n"/>
      <c r="V228" s="380" t="n"/>
      <c r="W228" s="380" t="n"/>
      <c r="X228" s="380" t="n"/>
      <c r="Y228" s="55" t="n"/>
      <c r="Z228" s="55" t="n"/>
    </row>
    <row r="229" ht="16.5" customHeight="1">
      <c r="A229" s="206" t="inlineStr">
        <is>
          <t>Зареченские продукты ПГП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206" t="n"/>
      <c r="Z229" s="206" t="n"/>
    </row>
    <row r="230" ht="14.25" customHeight="1">
      <c r="A230" s="195" t="inlineStr">
        <is>
          <t>Крылья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95" t="n"/>
      <c r="Z230" s="195" t="n"/>
    </row>
    <row r="231" ht="27" customHeight="1">
      <c r="A231" s="64" t="inlineStr">
        <is>
          <t>SU003024</t>
        </is>
      </c>
      <c r="B231" s="64" t="inlineStr">
        <is>
          <t>P003488</t>
        </is>
      </c>
      <c r="C231" s="37" t="n">
        <v>4301131019</v>
      </c>
      <c r="D231" s="182" t="n">
        <v>4640242180427</v>
      </c>
      <c r="E231" s="349" t="n"/>
      <c r="F231" s="381" t="n">
        <v>1.8</v>
      </c>
      <c r="G231" s="38" t="n">
        <v>1</v>
      </c>
      <c r="H231" s="381" t="n">
        <v>1.8</v>
      </c>
      <c r="I231" s="381" t="n">
        <v>1.915</v>
      </c>
      <c r="J231" s="38" t="n">
        <v>234</v>
      </c>
      <c r="K231" s="38" t="inlineStr">
        <is>
          <t>18</t>
        </is>
      </c>
      <c r="L231" s="39" t="inlineStr">
        <is>
          <t>МГ</t>
        </is>
      </c>
      <c r="M231" s="38" t="n">
        <v>180</v>
      </c>
      <c r="N231" s="464" t="inlineStr">
        <is>
          <t>Крылья «Хрустящие крылышки» Весовой ТМ «Зареченские» 1,8 кг</t>
        </is>
      </c>
      <c r="O231" s="383" t="n"/>
      <c r="P231" s="383" t="n"/>
      <c r="Q231" s="383" t="n"/>
      <c r="R231" s="349" t="n"/>
      <c r="S231" s="40" t="inlineStr"/>
      <c r="T231" s="40" t="inlineStr"/>
      <c r="U231" s="41" t="inlineStr">
        <is>
          <t>кор</t>
        </is>
      </c>
      <c r="V231" s="384" t="n">
        <v>0</v>
      </c>
      <c r="W231" s="385">
        <f>IFERROR(IF(V231="","",V231),"")</f>
        <v/>
      </c>
      <c r="X231" s="42">
        <f>IFERROR(IF(V231="","",V231*0.00502),"")</f>
        <v/>
      </c>
      <c r="Y231" s="69" t="inlineStr"/>
      <c r="Z231" s="70" t="inlineStr"/>
      <c r="AD231" s="74" t="n"/>
      <c r="BA231" s="151" t="inlineStr">
        <is>
          <t>ПГП</t>
        </is>
      </c>
    </row>
    <row r="232">
      <c r="A232" s="177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386" t="n"/>
      <c r="N232" s="387" t="inlineStr">
        <is>
          <t>Итого</t>
        </is>
      </c>
      <c r="O232" s="357" t="n"/>
      <c r="P232" s="357" t="n"/>
      <c r="Q232" s="357" t="n"/>
      <c r="R232" s="357" t="n"/>
      <c r="S232" s="357" t="n"/>
      <c r="T232" s="358" t="n"/>
      <c r="U232" s="43" t="inlineStr">
        <is>
          <t>кор</t>
        </is>
      </c>
      <c r="V232" s="388">
        <f>IFERROR(SUM(V231:V231),"0")</f>
        <v/>
      </c>
      <c r="W232" s="388">
        <f>IFERROR(SUM(W231:W231),"0")</f>
        <v/>
      </c>
      <c r="X232" s="388">
        <f>IFERROR(IF(X231="",0,X231),"0")</f>
        <v/>
      </c>
      <c r="Y232" s="389" t="n"/>
      <c r="Z232" s="389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86" t="n"/>
      <c r="N233" s="387" t="inlineStr">
        <is>
          <t>Итого</t>
        </is>
      </c>
      <c r="O233" s="357" t="n"/>
      <c r="P233" s="357" t="n"/>
      <c r="Q233" s="357" t="n"/>
      <c r="R233" s="357" t="n"/>
      <c r="S233" s="357" t="n"/>
      <c r="T233" s="358" t="n"/>
      <c r="U233" s="43" t="inlineStr">
        <is>
          <t>кг</t>
        </is>
      </c>
      <c r="V233" s="388">
        <f>IFERROR(SUMPRODUCT(V231:V231*H231:H231),"0")</f>
        <v/>
      </c>
      <c r="W233" s="388">
        <f>IFERROR(SUMPRODUCT(W231:W231*H231:H231),"0")</f>
        <v/>
      </c>
      <c r="X233" s="43" t="n"/>
      <c r="Y233" s="389" t="n"/>
      <c r="Z233" s="389" t="n"/>
    </row>
    <row r="234" ht="14.25" customHeight="1">
      <c r="A234" s="195" t="inlineStr">
        <is>
          <t>Наггетсы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95" t="n"/>
      <c r="Z234" s="195" t="n"/>
    </row>
    <row r="235" ht="27" customHeight="1">
      <c r="A235" s="64" t="inlineStr">
        <is>
          <t>SU003020</t>
        </is>
      </c>
      <c r="B235" s="64" t="inlineStr">
        <is>
          <t>P003486</t>
        </is>
      </c>
      <c r="C235" s="37" t="n">
        <v>4301132080</v>
      </c>
      <c r="D235" s="182" t="n">
        <v>4640242180397</v>
      </c>
      <c r="E235" s="349" t="n"/>
      <c r="F235" s="381" t="n">
        <v>1</v>
      </c>
      <c r="G235" s="38" t="n">
        <v>6</v>
      </c>
      <c r="H235" s="381" t="n">
        <v>6</v>
      </c>
      <c r="I235" s="381" t="n">
        <v>6.26</v>
      </c>
      <c r="J235" s="38" t="n">
        <v>84</v>
      </c>
      <c r="K235" s="38" t="inlineStr">
        <is>
          <t>12</t>
        </is>
      </c>
      <c r="L235" s="39" t="inlineStr">
        <is>
          <t>МГ</t>
        </is>
      </c>
      <c r="M235" s="38" t="n">
        <v>180</v>
      </c>
      <c r="N235" s="465" t="inlineStr">
        <is>
          <t>Наггетсы «Хрустящие» Весовые ТМ «Зареченские» 6 кг</t>
        </is>
      </c>
      <c r="O235" s="383" t="n"/>
      <c r="P235" s="383" t="n"/>
      <c r="Q235" s="383" t="n"/>
      <c r="R235" s="349" t="n"/>
      <c r="S235" s="40" t="inlineStr"/>
      <c r="T235" s="40" t="inlineStr"/>
      <c r="U235" s="41" t="inlineStr">
        <is>
          <t>кор</t>
        </is>
      </c>
      <c r="V235" s="384" t="n">
        <v>0</v>
      </c>
      <c r="W235" s="385">
        <f>IFERROR(IF(V235="","",V235),"")</f>
        <v/>
      </c>
      <c r="X235" s="42">
        <f>IFERROR(IF(V235="","",V235*0.0155),"")</f>
        <v/>
      </c>
      <c r="Y235" s="69" t="inlineStr"/>
      <c r="Z235" s="70" t="inlineStr"/>
      <c r="AD235" s="74" t="n"/>
      <c r="BA235" s="152" t="inlineStr">
        <is>
          <t>ПГП</t>
        </is>
      </c>
    </row>
    <row r="236">
      <c r="A236" s="17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386" t="n"/>
      <c r="N236" s="387" t="inlineStr">
        <is>
          <t>Итого</t>
        </is>
      </c>
      <c r="O236" s="357" t="n"/>
      <c r="P236" s="357" t="n"/>
      <c r="Q236" s="357" t="n"/>
      <c r="R236" s="357" t="n"/>
      <c r="S236" s="357" t="n"/>
      <c r="T236" s="358" t="n"/>
      <c r="U236" s="43" t="inlineStr">
        <is>
          <t>кор</t>
        </is>
      </c>
      <c r="V236" s="388">
        <f>IFERROR(SUM(V235:V235),"0")</f>
        <v/>
      </c>
      <c r="W236" s="388">
        <f>IFERROR(SUM(W235:W235),"0")</f>
        <v/>
      </c>
      <c r="X236" s="388">
        <f>IFERROR(IF(X235="",0,X235),"0")</f>
        <v/>
      </c>
      <c r="Y236" s="389" t="n"/>
      <c r="Z236" s="38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386" t="n"/>
      <c r="N237" s="387" t="inlineStr">
        <is>
          <t>Итого</t>
        </is>
      </c>
      <c r="O237" s="357" t="n"/>
      <c r="P237" s="357" t="n"/>
      <c r="Q237" s="357" t="n"/>
      <c r="R237" s="357" t="n"/>
      <c r="S237" s="357" t="n"/>
      <c r="T237" s="358" t="n"/>
      <c r="U237" s="43" t="inlineStr">
        <is>
          <t>кг</t>
        </is>
      </c>
      <c r="V237" s="388">
        <f>IFERROR(SUMPRODUCT(V235:V235*H235:H235),"0")</f>
        <v/>
      </c>
      <c r="W237" s="388">
        <f>IFERROR(SUMPRODUCT(W235:W235*H235:H235),"0")</f>
        <v/>
      </c>
      <c r="X237" s="43" t="n"/>
      <c r="Y237" s="389" t="n"/>
      <c r="Z237" s="389" t="n"/>
    </row>
    <row r="238" ht="14.25" customHeight="1">
      <c r="A238" s="195" t="inlineStr">
        <is>
          <t>Чебуреки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95" t="n"/>
      <c r="Z238" s="195" t="n"/>
    </row>
    <row r="239" ht="27" customHeight="1">
      <c r="A239" s="64" t="inlineStr">
        <is>
          <t>SU003012</t>
        </is>
      </c>
      <c r="B239" s="64" t="inlineStr">
        <is>
          <t>P003478</t>
        </is>
      </c>
      <c r="C239" s="37" t="n">
        <v>4301136028</v>
      </c>
      <c r="D239" s="182" t="n">
        <v>4640242180304</v>
      </c>
      <c r="E239" s="349" t="n"/>
      <c r="F239" s="381" t="n">
        <v>2.7</v>
      </c>
      <c r="G239" s="38" t="n">
        <v>1</v>
      </c>
      <c r="H239" s="381" t="n">
        <v>2.7</v>
      </c>
      <c r="I239" s="381" t="n">
        <v>2.8906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66" t="inlineStr">
        <is>
          <t>Чебуреки «Мясные» Весовые ТМ «Зареченские» 2,7 кг</t>
        </is>
      </c>
      <c r="O239" s="383" t="n"/>
      <c r="P239" s="383" t="n"/>
      <c r="Q239" s="383" t="n"/>
      <c r="R239" s="349" t="n"/>
      <c r="S239" s="40" t="inlineStr"/>
      <c r="T239" s="40" t="inlineStr"/>
      <c r="U239" s="41" t="inlineStr">
        <is>
          <t>кор</t>
        </is>
      </c>
      <c r="V239" s="384" t="n">
        <v>104</v>
      </c>
      <c r="W239" s="385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3" t="inlineStr">
        <is>
          <t>ПГП</t>
        </is>
      </c>
    </row>
    <row r="240" ht="37.5" customHeight="1">
      <c r="A240" s="64" t="inlineStr">
        <is>
          <t>SU003011</t>
        </is>
      </c>
      <c r="B240" s="64" t="inlineStr">
        <is>
          <t>P003477</t>
        </is>
      </c>
      <c r="C240" s="37" t="n">
        <v>4301136027</v>
      </c>
      <c r="D240" s="182" t="n">
        <v>4640242180298</v>
      </c>
      <c r="E240" s="349" t="n"/>
      <c r="F240" s="381" t="n">
        <v>2.7</v>
      </c>
      <c r="G240" s="38" t="n">
        <v>1</v>
      </c>
      <c r="H240" s="381" t="n">
        <v>2.7</v>
      </c>
      <c r="I240" s="381" t="n">
        <v>2.892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67" t="inlineStr">
        <is>
          <t>Чебуреки «с мясом, грибами и картофелем» Весовые ТМ «Зареченские» 2,7 кг</t>
        </is>
      </c>
      <c r="O240" s="383" t="n"/>
      <c r="P240" s="383" t="n"/>
      <c r="Q240" s="383" t="n"/>
      <c r="R240" s="349" t="n"/>
      <c r="S240" s="40" t="inlineStr"/>
      <c r="T240" s="40" t="inlineStr"/>
      <c r="U240" s="41" t="inlineStr">
        <is>
          <t>кор</t>
        </is>
      </c>
      <c r="V240" s="384" t="n">
        <v>0</v>
      </c>
      <c r="W240" s="385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4" t="inlineStr">
        <is>
          <t>ПГП</t>
        </is>
      </c>
    </row>
    <row r="241" ht="27" customHeight="1">
      <c r="A241" s="64" t="inlineStr">
        <is>
          <t>SU003010</t>
        </is>
      </c>
      <c r="B241" s="64" t="inlineStr">
        <is>
          <t>P003476</t>
        </is>
      </c>
      <c r="C241" s="37" t="n">
        <v>4301136026</v>
      </c>
      <c r="D241" s="182" t="n">
        <v>4640242180236</v>
      </c>
      <c r="E241" s="349" t="n"/>
      <c r="F241" s="381" t="n">
        <v>5</v>
      </c>
      <c r="G241" s="38" t="n">
        <v>1</v>
      </c>
      <c r="H241" s="381" t="n">
        <v>5</v>
      </c>
      <c r="I241" s="381" t="n">
        <v>5.235</v>
      </c>
      <c r="J241" s="38" t="n">
        <v>84</v>
      </c>
      <c r="K241" s="38" t="inlineStr">
        <is>
          <t>12</t>
        </is>
      </c>
      <c r="L241" s="39" t="inlineStr">
        <is>
          <t>МГ</t>
        </is>
      </c>
      <c r="M241" s="38" t="n">
        <v>180</v>
      </c>
      <c r="N241" s="468" t="inlineStr">
        <is>
          <t>Чебуреки «Сочные» Весовые ТМ «Зареченские» 5 кг</t>
        </is>
      </c>
      <c r="O241" s="383" t="n"/>
      <c r="P241" s="383" t="n"/>
      <c r="Q241" s="383" t="n"/>
      <c r="R241" s="349" t="n"/>
      <c r="S241" s="40" t="inlineStr"/>
      <c r="T241" s="40" t="inlineStr"/>
      <c r="U241" s="41" t="inlineStr">
        <is>
          <t>кор</t>
        </is>
      </c>
      <c r="V241" s="384" t="n">
        <v>91</v>
      </c>
      <c r="W241" s="385">
        <f>IFERROR(IF(V241="","",V241),"")</f>
        <v/>
      </c>
      <c r="X241" s="42">
        <f>IFERROR(IF(V241="","",V241*0.0155),"")</f>
        <v/>
      </c>
      <c r="Y241" s="69" t="inlineStr"/>
      <c r="Z241" s="70" t="inlineStr"/>
      <c r="AD241" s="74" t="n"/>
      <c r="BA241" s="155" t="inlineStr">
        <is>
          <t>ПГП</t>
        </is>
      </c>
    </row>
    <row r="242" ht="27" customHeight="1">
      <c r="A242" s="64" t="inlineStr">
        <is>
          <t>SU003025</t>
        </is>
      </c>
      <c r="B242" s="64" t="inlineStr">
        <is>
          <t>P003495</t>
        </is>
      </c>
      <c r="C242" s="37" t="n">
        <v>4301136029</v>
      </c>
      <c r="D242" s="182" t="n">
        <v>4640242180410</v>
      </c>
      <c r="E242" s="349" t="n"/>
      <c r="F242" s="381" t="n">
        <v>2.24</v>
      </c>
      <c r="G242" s="38" t="n">
        <v>1</v>
      </c>
      <c r="H242" s="381" t="n">
        <v>2.24</v>
      </c>
      <c r="I242" s="381" t="n">
        <v>2.432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69" t="inlineStr">
        <is>
          <t>Чебуреки «Сочный мегачебурек» Весовой ТМ «Зареченские» 2,24 кг</t>
        </is>
      </c>
      <c r="O242" s="383" t="n"/>
      <c r="P242" s="383" t="n"/>
      <c r="Q242" s="383" t="n"/>
      <c r="R242" s="349" t="n"/>
      <c r="S242" s="40" t="inlineStr"/>
      <c r="T242" s="40" t="inlineStr"/>
      <c r="U242" s="41" t="inlineStr">
        <is>
          <t>кор</t>
        </is>
      </c>
      <c r="V242" s="384" t="n">
        <v>0</v>
      </c>
      <c r="W242" s="385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6" t="inlineStr">
        <is>
          <t>ПГП</t>
        </is>
      </c>
    </row>
    <row r="243">
      <c r="A243" s="177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386" t="n"/>
      <c r="N243" s="387" t="inlineStr">
        <is>
          <t>Итого</t>
        </is>
      </c>
      <c r="O243" s="357" t="n"/>
      <c r="P243" s="357" t="n"/>
      <c r="Q243" s="357" t="n"/>
      <c r="R243" s="357" t="n"/>
      <c r="S243" s="357" t="n"/>
      <c r="T243" s="358" t="n"/>
      <c r="U243" s="43" t="inlineStr">
        <is>
          <t>кор</t>
        </is>
      </c>
      <c r="V243" s="388">
        <f>IFERROR(SUM(V239:V242),"0")</f>
        <v/>
      </c>
      <c r="W243" s="388">
        <f>IFERROR(SUM(W239:W242),"0")</f>
        <v/>
      </c>
      <c r="X243" s="388">
        <f>IFERROR(IF(X239="",0,X239),"0")+IFERROR(IF(X240="",0,X240),"0")+IFERROR(IF(X241="",0,X241),"0")+IFERROR(IF(X242="",0,X242),"0")</f>
        <v/>
      </c>
      <c r="Y243" s="389" t="n"/>
      <c r="Z243" s="38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386" t="n"/>
      <c r="N244" s="387" t="inlineStr">
        <is>
          <t>Итого</t>
        </is>
      </c>
      <c r="O244" s="357" t="n"/>
      <c r="P244" s="357" t="n"/>
      <c r="Q244" s="357" t="n"/>
      <c r="R244" s="357" t="n"/>
      <c r="S244" s="357" t="n"/>
      <c r="T244" s="358" t="n"/>
      <c r="U244" s="43" t="inlineStr">
        <is>
          <t>кг</t>
        </is>
      </c>
      <c r="V244" s="388">
        <f>IFERROR(SUMPRODUCT(V239:V242*H239:H242),"0")</f>
        <v/>
      </c>
      <c r="W244" s="388">
        <f>IFERROR(SUMPRODUCT(W239:W242*H239:H242),"0")</f>
        <v/>
      </c>
      <c r="X244" s="43" t="n"/>
      <c r="Y244" s="389" t="n"/>
      <c r="Z244" s="389" t="n"/>
    </row>
    <row r="245" ht="14.25" customHeight="1">
      <c r="A245" s="195" t="inlineStr">
        <is>
          <t>Снеки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95" t="n"/>
      <c r="Z245" s="195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82" t="n">
        <v>4640242180373</v>
      </c>
      <c r="E246" s="349" t="n"/>
      <c r="F246" s="381" t="n">
        <v>3</v>
      </c>
      <c r="G246" s="38" t="n">
        <v>1</v>
      </c>
      <c r="H246" s="381" t="n">
        <v>3</v>
      </c>
      <c r="I246" s="381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70" t="inlineStr">
        <is>
          <t>Снеки «Жар-боллы с курочкой и сыром» Весовой ТМ «Зареченские» 3 кг</t>
        </is>
      </c>
      <c r="O246" s="383" t="n"/>
      <c r="P246" s="383" t="n"/>
      <c r="Q246" s="383" t="n"/>
      <c r="R246" s="349" t="n"/>
      <c r="S246" s="40" t="inlineStr"/>
      <c r="T246" s="40" t="inlineStr"/>
      <c r="U246" s="41" t="inlineStr">
        <is>
          <t>кор</t>
        </is>
      </c>
      <c r="V246" s="384" t="n">
        <v>0</v>
      </c>
      <c r="W246" s="385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82" t="n">
        <v>4640242180366</v>
      </c>
      <c r="E247" s="349" t="n"/>
      <c r="F247" s="381" t="n">
        <v>3.7</v>
      </c>
      <c r="G247" s="38" t="n">
        <v>1</v>
      </c>
      <c r="H247" s="381" t="n">
        <v>3.7</v>
      </c>
      <c r="I247" s="381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71" t="inlineStr">
        <is>
          <t>Снеки «Жар-ладушки с клубникой и вишней» Весовые ТМ «Зареченские» 3,7 кг</t>
        </is>
      </c>
      <c r="O247" s="383" t="n"/>
      <c r="P247" s="383" t="n"/>
      <c r="Q247" s="383" t="n"/>
      <c r="R247" s="349" t="n"/>
      <c r="S247" s="40" t="inlineStr"/>
      <c r="T247" s="40" t="inlineStr"/>
      <c r="U247" s="41" t="inlineStr">
        <is>
          <t>кор</t>
        </is>
      </c>
      <c r="V247" s="384" t="n">
        <v>0</v>
      </c>
      <c r="W247" s="385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82" t="n">
        <v>4640242180335</v>
      </c>
      <c r="E248" s="349" t="n"/>
      <c r="F248" s="381" t="n">
        <v>3.7</v>
      </c>
      <c r="G248" s="38" t="n">
        <v>1</v>
      </c>
      <c r="H248" s="381" t="n">
        <v>3.7</v>
      </c>
      <c r="I248" s="381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72" t="inlineStr">
        <is>
          <t>Снеки «Жар-ладушки с мясом» Весовые ТМ «Зареченские» 3,7 кг</t>
        </is>
      </c>
      <c r="O248" s="383" t="n"/>
      <c r="P248" s="383" t="n"/>
      <c r="Q248" s="383" t="n"/>
      <c r="R248" s="349" t="n"/>
      <c r="S248" s="40" t="inlineStr"/>
      <c r="T248" s="40" t="inlineStr"/>
      <c r="U248" s="41" t="inlineStr">
        <is>
          <t>кор</t>
        </is>
      </c>
      <c r="V248" s="384" t="n">
        <v>0</v>
      </c>
      <c r="W248" s="385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82" t="n">
        <v>4640242180342</v>
      </c>
      <c r="E249" s="349" t="n"/>
      <c r="F249" s="381" t="n">
        <v>3.7</v>
      </c>
      <c r="G249" s="38" t="n">
        <v>1</v>
      </c>
      <c r="H249" s="381" t="n">
        <v>3.7</v>
      </c>
      <c r="I249" s="381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73" t="inlineStr">
        <is>
          <t>Снеки «Жар-ладушки с мясом, картофелем и грибами» Весовые ТМ «Зареченские» 3,7 кг</t>
        </is>
      </c>
      <c r="O249" s="383" t="n"/>
      <c r="P249" s="383" t="n"/>
      <c r="Q249" s="383" t="n"/>
      <c r="R249" s="349" t="n"/>
      <c r="S249" s="40" t="inlineStr"/>
      <c r="T249" s="40" t="inlineStr"/>
      <c r="U249" s="41" t="inlineStr">
        <is>
          <t>кор</t>
        </is>
      </c>
      <c r="V249" s="384" t="n">
        <v>0</v>
      </c>
      <c r="W249" s="385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82" t="n">
        <v>4640242180359</v>
      </c>
      <c r="E250" s="349" t="n"/>
      <c r="F250" s="381" t="n">
        <v>3.7</v>
      </c>
      <c r="G250" s="38" t="n">
        <v>1</v>
      </c>
      <c r="H250" s="381" t="n">
        <v>3.7</v>
      </c>
      <c r="I250" s="381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74" t="inlineStr">
        <is>
          <t>Снеки «Жар-ладушки с яблоком и грушей» Весовые ТМ «Зареченские» 3,7 кг</t>
        </is>
      </c>
      <c r="O250" s="383" t="n"/>
      <c r="P250" s="383" t="n"/>
      <c r="Q250" s="383" t="n"/>
      <c r="R250" s="349" t="n"/>
      <c r="S250" s="40" t="inlineStr"/>
      <c r="T250" s="40" t="inlineStr"/>
      <c r="U250" s="41" t="inlineStr">
        <is>
          <t>кор</t>
        </is>
      </c>
      <c r="V250" s="384" t="n">
        <v>0</v>
      </c>
      <c r="W250" s="385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SU003022</t>
        </is>
      </c>
      <c r="B251" s="64" t="inlineStr">
        <is>
          <t>P003487</t>
        </is>
      </c>
      <c r="C251" s="37" t="n">
        <v>4301135194</v>
      </c>
      <c r="D251" s="182" t="n">
        <v>4640242180380</v>
      </c>
      <c r="E251" s="349" t="n"/>
      <c r="F251" s="381" t="n">
        <v>1.8</v>
      </c>
      <c r="G251" s="38" t="n">
        <v>1</v>
      </c>
      <c r="H251" s="381" t="n">
        <v>1.8</v>
      </c>
      <c r="I251" s="381" t="n">
        <v>1.912</v>
      </c>
      <c r="J251" s="38" t="n">
        <v>234</v>
      </c>
      <c r="K251" s="38" t="inlineStr">
        <is>
          <t>18</t>
        </is>
      </c>
      <c r="L251" s="39" t="inlineStr">
        <is>
          <t>МГ</t>
        </is>
      </c>
      <c r="M251" s="38" t="n">
        <v>180</v>
      </c>
      <c r="N251" s="475" t="inlineStr">
        <is>
          <t>Снеки «Мини-сосиски в тесте Фрайпики» Весовые ТМ «Зареченские» 1,8 кг</t>
        </is>
      </c>
      <c r="O251" s="383" t="n"/>
      <c r="P251" s="383" t="n"/>
      <c r="Q251" s="383" t="n"/>
      <c r="R251" s="349" t="n"/>
      <c r="S251" s="40" t="inlineStr"/>
      <c r="T251" s="40" t="inlineStr"/>
      <c r="U251" s="41" t="inlineStr">
        <is>
          <t>кор</t>
        </is>
      </c>
      <c r="V251" s="384" t="n">
        <v>0</v>
      </c>
      <c r="W251" s="385">
        <f>IFERROR(IF(V251="","",V251),"")</f>
        <v/>
      </c>
      <c r="X251" s="42">
        <f>IFERROR(IF(V251="","",V251*0.00502),"")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 ht="27" customHeight="1">
      <c r="A252" s="64" t="inlineStr">
        <is>
          <t>SU003019</t>
        </is>
      </c>
      <c r="B252" s="64" t="inlineStr">
        <is>
          <t>P003485</t>
        </is>
      </c>
      <c r="C252" s="37" t="n">
        <v>4301135192</v>
      </c>
      <c r="D252" s="182" t="n">
        <v>4640242180380</v>
      </c>
      <c r="E252" s="349" t="n"/>
      <c r="F252" s="381" t="n">
        <v>3.7</v>
      </c>
      <c r="G252" s="38" t="n">
        <v>1</v>
      </c>
      <c r="H252" s="381" t="n">
        <v>3.7</v>
      </c>
      <c r="I252" s="381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76" t="inlineStr">
        <is>
          <t>Снеки «Мини-сосиски в тесте Фрайпики» Весовые ТМ «Зареченские» 3,7 кг</t>
        </is>
      </c>
      <c r="O252" s="383" t="n"/>
      <c r="P252" s="383" t="n"/>
      <c r="Q252" s="383" t="n"/>
      <c r="R252" s="349" t="n"/>
      <c r="S252" s="40" t="inlineStr"/>
      <c r="T252" s="40" t="inlineStr"/>
      <c r="U252" s="41" t="inlineStr">
        <is>
          <t>кор</t>
        </is>
      </c>
      <c r="V252" s="384" t="n">
        <v>100</v>
      </c>
      <c r="W252" s="385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3" t="inlineStr">
        <is>
          <t>ПГП</t>
        </is>
      </c>
    </row>
    <row r="253" ht="27" customHeight="1">
      <c r="A253" s="64" t="inlineStr">
        <is>
          <t>SU003013</t>
        </is>
      </c>
      <c r="B253" s="64" t="inlineStr">
        <is>
          <t>P003479</t>
        </is>
      </c>
      <c r="C253" s="37" t="n">
        <v>4301135186</v>
      </c>
      <c r="D253" s="182" t="n">
        <v>4640242180311</v>
      </c>
      <c r="E253" s="349" t="n"/>
      <c r="F253" s="381" t="n">
        <v>5.5</v>
      </c>
      <c r="G253" s="38" t="n">
        <v>1</v>
      </c>
      <c r="H253" s="381" t="n">
        <v>5.5</v>
      </c>
      <c r="I253" s="381" t="n">
        <v>5.735</v>
      </c>
      <c r="J253" s="38" t="n">
        <v>84</v>
      </c>
      <c r="K253" s="38" t="inlineStr">
        <is>
          <t>12</t>
        </is>
      </c>
      <c r="L253" s="39" t="inlineStr">
        <is>
          <t>МГ</t>
        </is>
      </c>
      <c r="M253" s="38" t="n">
        <v>180</v>
      </c>
      <c r="N253" s="477" t="inlineStr">
        <is>
          <t>Снеки «Жар-мени» Весовые ТМ «Зареченские» 5,5 кг</t>
        </is>
      </c>
      <c r="O253" s="383" t="n"/>
      <c r="P253" s="383" t="n"/>
      <c r="Q253" s="383" t="n"/>
      <c r="R253" s="349" t="n"/>
      <c r="S253" s="40" t="inlineStr"/>
      <c r="T253" s="40" t="inlineStr"/>
      <c r="U253" s="41" t="inlineStr">
        <is>
          <t>кор</t>
        </is>
      </c>
      <c r="V253" s="384" t="n">
        <v>1</v>
      </c>
      <c r="W253" s="385">
        <f>IFERROR(IF(V253="","",V253),"")</f>
        <v/>
      </c>
      <c r="X253" s="42">
        <f>IFERROR(IF(V253="","",V253*0.0155),"")</f>
        <v/>
      </c>
      <c r="Y253" s="69" t="inlineStr"/>
      <c r="Z253" s="70" t="inlineStr"/>
      <c r="AD253" s="74" t="n"/>
      <c r="BA253" s="164" t="inlineStr">
        <is>
          <t>ПГП</t>
        </is>
      </c>
    </row>
    <row r="254" ht="37.5" customHeight="1">
      <c r="A254" s="64" t="inlineStr">
        <is>
          <t>SU003014</t>
        </is>
      </c>
      <c r="B254" s="64" t="inlineStr">
        <is>
          <t>P003480</t>
        </is>
      </c>
      <c r="C254" s="37" t="n">
        <v>4301135187</v>
      </c>
      <c r="D254" s="182" t="n">
        <v>4640242180328</v>
      </c>
      <c r="E254" s="349" t="n"/>
      <c r="F254" s="381" t="n">
        <v>3.5</v>
      </c>
      <c r="G254" s="38" t="n">
        <v>1</v>
      </c>
      <c r="H254" s="381" t="n">
        <v>3.5</v>
      </c>
      <c r="I254" s="381" t="n">
        <v>3.692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78" t="inlineStr">
        <is>
          <t>Снеки «Жар-мени с картофелем и сочной грудинкой» Весовые ТМ «Зареченские» 3,5 кг</t>
        </is>
      </c>
      <c r="O254" s="383" t="n"/>
      <c r="P254" s="383" t="n"/>
      <c r="Q254" s="383" t="n"/>
      <c r="R254" s="349" t="n"/>
      <c r="S254" s="40" t="inlineStr"/>
      <c r="T254" s="40" t="inlineStr"/>
      <c r="U254" s="41" t="inlineStr">
        <is>
          <t>кор</t>
        </is>
      </c>
      <c r="V254" s="384" t="n">
        <v>0</v>
      </c>
      <c r="W254" s="385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5" t="inlineStr">
        <is>
          <t>ПГП</t>
        </is>
      </c>
    </row>
    <row r="255" ht="27" customHeight="1">
      <c r="A255" s="64" t="inlineStr">
        <is>
          <t>SU003021</t>
        </is>
      </c>
      <c r="B255" s="64" t="inlineStr">
        <is>
          <t>P003489</t>
        </is>
      </c>
      <c r="C255" s="37" t="n">
        <v>4301135193</v>
      </c>
      <c r="D255" s="182" t="n">
        <v>4640242180403</v>
      </c>
      <c r="E255" s="349" t="n"/>
      <c r="F255" s="381" t="n">
        <v>3</v>
      </c>
      <c r="G255" s="38" t="n">
        <v>1</v>
      </c>
      <c r="H255" s="381" t="n">
        <v>3</v>
      </c>
      <c r="I255" s="381" t="n">
        <v>3.192</v>
      </c>
      <c r="J255" s="38" t="n">
        <v>126</v>
      </c>
      <c r="K255" s="38" t="inlineStr">
        <is>
          <t>14</t>
        </is>
      </c>
      <c r="L255" s="39" t="inlineStr">
        <is>
          <t>МГ</t>
        </is>
      </c>
      <c r="M255" s="38" t="n">
        <v>180</v>
      </c>
      <c r="N255" s="479" t="inlineStr">
        <is>
          <t>Снеки «Фрай-пицца с ветчиной и грибами» Весовые ТМ «Зареченские» 3 кг</t>
        </is>
      </c>
      <c r="O255" s="383" t="n"/>
      <c r="P255" s="383" t="n"/>
      <c r="Q255" s="383" t="n"/>
      <c r="R255" s="349" t="n"/>
      <c r="S255" s="40" t="inlineStr"/>
      <c r="T255" s="40" t="inlineStr"/>
      <c r="U255" s="41" t="inlineStr">
        <is>
          <t>кор</t>
        </is>
      </c>
      <c r="V255" s="384" t="n">
        <v>7</v>
      </c>
      <c r="W255" s="385">
        <f>IFERROR(IF(V255="","",V255),"")</f>
        <v/>
      </c>
      <c r="X255" s="42">
        <f>IFERROR(IF(V255="","",V255*0.00936),"")</f>
        <v/>
      </c>
      <c r="Y255" s="69" t="inlineStr"/>
      <c r="Z255" s="70" t="inlineStr"/>
      <c r="AD255" s="74" t="n"/>
      <c r="BA255" s="166" t="inlineStr">
        <is>
          <t>ПГП</t>
        </is>
      </c>
    </row>
    <row r="256" ht="27" customHeight="1">
      <c r="A256" s="64" t="inlineStr">
        <is>
          <t>SU002766</t>
        </is>
      </c>
      <c r="B256" s="64" t="inlineStr">
        <is>
          <t>P003151</t>
        </is>
      </c>
      <c r="C256" s="37" t="n">
        <v>4301135153</v>
      </c>
      <c r="D256" s="182" t="n">
        <v>4607111037480</v>
      </c>
      <c r="E256" s="349" t="n"/>
      <c r="F256" s="381" t="n">
        <v>1</v>
      </c>
      <c r="G256" s="38" t="n">
        <v>4</v>
      </c>
      <c r="H256" s="381" t="n">
        <v>4</v>
      </c>
      <c r="I256" s="381" t="n">
        <v>4.2724</v>
      </c>
      <c r="J256" s="38" t="n">
        <v>84</v>
      </c>
      <c r="K256" s="38" t="inlineStr">
        <is>
          <t>12</t>
        </is>
      </c>
      <c r="L256" s="39" t="inlineStr">
        <is>
          <t>МГ</t>
        </is>
      </c>
      <c r="M256" s="38" t="n">
        <v>180</v>
      </c>
      <c r="N256" s="480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/>
      </c>
      <c r="O256" s="383" t="n"/>
      <c r="P256" s="383" t="n"/>
      <c r="Q256" s="383" t="n"/>
      <c r="R256" s="349" t="n"/>
      <c r="S256" s="40" t="inlineStr"/>
      <c r="T256" s="40" t="inlineStr"/>
      <c r="U256" s="41" t="inlineStr">
        <is>
          <t>кор</t>
        </is>
      </c>
      <c r="V256" s="384" t="n">
        <v>0</v>
      </c>
      <c r="W256" s="385">
        <f>IFERROR(IF(V256="","",V256),"")</f>
        <v/>
      </c>
      <c r="X256" s="42">
        <f>IFERROR(IF(V256="","",V256*0.0155),"")</f>
        <v/>
      </c>
      <c r="Y256" s="69" t="inlineStr"/>
      <c r="Z256" s="70" t="inlineStr"/>
      <c r="AD256" s="74" t="n"/>
      <c r="BA256" s="167" t="inlineStr">
        <is>
          <t>ПГП</t>
        </is>
      </c>
    </row>
    <row r="257" ht="27" customHeight="1">
      <c r="A257" s="64" t="inlineStr">
        <is>
          <t>SU002767</t>
        </is>
      </c>
      <c r="B257" s="64" t="inlineStr">
        <is>
          <t>P003150</t>
        </is>
      </c>
      <c r="C257" s="37" t="n">
        <v>4301135152</v>
      </c>
      <c r="D257" s="182" t="n">
        <v>4607111037473</v>
      </c>
      <c r="E257" s="349" t="n"/>
      <c r="F257" s="381" t="n">
        <v>1</v>
      </c>
      <c r="G257" s="38" t="n">
        <v>4</v>
      </c>
      <c r="H257" s="381" t="n">
        <v>4</v>
      </c>
      <c r="I257" s="381" t="n">
        <v>4.23</v>
      </c>
      <c r="J257" s="38" t="n">
        <v>84</v>
      </c>
      <c r="K257" s="38" t="inlineStr">
        <is>
          <t>12</t>
        </is>
      </c>
      <c r="L257" s="39" t="inlineStr">
        <is>
          <t>МГ</t>
        </is>
      </c>
      <c r="M257" s="38" t="n">
        <v>180</v>
      </c>
      <c r="N257" s="481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/>
      </c>
      <c r="O257" s="383" t="n"/>
      <c r="P257" s="383" t="n"/>
      <c r="Q257" s="383" t="n"/>
      <c r="R257" s="349" t="n"/>
      <c r="S257" s="40" t="inlineStr"/>
      <c r="T257" s="40" t="inlineStr"/>
      <c r="U257" s="41" t="inlineStr">
        <is>
          <t>кор</t>
        </is>
      </c>
      <c r="V257" s="384" t="n">
        <v>0</v>
      </c>
      <c r="W257" s="385">
        <f>IFERROR(IF(V257="","",V257),"")</f>
        <v/>
      </c>
      <c r="X257" s="42">
        <f>IFERROR(IF(V257="","",V257*0.0155),"")</f>
        <v/>
      </c>
      <c r="Y257" s="69" t="inlineStr"/>
      <c r="Z257" s="70" t="inlineStr"/>
      <c r="AD257" s="74" t="n"/>
      <c r="BA257" s="168" t="inlineStr">
        <is>
          <t>ПГП</t>
        </is>
      </c>
    </row>
    <row r="258" ht="27" customHeight="1">
      <c r="A258" s="64" t="inlineStr">
        <is>
          <t>SU003085</t>
        </is>
      </c>
      <c r="B258" s="64" t="inlineStr">
        <is>
          <t>P003651</t>
        </is>
      </c>
      <c r="C258" s="37" t="n">
        <v>4301135198</v>
      </c>
      <c r="D258" s="182" t="n">
        <v>4640242180663</v>
      </c>
      <c r="E258" s="349" t="n"/>
      <c r="F258" s="381" t="n">
        <v>0.9</v>
      </c>
      <c r="G258" s="38" t="n">
        <v>4</v>
      </c>
      <c r="H258" s="381" t="n">
        <v>3.6</v>
      </c>
      <c r="I258" s="381" t="n">
        <v>3.83</v>
      </c>
      <c r="J258" s="38" t="n">
        <v>84</v>
      </c>
      <c r="K258" s="38" t="inlineStr">
        <is>
          <t>12</t>
        </is>
      </c>
      <c r="L258" s="39" t="inlineStr">
        <is>
          <t>МГ</t>
        </is>
      </c>
      <c r="M258" s="38" t="n">
        <v>180</v>
      </c>
      <c r="N258" s="482" t="inlineStr">
        <is>
          <t>Снеки «Смаколадьи с яблоком и грушей» ф/в 0,9 ТМ «Зареченские»</t>
        </is>
      </c>
      <c r="O258" s="383" t="n"/>
      <c r="P258" s="383" t="n"/>
      <c r="Q258" s="383" t="n"/>
      <c r="R258" s="349" t="n"/>
      <c r="S258" s="40" t="inlineStr"/>
      <c r="T258" s="40" t="inlineStr"/>
      <c r="U258" s="41" t="inlineStr">
        <is>
          <t>кор</t>
        </is>
      </c>
      <c r="V258" s="384" t="n">
        <v>0</v>
      </c>
      <c r="W258" s="385">
        <f>IFERROR(IF(V258="","",V258),"")</f>
        <v/>
      </c>
      <c r="X258" s="42">
        <f>IFERROR(IF(V258="","",V258*0.0155),"")</f>
        <v/>
      </c>
      <c r="Y258" s="69" t="inlineStr"/>
      <c r="Z258" s="70" t="inlineStr"/>
      <c r="AD258" s="74" t="n"/>
      <c r="BA258" s="169" t="inlineStr">
        <is>
          <t>ПГП</t>
        </is>
      </c>
    </row>
    <row r="259">
      <c r="A259" s="177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86" t="n"/>
      <c r="N259" s="387" t="inlineStr">
        <is>
          <t>Итого</t>
        </is>
      </c>
      <c r="O259" s="357" t="n"/>
      <c r="P259" s="357" t="n"/>
      <c r="Q259" s="357" t="n"/>
      <c r="R259" s="357" t="n"/>
      <c r="S259" s="357" t="n"/>
      <c r="T259" s="358" t="n"/>
      <c r="U259" s="43" t="inlineStr">
        <is>
          <t>кор</t>
        </is>
      </c>
      <c r="V259" s="388">
        <f>IFERROR(SUM(V246:V258),"0")</f>
        <v/>
      </c>
      <c r="W259" s="388">
        <f>IFERROR(SUM(W246:W258),"0")</f>
        <v/>
      </c>
      <c r="X259" s="388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/>
      </c>
      <c r="Y259" s="389" t="n"/>
      <c r="Z259" s="389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86" t="n"/>
      <c r="N260" s="387" t="inlineStr">
        <is>
          <t>Итого</t>
        </is>
      </c>
      <c r="O260" s="357" t="n"/>
      <c r="P260" s="357" t="n"/>
      <c r="Q260" s="357" t="n"/>
      <c r="R260" s="357" t="n"/>
      <c r="S260" s="357" t="n"/>
      <c r="T260" s="358" t="n"/>
      <c r="U260" s="43" t="inlineStr">
        <is>
          <t>кг</t>
        </is>
      </c>
      <c r="V260" s="388">
        <f>IFERROR(SUMPRODUCT(V246:V258*H246:H258),"0")</f>
        <v/>
      </c>
      <c r="W260" s="388">
        <f>IFERROR(SUMPRODUCT(W246:W258*H246:H258),"0")</f>
        <v/>
      </c>
      <c r="X260" s="43" t="n"/>
      <c r="Y260" s="389" t="n"/>
      <c r="Z260" s="389" t="n"/>
    </row>
    <row r="261" ht="15" customHeight="1">
      <c r="A261" s="18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346" t="n"/>
      <c r="N261" s="483" t="inlineStr">
        <is>
          <t>ИТОГО НЕТТО</t>
        </is>
      </c>
      <c r="O261" s="340" t="n"/>
      <c r="P261" s="340" t="n"/>
      <c r="Q261" s="340" t="n"/>
      <c r="R261" s="340" t="n"/>
      <c r="S261" s="340" t="n"/>
      <c r="T261" s="341" t="n"/>
      <c r="U261" s="43" t="inlineStr">
        <is>
          <t>кг</t>
        </is>
      </c>
      <c r="V261" s="388">
        <f>IFERROR(V24+V33+V41+V47+V57+V63+V68+V74+V84+V91+V99+V105+V110+V118+V123+V129+V134+V140+V148+V153+V160+V165+V170+V177+V184+V191+V199+V204+V210+V216+V222+V227+V233+V237+V244+V260,"0")</f>
        <v/>
      </c>
      <c r="W261" s="388">
        <f>IFERROR(W24+W33+W41+W47+W57+W63+W68+W74+W84+W91+W99+W105+W110+W118+W123+W129+W134+W140+W148+W153+W160+W165+W170+W177+W184+W191+W199+W204+W210+W216+W222+W227+W233+W237+W244+W260,"0")</f>
        <v/>
      </c>
      <c r="X261" s="43" t="n"/>
      <c r="Y261" s="389" t="n"/>
      <c r="Z261" s="389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346" t="n"/>
      <c r="N262" s="483" t="inlineStr">
        <is>
          <t>ИТОГО БРУТТО</t>
        </is>
      </c>
      <c r="O262" s="340" t="n"/>
      <c r="P262" s="340" t="n"/>
      <c r="Q262" s="340" t="n"/>
      <c r="R262" s="340" t="n"/>
      <c r="S262" s="340" t="n"/>
      <c r="T262" s="341" t="n"/>
      <c r="U262" s="43" t="inlineStr">
        <is>
          <t>кг</t>
        </is>
      </c>
      <c r="V262" s="38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174*I174,"0")+IFERROR(V175*I175,"0")+IFERROR(V181*I181,"0")+IFERROR(V182*I182,"0")+IFERROR(V187*I187,"0")+IFERROR(V188*I188,"0")+IFERROR(V189*I189,"0")+IFERROR(V194*I194,"0")+IFERROR(V195*I195,"0")+IFERROR(V196*I196,"0")+IFERROR(V197*I197,"0")+IFERROR(V202*I202,"0")+IFERROR(V207*I207,"0")+IFERROR(V208*I208,"0")+IFERROR(V214*I214,"0")+IFERROR(V220*I220,"0")+IFERROR(V225*I225,"0")+IFERROR(V231*I231,"0")+IFERROR(V235*I235,"0")+IFERROR(V239*I239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+IFERROR(V255*I255,"0")+IFERROR(V256*I256,"0")+IFERROR(V257*I257,"0")+IFERROR(V258*I258,"0"),"0")</f>
        <v/>
      </c>
      <c r="W262" s="38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174*I174,"0")+IFERROR(W175*I175,"0")+IFERROR(W181*I181,"0")+IFERROR(W182*I182,"0")+IFERROR(W187*I187,"0")+IFERROR(W188*I188,"0")+IFERROR(W189*I189,"0")+IFERROR(W194*I194,"0")+IFERROR(W195*I195,"0")+IFERROR(W196*I196,"0")+IFERROR(W197*I197,"0")+IFERROR(W202*I202,"0")+IFERROR(W207*I207,"0")+IFERROR(W208*I208,"0")+IFERROR(W214*I214,"0")+IFERROR(W220*I220,"0")+IFERROR(W225*I225,"0")+IFERROR(W231*I231,"0")+IFERROR(W235*I235,"0")+IFERROR(W239*I239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+IFERROR(W255*I255,"0")+IFERROR(W256*I256,"0")+IFERROR(W257*I257,"0")+IFERROR(W258*I258,"0"),"0")</f>
        <v/>
      </c>
      <c r="X262" s="43" t="n"/>
      <c r="Y262" s="389" t="n"/>
      <c r="Z262" s="389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346" t="n"/>
      <c r="N263" s="483" t="inlineStr">
        <is>
          <t>Кол-во паллет</t>
        </is>
      </c>
      <c r="O263" s="340" t="n"/>
      <c r="P263" s="340" t="n"/>
      <c r="Q263" s="340" t="n"/>
      <c r="R263" s="340" t="n"/>
      <c r="S263" s="340" t="n"/>
      <c r="T263" s="341" t="n"/>
      <c r="U263" s="43" t="inlineStr">
        <is>
          <t>шт</t>
        </is>
      </c>
      <c r="V26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174/J174,"0")+IFERROR(V175/J175,"0")+IFERROR(V181/J181,"0")+IFERROR(V182/J182,"0")+IFERROR(V187/J187,"0")+IFERROR(V188/J188,"0")+IFERROR(V189/J189,"0")+IFERROR(V194/J194,"0")+IFERROR(V195/J195,"0")+IFERROR(V196/J196,"0")+IFERROR(V197/J197,"0")+IFERROR(V202/J202,"0")+IFERROR(V207/J207,"0")+IFERROR(V208/J208,"0")+IFERROR(V214/J214,"0")+IFERROR(V220/J220,"0")+IFERROR(V225/J225,"0")+IFERROR(V231/J231,"0")+IFERROR(V235/J235,"0")+IFERROR(V239/J239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+IFERROR(V255/J255,"0")+IFERROR(V256/J256,"0")+IFERROR(V257/J257,"0")+IFERROR(V258/J258,"0"),0)</f>
        <v/>
      </c>
      <c r="W26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174/J174,"0")+IFERROR(W175/J175,"0")+IFERROR(W181/J181,"0")+IFERROR(W182/J182,"0")+IFERROR(W187/J187,"0")+IFERROR(W188/J188,"0")+IFERROR(W189/J189,"0")+IFERROR(W194/J194,"0")+IFERROR(W195/J195,"0")+IFERROR(W196/J196,"0")+IFERROR(W197/J197,"0")+IFERROR(W202/J202,"0")+IFERROR(W207/J207,"0")+IFERROR(W208/J208,"0")+IFERROR(W214/J214,"0")+IFERROR(W220/J220,"0")+IFERROR(W225/J225,"0")+IFERROR(W231/J231,"0")+IFERROR(W235/J235,"0")+IFERROR(W239/J239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+IFERROR(W255/J255,"0")+IFERROR(W256/J256,"0")+IFERROR(W257/J257,"0")+IFERROR(W258/J258,"0"),0)</f>
        <v/>
      </c>
      <c r="X263" s="43" t="n"/>
      <c r="Y263" s="389" t="n"/>
      <c r="Z263" s="389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346" t="n"/>
      <c r="N264" s="483" t="inlineStr">
        <is>
          <t>Вес брутто  с паллетами</t>
        </is>
      </c>
      <c r="O264" s="340" t="n"/>
      <c r="P264" s="340" t="n"/>
      <c r="Q264" s="340" t="n"/>
      <c r="R264" s="340" t="n"/>
      <c r="S264" s="340" t="n"/>
      <c r="T264" s="341" t="n"/>
      <c r="U264" s="43" t="inlineStr">
        <is>
          <t>кг</t>
        </is>
      </c>
      <c r="V264" s="388">
        <f>GrossWeightTotal+PalletQtyTotal*25</f>
        <v/>
      </c>
      <c r="W264" s="388">
        <f>GrossWeightTotalR+PalletQtyTotalR*25</f>
        <v/>
      </c>
      <c r="X264" s="43" t="n"/>
      <c r="Y264" s="389" t="n"/>
      <c r="Z264" s="389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346" t="n"/>
      <c r="N265" s="483" t="inlineStr">
        <is>
          <t>Кол-во коробок</t>
        </is>
      </c>
      <c r="O265" s="340" t="n"/>
      <c r="P265" s="340" t="n"/>
      <c r="Q265" s="340" t="n"/>
      <c r="R265" s="340" t="n"/>
      <c r="S265" s="340" t="n"/>
      <c r="T265" s="341" t="n"/>
      <c r="U265" s="43" t="inlineStr">
        <is>
          <t>шт</t>
        </is>
      </c>
      <c r="V265" s="388">
        <f>IFERROR(V23+V32+V40+V46+V56+V62+V67+V73+V83+V90+V98+V104+V109+V117+V122+V128+V133+V139+V147+V152+V159+V164+V169+V176+V183+V190+V198+V203+V209+V215+V221+V226+V232+V236+V243+V259,"0")</f>
        <v/>
      </c>
      <c r="W265" s="388">
        <f>IFERROR(W23+W32+W40+W46+W56+W62+W67+W73+W83+W90+W98+W104+W109+W117+W122+W128+W133+W139+W147+W152+W159+W164+W169+W176+W183+W190+W198+W203+W209+W215+W221+W226+W232+W236+W243+W259,"0")</f>
        <v/>
      </c>
      <c r="X265" s="43" t="n"/>
      <c r="Y265" s="389" t="n"/>
      <c r="Z265" s="389" t="n"/>
    </row>
    <row r="266" ht="14.2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346" t="n"/>
      <c r="N266" s="483" t="inlineStr">
        <is>
          <t>Объем заказа</t>
        </is>
      </c>
      <c r="O266" s="340" t="n"/>
      <c r="P266" s="340" t="n"/>
      <c r="Q266" s="340" t="n"/>
      <c r="R266" s="340" t="n"/>
      <c r="S266" s="340" t="n"/>
      <c r="T266" s="341" t="n"/>
      <c r="U266" s="46" t="inlineStr">
        <is>
          <t>м3</t>
        </is>
      </c>
      <c r="V266" s="43" t="n"/>
      <c r="W266" s="43" t="n"/>
      <c r="X266" s="43">
        <f>IFERROR(X23+X32+X40+X46+X56+X62+X67+X73+X83+X90+X98+X104+X109+X117+X122+X128+X133+X139+X147+X152+X159+X164+X169+X176+X183+X190+X198+X203+X209+X215+X221+X226+X232+X236+X243+X259,"0")</f>
        <v/>
      </c>
      <c r="Y266" s="389" t="n"/>
      <c r="Z266" s="389" t="n"/>
    </row>
    <row r="267" ht="13.5" customHeight="1" thickBot="1"/>
    <row r="268" ht="27" customHeight="1" thickBot="1" thickTop="1">
      <c r="A268" s="47" t="inlineStr">
        <is>
          <t>ТОРГОВАЯ МАРКА</t>
        </is>
      </c>
      <c r="B268" s="170" t="inlineStr">
        <is>
          <t>Ядрена копоть</t>
        </is>
      </c>
      <c r="C268" s="170" t="inlineStr">
        <is>
          <t>Горячая штучка</t>
        </is>
      </c>
      <c r="D268" s="484" t="n"/>
      <c r="E268" s="484" t="n"/>
      <c r="F268" s="484" t="n"/>
      <c r="G268" s="484" t="n"/>
      <c r="H268" s="484" t="n"/>
      <c r="I268" s="484" t="n"/>
      <c r="J268" s="484" t="n"/>
      <c r="K268" s="484" t="n"/>
      <c r="L268" s="484" t="n"/>
      <c r="M268" s="484" t="n"/>
      <c r="N268" s="484" t="n"/>
      <c r="O268" s="484" t="n"/>
      <c r="P268" s="484" t="n"/>
      <c r="Q268" s="484" t="n"/>
      <c r="R268" s="485" t="n"/>
      <c r="S268" s="170" t="inlineStr">
        <is>
          <t>No Name</t>
        </is>
      </c>
      <c r="T268" s="485" t="n"/>
      <c r="U268" s="170" t="inlineStr">
        <is>
          <t>Вязанка</t>
        </is>
      </c>
      <c r="V268" s="484" t="n"/>
      <c r="W268" s="484" t="n"/>
      <c r="X268" s="485" t="n"/>
      <c r="Y268" s="170" t="inlineStr">
        <is>
          <t>Стародворье</t>
        </is>
      </c>
      <c r="Z268" s="484" t="n"/>
      <c r="AA268" s="484" t="n"/>
      <c r="AB268" s="484" t="n"/>
      <c r="AC268" s="485" t="n"/>
      <c r="AD268" s="170" t="inlineStr">
        <is>
          <t>Колбасный стандарт</t>
        </is>
      </c>
      <c r="AE268" s="170" t="inlineStr">
        <is>
          <t>Особый рецепт</t>
        </is>
      </c>
      <c r="AF268" s="485" t="n"/>
      <c r="AG268" s="170" t="inlineStr">
        <is>
          <t>Зареченские</t>
        </is>
      </c>
    </row>
    <row r="269" ht="14.25" customHeight="1" thickTop="1">
      <c r="A269" s="171" t="inlineStr">
        <is>
          <t>СЕРИЯ</t>
        </is>
      </c>
      <c r="B269" s="170" t="inlineStr">
        <is>
          <t>Ядрена копоть</t>
        </is>
      </c>
      <c r="C269" s="170" t="inlineStr">
        <is>
          <t>Наггетсы ГШ</t>
        </is>
      </c>
      <c r="D269" s="170" t="inlineStr">
        <is>
          <t>Grandmeni</t>
        </is>
      </c>
      <c r="E269" s="170" t="inlineStr">
        <is>
          <t>Чебупай</t>
        </is>
      </c>
      <c r="F269" s="170" t="inlineStr">
        <is>
          <t>Бигбули ГШ</t>
        </is>
      </c>
      <c r="G269" s="170" t="inlineStr">
        <is>
          <t>Бульмени вес ГШ</t>
        </is>
      </c>
      <c r="H269" s="170" t="inlineStr">
        <is>
          <t>Бельмеши</t>
        </is>
      </c>
      <c r="I269" s="170" t="inlineStr">
        <is>
          <t>Крылышки ГШ</t>
        </is>
      </c>
      <c r="J269" s="170" t="inlineStr">
        <is>
          <t>Чебупели</t>
        </is>
      </c>
      <c r="K269" s="170" t="inlineStr">
        <is>
          <t>Чебуреки</t>
        </is>
      </c>
      <c r="L269" s="170" t="inlineStr">
        <is>
          <t>Бульмени ГШ</t>
        </is>
      </c>
      <c r="M269" s="170" t="inlineStr">
        <is>
          <t>Чебупицца</t>
        </is>
      </c>
      <c r="N269" s="170" t="inlineStr">
        <is>
          <t>Хотстеры</t>
        </is>
      </c>
      <c r="O269" s="170" t="inlineStr">
        <is>
          <t>Круггетсы</t>
        </is>
      </c>
      <c r="P269" s="170" t="inlineStr">
        <is>
          <t>Пекерсы</t>
        </is>
      </c>
      <c r="Q269" s="170" t="inlineStr">
        <is>
          <t>Супермени</t>
        </is>
      </c>
      <c r="R269" s="170" t="inlineStr">
        <is>
          <t>Чебуманы</t>
        </is>
      </c>
      <c r="S269" s="170" t="inlineStr">
        <is>
          <t>Стародворье ПГП</t>
        </is>
      </c>
      <c r="T269" s="170" t="inlineStr">
        <is>
          <t>No Name ЗПФ</t>
        </is>
      </c>
      <c r="U269" s="170" t="inlineStr">
        <is>
          <t>Няняггетсы Сливушки</t>
        </is>
      </c>
      <c r="V269" s="170" t="inlineStr">
        <is>
          <t>Печеные пельмени</t>
        </is>
      </c>
      <c r="W269" s="170" t="inlineStr">
        <is>
          <t>Вязанка</t>
        </is>
      </c>
      <c r="X269" s="170" t="inlineStr">
        <is>
          <t>Сливушки</t>
        </is>
      </c>
      <c r="Y269" s="170" t="inlineStr">
        <is>
          <t>Первая цена</t>
        </is>
      </c>
      <c r="Z269" s="170" t="inlineStr">
        <is>
          <t>Мясорубская</t>
        </is>
      </c>
      <c r="AA269" s="170" t="inlineStr">
        <is>
          <t>Медвежье ушко</t>
        </is>
      </c>
      <c r="AB269" s="170" t="inlineStr">
        <is>
          <t>Бордо</t>
        </is>
      </c>
      <c r="AC269" s="170" t="inlineStr">
        <is>
          <t>Сочные</t>
        </is>
      </c>
      <c r="AD269" s="170" t="inlineStr">
        <is>
          <t>Владимирский Стандарт ЗПФ</t>
        </is>
      </c>
      <c r="AE269" s="170" t="inlineStr">
        <is>
          <t>Любимая ложка</t>
        </is>
      </c>
      <c r="AF269" s="170" t="inlineStr">
        <is>
          <t>Особая Без свинины</t>
        </is>
      </c>
      <c r="AG269" s="170" t="inlineStr">
        <is>
          <t>Зареченские продукты ПГП</t>
        </is>
      </c>
    </row>
    <row r="270" ht="13.5" customHeight="1" thickBot="1">
      <c r="A270" s="486" t="n"/>
      <c r="B270" s="487" t="n"/>
      <c r="C270" s="487" t="n"/>
      <c r="D270" s="487" t="n"/>
      <c r="E270" s="487" t="n"/>
      <c r="F270" s="487" t="n"/>
      <c r="G270" s="487" t="n"/>
      <c r="H270" s="487" t="n"/>
      <c r="I270" s="487" t="n"/>
      <c r="J270" s="487" t="n"/>
      <c r="K270" s="487" t="n"/>
      <c r="L270" s="487" t="n"/>
      <c r="M270" s="487" t="n"/>
      <c r="N270" s="487" t="n"/>
      <c r="O270" s="487" t="n"/>
      <c r="P270" s="487" t="n"/>
      <c r="Q270" s="487" t="n"/>
      <c r="R270" s="487" t="n"/>
      <c r="S270" s="487" t="n"/>
      <c r="T270" s="487" t="n"/>
      <c r="U270" s="487" t="n"/>
      <c r="V270" s="487" t="n"/>
      <c r="W270" s="487" t="n"/>
      <c r="X270" s="487" t="n"/>
      <c r="Y270" s="487" t="n"/>
      <c r="Z270" s="487" t="n"/>
      <c r="AA270" s="487" t="n"/>
      <c r="AB270" s="487" t="n"/>
      <c r="AC270" s="487" t="n"/>
      <c r="AD270" s="487" t="n"/>
      <c r="AE270" s="487" t="n"/>
      <c r="AF270" s="487" t="n"/>
      <c r="AG270" s="487" t="n"/>
    </row>
    <row r="271" ht="18" customHeight="1" thickBot="1" thickTop="1">
      <c r="A271" s="47" t="inlineStr">
        <is>
          <t>ИТОГО, кг</t>
        </is>
      </c>
      <c r="B271" s="53">
        <f>IFERROR(V22*H22,"0")</f>
        <v/>
      </c>
      <c r="C271" s="53">
        <f>IFERROR(V28*H28,"0")+IFERROR(V29*H29,"0")+IFERROR(V30*H30,"0")+IFERROR(V31*H31,"0")</f>
        <v/>
      </c>
      <c r="D271" s="53">
        <f>IFERROR(V36*H36,"0")+IFERROR(V37*H37,"0")+IFERROR(V38*H38,"0")+IFERROR(V39*H39,"0")</f>
        <v/>
      </c>
      <c r="E271" s="53">
        <f>IFERROR(V44*H44,"0")+IFERROR(V45*H45,"0")</f>
        <v/>
      </c>
      <c r="F271" s="53">
        <f>IFERROR(V50*H50,"0")+IFERROR(V51*H51,"0")+IFERROR(V52*H52,"0")+IFERROR(V53*H53,"0")+IFERROR(V54*H54,"0")+IFERROR(V55*H55,"0")</f>
        <v/>
      </c>
      <c r="G271" s="53">
        <f>IFERROR(V60*H60,"0")+IFERROR(V61*H61,"0")</f>
        <v/>
      </c>
      <c r="H271" s="53">
        <f>IFERROR(V66*H66,"0")</f>
        <v/>
      </c>
      <c r="I271" s="53">
        <f>IFERROR(V71*H71,"0")+IFERROR(V72*H72,"0")</f>
        <v/>
      </c>
      <c r="J271" s="53">
        <f>IFERROR(V77*H77,"0")+IFERROR(V78*H78,"0")+IFERROR(V79*H79,"0")+IFERROR(V80*H80,"0")+IFERROR(V81*H81,"0")+IFERROR(V82*H82,"0")</f>
        <v/>
      </c>
      <c r="K271" s="53">
        <f>IFERROR(V87*H87,"0")+IFERROR(V88*H88,"0")+IFERROR(V89*H89,"0")</f>
        <v/>
      </c>
      <c r="L271" s="53">
        <f>IFERROR(V94*H94,"0")+IFERROR(V95*H95,"0")+IFERROR(V96*H96,"0")+IFERROR(V97*H97,"0")</f>
        <v/>
      </c>
      <c r="M271" s="53">
        <f>IFERROR(V102*H102,"0")+IFERROR(V103*H103,"0")</f>
        <v/>
      </c>
      <c r="N271" s="53">
        <f>IFERROR(V108*H108,"0")</f>
        <v/>
      </c>
      <c r="O271" s="53">
        <f>IFERROR(V113*H113,"0")+IFERROR(V114*H114,"0")+IFERROR(V115*H115,"0")+IFERROR(V116*H116,"0")</f>
        <v/>
      </c>
      <c r="P271" s="53">
        <f>IFERROR(V121*H121,"0")</f>
        <v/>
      </c>
      <c r="Q271" s="53">
        <f>IFERROR(V126*H126,"0")+IFERROR(V127*H127,"0")</f>
        <v/>
      </c>
      <c r="R271" s="53">
        <f>IFERROR(V132*H132,"0")</f>
        <v/>
      </c>
      <c r="S271" s="53">
        <f>IFERROR(V138*H138,"0")</f>
        <v/>
      </c>
      <c r="T271" s="53">
        <f>IFERROR(V143*H143,"0")+IFERROR(V144*H144,"0")+IFERROR(V145*H145,"0")+IFERROR(V146*H146,"0")+IFERROR(V150*H150,"0")+IFERROR(V151*H151,"0")</f>
        <v/>
      </c>
      <c r="U271" s="53">
        <f>IFERROR(V157*H157,"0")+IFERROR(V158*H158,"0")</f>
        <v/>
      </c>
      <c r="V271" s="53">
        <f>IFERROR(V163*H163,"0")</f>
        <v/>
      </c>
      <c r="W271" s="53">
        <f>IFERROR(V168*H168,"0")</f>
        <v/>
      </c>
      <c r="X271" s="53">
        <f>IFERROR(V173*H173,"0")+IFERROR(V174*H174,"0")+IFERROR(V175*H175,"0")</f>
        <v/>
      </c>
      <c r="Y271" s="53">
        <f>IFERROR(V181*H181,"0")+IFERROR(V182*H182,"0")</f>
        <v/>
      </c>
      <c r="Z271" s="53">
        <f>IFERROR(V187*H187,"0")+IFERROR(V188*H188,"0")+IFERROR(V189*H189,"0")</f>
        <v/>
      </c>
      <c r="AA271" s="53">
        <f>IFERROR(V194*H194,"0")+IFERROR(V195*H195,"0")+IFERROR(V196*H196,"0")+IFERROR(V197*H197,"0")</f>
        <v/>
      </c>
      <c r="AB271" s="53">
        <f>IFERROR(V202*H202,"0")</f>
        <v/>
      </c>
      <c r="AC271" s="53">
        <f>IFERROR(V207*H207,"0")+IFERROR(V208*H208,"0")</f>
        <v/>
      </c>
      <c r="AD271" s="53">
        <f>IFERROR(V214*H214,"0")</f>
        <v/>
      </c>
      <c r="AE271" s="53">
        <f>IFERROR(V220*H220,"0")</f>
        <v/>
      </c>
      <c r="AF271" s="53">
        <f>IFERROR(V225*H225,"0")</f>
        <v/>
      </c>
      <c r="AG271" s="53">
        <f>IFERROR(V231*H231,"0")+IFERROR(V235*H235,"0")+IFERROR(V239*H239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+IFERROR(V255*H255,"0")+IFERROR(V256*H256,"0")+IFERROR(V257*H257,"0")+IFERROR(V258*H258,"0")</f>
        <v/>
      </c>
    </row>
    <row r="272" ht="13.5" customHeight="1" thickTop="1">
      <c r="C272" s="1" t="n"/>
    </row>
    <row r="273" ht="19.5" customHeight="1">
      <c r="A273" s="71" t="inlineStr">
        <is>
          <t>ЗПФ, кг</t>
        </is>
      </c>
      <c r="B273" s="71" t="inlineStr">
        <is>
          <t xml:space="preserve">ПГП, кг </t>
        </is>
      </c>
      <c r="C273" s="71" t="inlineStr">
        <is>
          <t>КИЗ, кг</t>
        </is>
      </c>
    </row>
    <row r="274">
      <c r="A274" s="72">
        <f>SUMPRODUCT(--(BA:BA="ЗПФ"),--(U:U="кор"),H:H,W:W)+SUMPRODUCT(--(BA:BA="ЗПФ"),--(U:U="кг"),W:W)</f>
        <v/>
      </c>
      <c r="B274" s="73">
        <f>SUMPRODUCT(--(BA:BA="ПГП"),--(U:U="кор"),H:H,W:W)+SUMPRODUCT(--(BA:BA="ПГП"),--(U:U="кг"),W:W)</f>
        <v/>
      </c>
      <c r="C274" s="73">
        <f>SUMPRODUCT(--(BA:BA="КИЗ"),--(U:U="кор"),H:H,W:W)+SUMPRODUCT(--(BA:BA="КИЗ"),--(U:U="кг"),W:W)</f>
        <v/>
      </c>
    </row>
    <row r="27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v78ZzeRRxSTdRGlgog7ZQ==" formatRows="1" sort="0" spinCount="100000" hashValue="H++Qer7NN2RYI40IfFD4s5Wfc39QQs8d07d+I4zEIQEVMQDhUXY08xtxOnWS3Y6cwhmZcsfKy9gpvb3Z5ty4Bw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82">
    <mergeCell ref="N144:R144"/>
    <mergeCell ref="D60:E60"/>
    <mergeCell ref="A69:X69"/>
    <mergeCell ref="D187:E187"/>
    <mergeCell ref="D174:E174"/>
    <mergeCell ref="A232:M233"/>
    <mergeCell ref="N24:T24"/>
    <mergeCell ref="D45:E45"/>
    <mergeCell ref="H9:I9"/>
    <mergeCell ref="N260:T260"/>
    <mergeCell ref="A90:M91"/>
    <mergeCell ref="A56:M57"/>
    <mergeCell ref="N153:T153"/>
    <mergeCell ref="N157:R157"/>
    <mergeCell ref="D78:E78"/>
    <mergeCell ref="N184:T184"/>
    <mergeCell ref="N28:R28"/>
    <mergeCell ref="D71:E71"/>
    <mergeCell ref="A211:X211"/>
    <mergeCell ref="P269:P270"/>
    <mergeCell ref="A186:X186"/>
    <mergeCell ref="N30:R30"/>
    <mergeCell ref="N148:T148"/>
    <mergeCell ref="Y269:Y270"/>
    <mergeCell ref="A83:M84"/>
    <mergeCell ref="N215:T215"/>
    <mergeCell ref="H5:L5"/>
    <mergeCell ref="N190:T190"/>
    <mergeCell ref="N257:R257"/>
    <mergeCell ref="N175:R175"/>
    <mergeCell ref="B17:B18"/>
    <mergeCell ref="N54:R54"/>
    <mergeCell ref="D258:E258"/>
    <mergeCell ref="A221:M222"/>
    <mergeCell ref="N81:R81"/>
    <mergeCell ref="N252:R252"/>
    <mergeCell ref="T10:U10"/>
    <mergeCell ref="D195:E195"/>
    <mergeCell ref="D189:E189"/>
    <mergeCell ref="N266:T266"/>
    <mergeCell ref="D66:E66"/>
    <mergeCell ref="A141:X141"/>
    <mergeCell ref="D126:E126"/>
    <mergeCell ref="N181:R181"/>
    <mergeCell ref="A135:X135"/>
    <mergeCell ref="N32:T32"/>
    <mergeCell ref="D53:E53"/>
    <mergeCell ref="D197:E197"/>
    <mergeCell ref="N159:T159"/>
    <mergeCell ref="N134:T134"/>
    <mergeCell ref="A206:X206"/>
    <mergeCell ref="D253:E253"/>
    <mergeCell ref="A224:X224"/>
    <mergeCell ref="W17:W18"/>
    <mergeCell ref="A104:M105"/>
    <mergeCell ref="N98:T98"/>
    <mergeCell ref="A59:X59"/>
    <mergeCell ref="A226:M227"/>
    <mergeCell ref="R6:S9"/>
    <mergeCell ref="N36:R36"/>
    <mergeCell ref="N207:R207"/>
    <mergeCell ref="N2:U3"/>
    <mergeCell ref="D79:E79"/>
    <mergeCell ref="BA17:BA18"/>
    <mergeCell ref="N123:T123"/>
    <mergeCell ref="D144:E144"/>
    <mergeCell ref="N113:R113"/>
    <mergeCell ref="N173:R173"/>
    <mergeCell ref="N94:R94"/>
    <mergeCell ref="D81:E81"/>
    <mergeCell ref="A212:X212"/>
    <mergeCell ref="D208:E208"/>
    <mergeCell ref="AA17:AC18"/>
    <mergeCell ref="A217:X217"/>
    <mergeCell ref="A27:X27"/>
    <mergeCell ref="N118:T118"/>
    <mergeCell ref="A154:X154"/>
    <mergeCell ref="N216:T216"/>
    <mergeCell ref="Z269:Z270"/>
    <mergeCell ref="A85:X85"/>
    <mergeCell ref="N109:T109"/>
    <mergeCell ref="N127:R127"/>
    <mergeCell ref="N47:T47"/>
    <mergeCell ref="D214:E214"/>
    <mergeCell ref="D28:E28"/>
    <mergeCell ref="B269:B270"/>
    <mergeCell ref="A230:X230"/>
    <mergeCell ref="A152:M153"/>
    <mergeCell ref="N220:R220"/>
    <mergeCell ref="D55:E55"/>
    <mergeCell ref="D30:E30"/>
    <mergeCell ref="N195:R195"/>
    <mergeCell ref="D5:E5"/>
    <mergeCell ref="D94:E94"/>
    <mergeCell ref="E269:E270"/>
    <mergeCell ref="N197:R197"/>
    <mergeCell ref="A176:M177"/>
    <mergeCell ref="A65:X65"/>
    <mergeCell ref="O10:P10"/>
    <mergeCell ref="N177:T177"/>
    <mergeCell ref="A243:M244"/>
    <mergeCell ref="A179:X179"/>
    <mergeCell ref="A236:M237"/>
    <mergeCell ref="N102:R102"/>
    <mergeCell ref="D145:E145"/>
    <mergeCell ref="N52:R52"/>
    <mergeCell ref="D8:L8"/>
    <mergeCell ref="N39:R39"/>
    <mergeCell ref="D87:E87"/>
    <mergeCell ref="A156:X156"/>
    <mergeCell ref="N116:R116"/>
    <mergeCell ref="N103:R103"/>
    <mergeCell ref="K269:K270"/>
    <mergeCell ref="M269:M270"/>
    <mergeCell ref="A155:X155"/>
    <mergeCell ref="N68:T68"/>
    <mergeCell ref="A93:X93"/>
    <mergeCell ref="N46:T46"/>
    <mergeCell ref="D1:F1"/>
    <mergeCell ref="N117:T117"/>
    <mergeCell ref="J17:J18"/>
    <mergeCell ref="D82:E82"/>
    <mergeCell ref="L17:L18"/>
    <mergeCell ref="D240:E240"/>
    <mergeCell ref="N17:R18"/>
    <mergeCell ref="O6:P6"/>
    <mergeCell ref="AF269:AF270"/>
    <mergeCell ref="N50:R50"/>
    <mergeCell ref="A75:X75"/>
    <mergeCell ref="D31:E31"/>
    <mergeCell ref="D158:E158"/>
    <mergeCell ref="D77:E77"/>
    <mergeCell ref="D108:E108"/>
    <mergeCell ref="N139:T139"/>
    <mergeCell ref="I17:I18"/>
    <mergeCell ref="N237:T237"/>
    <mergeCell ref="A106:X106"/>
    <mergeCell ref="T12:U12"/>
    <mergeCell ref="N203:T203"/>
    <mergeCell ref="D72:E72"/>
    <mergeCell ref="N122:T122"/>
    <mergeCell ref="D235:E235"/>
    <mergeCell ref="D255:E255"/>
    <mergeCell ref="A23:M24"/>
    <mergeCell ref="N60:R60"/>
    <mergeCell ref="AE269:AE270"/>
    <mergeCell ref="AG269:AG270"/>
    <mergeCell ref="N78:R78"/>
    <mergeCell ref="O11:P11"/>
    <mergeCell ref="A201:X201"/>
    <mergeCell ref="N241:R241"/>
    <mergeCell ref="A6:C6"/>
    <mergeCell ref="D113:E113"/>
    <mergeCell ref="AD17:AD18"/>
    <mergeCell ref="N67:T67"/>
    <mergeCell ref="N80:R80"/>
    <mergeCell ref="D88:E88"/>
    <mergeCell ref="A228:X228"/>
    <mergeCell ref="N55:R55"/>
    <mergeCell ref="N126:R126"/>
    <mergeCell ref="D115:E115"/>
    <mergeCell ref="A172:X172"/>
    <mergeCell ref="A25:X25"/>
    <mergeCell ref="N133:T133"/>
    <mergeCell ref="N198:T198"/>
    <mergeCell ref="A223:X223"/>
    <mergeCell ref="A5:C5"/>
    <mergeCell ref="J269:J270"/>
    <mergeCell ref="N71:R71"/>
    <mergeCell ref="L269:L270"/>
    <mergeCell ref="D269:D270"/>
    <mergeCell ref="N227:T227"/>
    <mergeCell ref="N164:T164"/>
    <mergeCell ref="A17:A18"/>
    <mergeCell ref="K17:K18"/>
    <mergeCell ref="A125:X125"/>
    <mergeCell ref="A20:X20"/>
    <mergeCell ref="C17:C18"/>
    <mergeCell ref="N231:R231"/>
    <mergeCell ref="D103:E103"/>
    <mergeCell ref="D37:E37"/>
    <mergeCell ref="A112:X112"/>
    <mergeCell ref="N209:T209"/>
    <mergeCell ref="D168:E168"/>
    <mergeCell ref="D9:E9"/>
    <mergeCell ref="F9:G9"/>
    <mergeCell ref="A64:X64"/>
    <mergeCell ref="D38:E38"/>
    <mergeCell ref="A107:X107"/>
    <mergeCell ref="A178:X178"/>
    <mergeCell ref="N150:R150"/>
    <mergeCell ref="N255:R255"/>
    <mergeCell ref="D96:E96"/>
    <mergeCell ref="N242:R242"/>
    <mergeCell ref="D52:E52"/>
    <mergeCell ref="N15:R16"/>
    <mergeCell ref="D116:E116"/>
    <mergeCell ref="N160:T160"/>
    <mergeCell ref="N194:R194"/>
    <mergeCell ref="A35:X35"/>
    <mergeCell ref="N233:T233"/>
    <mergeCell ref="D220:E220"/>
    <mergeCell ref="A245:X245"/>
    <mergeCell ref="D157:E157"/>
    <mergeCell ref="A166:X166"/>
    <mergeCell ref="A215:M216"/>
    <mergeCell ref="D251:E251"/>
    <mergeCell ref="T269:T270"/>
    <mergeCell ref="N145:R145"/>
    <mergeCell ref="V269:V270"/>
    <mergeCell ref="A73:M74"/>
    <mergeCell ref="Y268:AC268"/>
    <mergeCell ref="D182:E182"/>
    <mergeCell ref="N163:R163"/>
    <mergeCell ref="N259:T259"/>
    <mergeCell ref="N138:R138"/>
    <mergeCell ref="T5:U5"/>
    <mergeCell ref="N174:R174"/>
    <mergeCell ref="C269:C270"/>
    <mergeCell ref="U17:U18"/>
    <mergeCell ref="D246:E246"/>
    <mergeCell ref="N90:T90"/>
    <mergeCell ref="N261:T261"/>
    <mergeCell ref="A136:X136"/>
    <mergeCell ref="A21:X21"/>
    <mergeCell ref="A192:X192"/>
    <mergeCell ref="D248:E248"/>
    <mergeCell ref="N83:T83"/>
    <mergeCell ref="T6:U9"/>
    <mergeCell ref="N77:R77"/>
    <mergeCell ref="N91:T91"/>
    <mergeCell ref="A131:X131"/>
    <mergeCell ref="N29:R29"/>
    <mergeCell ref="A259:M260"/>
    <mergeCell ref="A203:M204"/>
    <mergeCell ref="A190:M191"/>
    <mergeCell ref="N31:R31"/>
    <mergeCell ref="N87:R87"/>
    <mergeCell ref="N202:R202"/>
    <mergeCell ref="N158:R158"/>
    <mergeCell ref="N258:R258"/>
    <mergeCell ref="A34:X34"/>
    <mergeCell ref="X269:X270"/>
    <mergeCell ref="D188:E188"/>
    <mergeCell ref="N168:R168"/>
    <mergeCell ref="A49:X49"/>
    <mergeCell ref="N89:R89"/>
    <mergeCell ref="D132:E132"/>
    <mergeCell ref="A205:X205"/>
    <mergeCell ref="N40:T40"/>
    <mergeCell ref="AE268:AF268"/>
    <mergeCell ref="D36:E36"/>
    <mergeCell ref="D7:L7"/>
    <mergeCell ref="N121:R121"/>
    <mergeCell ref="N115:R115"/>
    <mergeCell ref="D61:E61"/>
    <mergeCell ref="A139:M140"/>
    <mergeCell ref="D254:E254"/>
    <mergeCell ref="A269:A270"/>
    <mergeCell ref="A46:M47"/>
    <mergeCell ref="A147:M148"/>
    <mergeCell ref="A200:X200"/>
    <mergeCell ref="N240:R240"/>
    <mergeCell ref="N44:R44"/>
    <mergeCell ref="S269:S270"/>
    <mergeCell ref="D127:E127"/>
    <mergeCell ref="A58:X58"/>
    <mergeCell ref="N264:T264"/>
    <mergeCell ref="D114:E114"/>
    <mergeCell ref="N170:T170"/>
    <mergeCell ref="D51:E51"/>
    <mergeCell ref="N262:T262"/>
    <mergeCell ref="N108:R108"/>
    <mergeCell ref="N199:T199"/>
    <mergeCell ref="A124:X124"/>
    <mergeCell ref="N95:R95"/>
    <mergeCell ref="D138:E138"/>
    <mergeCell ref="N97:R97"/>
    <mergeCell ref="A149:X149"/>
    <mergeCell ref="N96:R96"/>
    <mergeCell ref="H17:H18"/>
    <mergeCell ref="A86:X86"/>
    <mergeCell ref="N183:T183"/>
    <mergeCell ref="A42:X42"/>
    <mergeCell ref="A213:X213"/>
    <mergeCell ref="N104:T104"/>
    <mergeCell ref="N41:T41"/>
    <mergeCell ref="U269:U270"/>
    <mergeCell ref="D181:E181"/>
    <mergeCell ref="N56:T56"/>
    <mergeCell ref="N105:T105"/>
    <mergeCell ref="AD269:AD270"/>
    <mergeCell ref="A209:M210"/>
    <mergeCell ref="D39:E39"/>
    <mergeCell ref="A159:M160"/>
    <mergeCell ref="N187:R187"/>
    <mergeCell ref="D89:E89"/>
    <mergeCell ref="N147:T147"/>
    <mergeCell ref="N254:R254"/>
    <mergeCell ref="N45:R45"/>
    <mergeCell ref="A70:X70"/>
    <mergeCell ref="A98:M99"/>
    <mergeCell ref="N256:R256"/>
    <mergeCell ref="H1:O1"/>
    <mergeCell ref="O9:P9"/>
    <mergeCell ref="N22:R22"/>
    <mergeCell ref="AA269:AA270"/>
    <mergeCell ref="AC269:AC270"/>
    <mergeCell ref="A101:X101"/>
    <mergeCell ref="A76:X76"/>
    <mergeCell ref="D194:E194"/>
    <mergeCell ref="Z17:Z18"/>
    <mergeCell ref="N110:T110"/>
    <mergeCell ref="A32:M33"/>
    <mergeCell ref="D146:E146"/>
    <mergeCell ref="A109:M110"/>
    <mergeCell ref="N62:T62"/>
    <mergeCell ref="A92:X92"/>
    <mergeCell ref="D143:E143"/>
    <mergeCell ref="N176:T176"/>
    <mergeCell ref="H269:H270"/>
    <mergeCell ref="D207:E207"/>
    <mergeCell ref="D256:E256"/>
    <mergeCell ref="N191:T191"/>
    <mergeCell ref="S268:T268"/>
    <mergeCell ref="N114:R114"/>
    <mergeCell ref="N57:T57"/>
    <mergeCell ref="N128:T128"/>
    <mergeCell ref="G17:G18"/>
    <mergeCell ref="A218:X218"/>
    <mergeCell ref="H10:L10"/>
    <mergeCell ref="A193:X193"/>
    <mergeCell ref="A169:M170"/>
    <mergeCell ref="D80:E80"/>
    <mergeCell ref="N66:R66"/>
    <mergeCell ref="N188:R188"/>
    <mergeCell ref="N53:R53"/>
    <mergeCell ref="N222:T222"/>
    <mergeCell ref="A26:X26"/>
    <mergeCell ref="N204:T204"/>
    <mergeCell ref="D225:E225"/>
    <mergeCell ref="A164:M165"/>
    <mergeCell ref="A234:X234"/>
    <mergeCell ref="G269:G270"/>
    <mergeCell ref="N61:R61"/>
    <mergeCell ref="A100:X100"/>
    <mergeCell ref="A171:X171"/>
    <mergeCell ref="A9:C9"/>
    <mergeCell ref="D202:E202"/>
    <mergeCell ref="O12:P12"/>
    <mergeCell ref="A229:X229"/>
    <mergeCell ref="D231:E231"/>
    <mergeCell ref="N208:R208"/>
    <mergeCell ref="A117:M118"/>
    <mergeCell ref="D6:L6"/>
    <mergeCell ref="AB269:AB270"/>
    <mergeCell ref="O13:P13"/>
    <mergeCell ref="N250:R250"/>
    <mergeCell ref="N210:T210"/>
    <mergeCell ref="D22:E22"/>
    <mergeCell ref="N51:R51"/>
    <mergeCell ref="N226:T226"/>
    <mergeCell ref="N239:R239"/>
    <mergeCell ref="A120:X120"/>
    <mergeCell ref="N214:R214"/>
    <mergeCell ref="D257:E257"/>
    <mergeCell ref="D151:E151"/>
    <mergeCell ref="N129:T129"/>
    <mergeCell ref="N63:T63"/>
    <mergeCell ref="D150:E150"/>
    <mergeCell ref="R269:R270"/>
    <mergeCell ref="A219:X219"/>
    <mergeCell ref="N243:T243"/>
    <mergeCell ref="N221:T221"/>
    <mergeCell ref="M17:M18"/>
    <mergeCell ref="N236:T236"/>
    <mergeCell ref="A161:X161"/>
    <mergeCell ref="N132:R132"/>
    <mergeCell ref="O8:P8"/>
    <mergeCell ref="N196:R196"/>
    <mergeCell ref="N225:R225"/>
    <mergeCell ref="D241:E241"/>
    <mergeCell ref="D10:E10"/>
    <mergeCell ref="F10:G10"/>
    <mergeCell ref="N84:T84"/>
    <mergeCell ref="C268:R268"/>
    <mergeCell ref="A12:L12"/>
    <mergeCell ref="A238:X238"/>
    <mergeCell ref="F5:G5"/>
    <mergeCell ref="A14:L14"/>
    <mergeCell ref="A183:M184"/>
    <mergeCell ref="N251:R251"/>
    <mergeCell ref="N189:R189"/>
    <mergeCell ref="I269:I270"/>
    <mergeCell ref="D175:E175"/>
    <mergeCell ref="N82:R82"/>
    <mergeCell ref="N253:R253"/>
    <mergeCell ref="T11:U11"/>
    <mergeCell ref="A122:M123"/>
    <mergeCell ref="N146:R146"/>
    <mergeCell ref="A167:X167"/>
    <mergeCell ref="N33:T33"/>
    <mergeCell ref="U268:X268"/>
    <mergeCell ref="D29:E29"/>
    <mergeCell ref="N73:T73"/>
    <mergeCell ref="N244:T244"/>
    <mergeCell ref="D252:E252"/>
    <mergeCell ref="A40:M41"/>
    <mergeCell ref="A162:X162"/>
    <mergeCell ref="A67:M68"/>
    <mergeCell ref="D247:E247"/>
    <mergeCell ref="O269:O270"/>
    <mergeCell ref="N246:R246"/>
    <mergeCell ref="Q269:Q270"/>
    <mergeCell ref="N37:R37"/>
    <mergeCell ref="D249:E249"/>
    <mergeCell ref="N72:R72"/>
    <mergeCell ref="O5:P5"/>
    <mergeCell ref="A133:M134"/>
    <mergeCell ref="N143:R143"/>
    <mergeCell ref="N248:R248"/>
    <mergeCell ref="F17:F18"/>
    <mergeCell ref="D242:E242"/>
    <mergeCell ref="A198:M199"/>
    <mergeCell ref="N235:R235"/>
    <mergeCell ref="D163:E163"/>
    <mergeCell ref="A180:X180"/>
    <mergeCell ref="A13:L13"/>
    <mergeCell ref="A19:X19"/>
    <mergeCell ref="N165:T165"/>
    <mergeCell ref="D102:E102"/>
    <mergeCell ref="N88:R88"/>
    <mergeCell ref="A111:X111"/>
    <mergeCell ref="N152:T152"/>
    <mergeCell ref="D196:E196"/>
    <mergeCell ref="A15:L15"/>
    <mergeCell ref="A62:M63"/>
    <mergeCell ref="N23:T23"/>
    <mergeCell ref="A48:X48"/>
    <mergeCell ref="A142:X142"/>
    <mergeCell ref="D54:E54"/>
    <mergeCell ref="J9:L9"/>
    <mergeCell ref="R5:S5"/>
    <mergeCell ref="A261:M266"/>
    <mergeCell ref="A128:M129"/>
    <mergeCell ref="A137:X137"/>
    <mergeCell ref="N99:T99"/>
    <mergeCell ref="D239:E239"/>
    <mergeCell ref="N74:T74"/>
    <mergeCell ref="D95:E95"/>
    <mergeCell ref="S17:T17"/>
    <mergeCell ref="Y17:Y18"/>
    <mergeCell ref="A8:C8"/>
    <mergeCell ref="A185:X185"/>
    <mergeCell ref="N151:R151"/>
    <mergeCell ref="D97:E97"/>
    <mergeCell ref="A10:C10"/>
    <mergeCell ref="A43:X43"/>
    <mergeCell ref="N140:T140"/>
    <mergeCell ref="N247:R247"/>
    <mergeCell ref="N182:R182"/>
    <mergeCell ref="N38:R38"/>
    <mergeCell ref="N232:T232"/>
    <mergeCell ref="W269:W270"/>
    <mergeCell ref="N249:R249"/>
    <mergeCell ref="N169:T169"/>
    <mergeCell ref="D121:E121"/>
    <mergeCell ref="A130:X130"/>
    <mergeCell ref="P1:R1"/>
    <mergeCell ref="N263:T263"/>
    <mergeCell ref="D17:E18"/>
    <mergeCell ref="D173:E173"/>
    <mergeCell ref="A119:X119"/>
    <mergeCell ref="N269:N270"/>
    <mergeCell ref="V17:V18"/>
    <mergeCell ref="F269:F270"/>
    <mergeCell ref="X17:X18"/>
    <mergeCell ref="D250:E250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Луганская Народная Респ, Комиссара Санюка (Каменнобродский р-н) ул, д. 50,</t>
        </is>
      </c>
      <c r="C10" s="54" t="inlineStr">
        <is>
          <t>596383_5</t>
        </is>
      </c>
      <c r="D10" s="54" t="inlineStr">
        <is>
          <t>5</t>
        </is>
      </c>
      <c r="E10" s="54" t="inlineStr"/>
    </row>
    <row r="11">
      <c r="B11" s="54" t="inlineStr">
        <is>
          <t>НВ, ООО 9001015535, Донецкая Народная Респ, Охотская ул, д. 79А,</t>
        </is>
      </c>
      <c r="C11" s="54" t="inlineStr">
        <is>
          <t>596383_6</t>
        </is>
      </c>
      <c r="D11" s="54" t="inlineStr">
        <is>
          <t>6</t>
        </is>
      </c>
      <c r="E11" s="54" t="inlineStr"/>
    </row>
    <row r="13">
      <c r="B13" s="54" t="inlineStr">
        <is>
          <t>272319Российская Федерация, Запорожская обл, Мелитопольский р-н, Мелитополь г, 8 Марта ул, д. 43/1,</t>
        </is>
      </c>
      <c r="C13" s="54" t="inlineStr">
        <is>
          <t>596383_1</t>
        </is>
      </c>
      <c r="D13" s="54" t="inlineStr"/>
      <c r="E13" s="54" t="inlineStr"/>
    </row>
    <row r="15">
      <c r="B15" s="54" t="inlineStr">
        <is>
          <t>283037Российская Федерация, Донецкая Народная Респ, Донецк г, Центральнозаводская ул, д. 14,</t>
        </is>
      </c>
      <c r="C15" s="54" t="inlineStr">
        <is>
          <t>596383_2</t>
        </is>
      </c>
      <c r="D15" s="54" t="inlineStr"/>
      <c r="E15" s="54" t="inlineStr"/>
    </row>
    <row r="17">
      <c r="B17" s="54" t="inlineStr">
        <is>
          <t>287642Российская Федерация, Донецкая Народная Респ, Мариуполь г, Свободы ул, д. 20,</t>
        </is>
      </c>
      <c r="C17" s="54" t="inlineStr">
        <is>
          <t>596383_3</t>
        </is>
      </c>
      <c r="D17" s="54" t="inlineStr"/>
      <c r="E17" s="54" t="inlineStr"/>
    </row>
    <row r="19">
      <c r="B19" s="54" t="inlineStr">
        <is>
          <t>272151Российская Федерация, Запорожская обл, Бердянский р-н, Трояны с.,</t>
        </is>
      </c>
      <c r="C19" s="54" t="inlineStr">
        <is>
          <t>596383_4</t>
        </is>
      </c>
      <c r="D19" s="54" t="inlineStr"/>
      <c r="E19" s="54" t="inlineStr"/>
    </row>
    <row r="21">
      <c r="B21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21" s="54" t="inlineStr">
        <is>
          <t>596383_5</t>
        </is>
      </c>
      <c r="D21" s="54" t="inlineStr"/>
      <c r="E21" s="54" t="inlineStr"/>
    </row>
    <row r="23">
      <c r="B23" s="54" t="inlineStr">
        <is>
          <t>283092Российская Федерация, Донецкая Народная Респ, Донецк г, Охотская ул, д. 79А,</t>
        </is>
      </c>
      <c r="C23" s="54" t="inlineStr">
        <is>
          <t>596383_6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9qviWfoMl0Bp2zubhDsL1Q==" formatRows="1" sort="0" spinCount="100000" hashValue="x94pgWVSI8nZ8pHVgPVLD32SlK/zo+9tDI/72O6BCXrJGgj54eDloo0FNoSFeO4YeYd910Ox3H4BzIBRyMUlO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2024-02-09T10:11:08Z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