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13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7" min="16" max="16"/>
    <col width="6.140625" customWidth="1" style="34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7" min="22" max="22"/>
    <col width="11" customWidth="1" style="347" min="23" max="23"/>
    <col width="10" customWidth="1" style="347" min="24" max="24"/>
    <col width="11.5703125" customWidth="1" style="347" min="25" max="25"/>
    <col width="10.42578125" customWidth="1" style="34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7" min="30" max="30"/>
    <col width="9.140625" customWidth="1" style="347" min="31" max="16384"/>
  </cols>
  <sheetData>
    <row r="1" ht="45" customFormat="1" customHeight="1" s="667">
      <c r="A1" s="48" t="n"/>
      <c r="B1" s="48" t="n"/>
      <c r="C1" s="48" t="n"/>
      <c r="D1" s="686" t="inlineStr">
        <is>
          <t xml:space="preserve">  БЛАНК ЗАКАЗА </t>
        </is>
      </c>
      <c r="G1" s="14" t="inlineStr">
        <is>
          <t>КИ</t>
        </is>
      </c>
      <c r="H1" s="686" t="inlineStr">
        <is>
          <t>на отгрузку продукции с ООО Трейд-Сервис с</t>
        </is>
      </c>
      <c r="P1" s="687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7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7" t="n"/>
      <c r="P2" s="347" t="n"/>
      <c r="Q2" s="347" t="n"/>
      <c r="R2" s="347" t="n"/>
      <c r="S2" s="347" t="n"/>
      <c r="T2" s="347" t="n"/>
      <c r="U2" s="34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7" t="n"/>
      <c r="O3" s="347" t="n"/>
      <c r="P3" s="347" t="n"/>
      <c r="Q3" s="347" t="n"/>
      <c r="R3" s="347" t="n"/>
      <c r="S3" s="347" t="n"/>
      <c r="T3" s="347" t="n"/>
      <c r="U3" s="34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7">
      <c r="A5" s="668" t="inlineStr">
        <is>
          <t xml:space="preserve">Ваш контактный телефон и имя: </t>
        </is>
      </c>
      <c r="B5" s="696" t="n"/>
      <c r="C5" s="697" t="n"/>
      <c r="D5" s="690" t="n"/>
      <c r="E5" s="698" t="n"/>
      <c r="F5" s="691" t="inlineStr">
        <is>
          <t>Комментарий к заказу:</t>
        </is>
      </c>
      <c r="G5" s="697" t="n"/>
      <c r="H5" s="690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45325</v>
      </c>
      <c r="P5" s="701" t="n"/>
      <c r="R5" s="693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667">
      <c r="A6" s="668" t="inlineStr">
        <is>
          <t>Адрес доставки:</t>
        </is>
      </c>
      <c r="B6" s="696" t="n"/>
      <c r="C6" s="697" t="n"/>
      <c r="D6" s="669" t="inlineStr">
        <is>
          <t>ЛП, ООО, Краснодарский край, Сочи г, Строительный пер, д. 10А,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670">
        <f>IF(O5=0," ",CHOOSE(WEEKDAY(O5,2),"Понедельник","Вторник","Среда","Четверг","Пятница","Суббота","Воскресенье"))</f>
        <v/>
      </c>
      <c r="P6" s="705" t="n"/>
      <c r="R6" s="672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"ЛОГИСТИЧЕСКИЙ ПАРТНЕР"</t>
        </is>
      </c>
      <c r="U6" s="707" t="n"/>
      <c r="Z6" s="60" t="n"/>
      <c r="AA6" s="60" t="n"/>
      <c r="AB6" s="60" t="n"/>
    </row>
    <row r="7" hidden="1" ht="21.75" customFormat="1" customHeight="1" s="667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347" t="n"/>
      <c r="S7" s="702" t="n"/>
      <c r="T7" s="711" t="n"/>
      <c r="U7" s="712" t="n"/>
      <c r="Z7" s="60" t="n"/>
      <c r="AA7" s="60" t="n"/>
      <c r="AB7" s="60" t="n"/>
    </row>
    <row r="8" ht="25.5" customFormat="1" customHeight="1" s="667">
      <c r="A8" s="682" t="inlineStr">
        <is>
          <t>Адрес сдачи груза:</t>
        </is>
      </c>
      <c r="B8" s="713" t="n"/>
      <c r="C8" s="714" t="n"/>
      <c r="D8" s="683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663" t="n">
        <v>0.4166666666666667</v>
      </c>
      <c r="P8" s="701" t="n"/>
      <c r="R8" s="347" t="n"/>
      <c r="S8" s="702" t="n"/>
      <c r="T8" s="711" t="n"/>
      <c r="U8" s="712" t="n"/>
      <c r="Z8" s="60" t="n"/>
      <c r="AA8" s="60" t="n"/>
      <c r="AB8" s="60" t="n"/>
    </row>
    <row r="9" ht="39.95" customFormat="1" customHeight="1" s="667">
      <c r="A9" s="65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 t="n"/>
      <c r="C9" s="347" t="n"/>
      <c r="D9" s="660" t="inlineStr"/>
      <c r="E9" s="3" t="n"/>
      <c r="F9" s="65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 t="n"/>
      <c r="H9" s="68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347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7">
      <c r="A10" s="65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 t="n"/>
      <c r="C10" s="347" t="n"/>
      <c r="D10" s="660" t="n"/>
      <c r="E10" s="3" t="n"/>
      <c r="F10" s="65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 t="n"/>
      <c r="H10" s="662">
        <f>IFERROR(VLOOKUP($D$10,Proxy,2,FALSE),"")</f>
        <v/>
      </c>
      <c r="I10" s="347" t="n"/>
      <c r="J10" s="347" t="n"/>
      <c r="K10" s="347" t="n"/>
      <c r="L10" s="347" t="n"/>
      <c r="N10" s="31" t="inlineStr">
        <is>
          <t>Время доставки</t>
        </is>
      </c>
      <c r="O10" s="663" t="n"/>
      <c r="P10" s="701" t="n"/>
      <c r="S10" s="29" t="inlineStr">
        <is>
          <t>КОД Аксапты Клиента</t>
        </is>
      </c>
      <c r="T10" s="719" t="inlineStr">
        <is>
          <t>590704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3" t="n"/>
      <c r="P11" s="701" t="n"/>
      <c r="S11" s="29" t="inlineStr">
        <is>
          <t>Тип заказа</t>
        </is>
      </c>
      <c r="T11" s="65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7">
      <c r="A12" s="650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666" t="n"/>
      <c r="P12" s="710" t="n"/>
      <c r="Q12" s="28" t="n"/>
      <c r="S12" s="29" t="inlineStr"/>
      <c r="T12" s="667" t="n"/>
      <c r="U12" s="347" t="n"/>
      <c r="Z12" s="60" t="n"/>
      <c r="AA12" s="60" t="n"/>
      <c r="AB12" s="60" t="n"/>
    </row>
    <row r="13" ht="23.25" customFormat="1" customHeight="1" s="667">
      <c r="A13" s="650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65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7">
      <c r="A14" s="650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7">
      <c r="A15" s="652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654" t="inlineStr">
        <is>
          <t>Кликните на продукт, чтобы просмотреть изображение</t>
        </is>
      </c>
      <c r="V15" s="667" t="n"/>
      <c r="W15" s="667" t="n"/>
      <c r="X15" s="667" t="n"/>
      <c r="Y15" s="66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8" t="inlineStr">
        <is>
          <t>Код единицы продаж</t>
        </is>
      </c>
      <c r="B17" s="638" t="inlineStr">
        <is>
          <t>Код продукта</t>
        </is>
      </c>
      <c r="C17" s="656" t="inlineStr">
        <is>
          <t>Номер варианта</t>
        </is>
      </c>
      <c r="D17" s="638" t="inlineStr">
        <is>
          <t xml:space="preserve">Штрих-код </t>
        </is>
      </c>
      <c r="E17" s="722" t="n"/>
      <c r="F17" s="638" t="inlineStr">
        <is>
          <t>Вес нетто штуки, кг</t>
        </is>
      </c>
      <c r="G17" s="638" t="inlineStr">
        <is>
          <t>Кол-во штук в коробе, шт</t>
        </is>
      </c>
      <c r="H17" s="638" t="inlineStr">
        <is>
          <t>Вес нетто короба, кг</t>
        </is>
      </c>
      <c r="I17" s="638" t="inlineStr">
        <is>
          <t>Вес брутто короба, кг</t>
        </is>
      </c>
      <c r="J17" s="638" t="inlineStr">
        <is>
          <t>Кол-во кор. на паллте, шт</t>
        </is>
      </c>
      <c r="K17" s="638" t="inlineStr">
        <is>
          <t>Коробок в слое</t>
        </is>
      </c>
      <c r="L17" s="638" t="inlineStr">
        <is>
          <t>Завод</t>
        </is>
      </c>
      <c r="M17" s="638" t="inlineStr">
        <is>
          <t>Срок годности, сут.</t>
        </is>
      </c>
      <c r="N17" s="638" t="inlineStr">
        <is>
          <t>Наименование</t>
        </is>
      </c>
      <c r="O17" s="723" t="n"/>
      <c r="P17" s="723" t="n"/>
      <c r="Q17" s="723" t="n"/>
      <c r="R17" s="722" t="n"/>
      <c r="S17" s="655" t="inlineStr">
        <is>
          <t>Доступно к отгрузке</t>
        </is>
      </c>
      <c r="T17" s="697" t="n"/>
      <c r="U17" s="638" t="inlineStr">
        <is>
          <t>Ед. изм.</t>
        </is>
      </c>
      <c r="V17" s="638" t="inlineStr">
        <is>
          <t>Заказ</t>
        </is>
      </c>
      <c r="W17" s="639" t="inlineStr">
        <is>
          <t>Заказ с округлением до короба</t>
        </is>
      </c>
      <c r="X17" s="638" t="inlineStr">
        <is>
          <t>Объём заказа, м3</t>
        </is>
      </c>
      <c r="Y17" s="641" t="inlineStr">
        <is>
          <t>Примечание по продуктку</t>
        </is>
      </c>
      <c r="Z17" s="641" t="inlineStr">
        <is>
          <t>Признак "НОВИНКА"</t>
        </is>
      </c>
      <c r="AA17" s="641" t="inlineStr">
        <is>
          <t>Для формул</t>
        </is>
      </c>
      <c r="AB17" s="724" t="n"/>
      <c r="AC17" s="725" t="n"/>
      <c r="AD17" s="648" t="n"/>
      <c r="BA17" s="649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655" t="inlineStr">
        <is>
          <t>начиная с</t>
        </is>
      </c>
      <c r="T18" s="655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347" t="n"/>
    </row>
    <row r="19" ht="27.75" customHeight="1">
      <c r="A19" s="37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375" t="inlineStr">
        <is>
          <t>Ядрена копоть</t>
        </is>
      </c>
      <c r="B20" s="347" t="n"/>
      <c r="C20" s="347" t="n"/>
      <c r="D20" s="347" t="n"/>
      <c r="E20" s="347" t="n"/>
      <c r="F20" s="347" t="n"/>
      <c r="G20" s="347" t="n"/>
      <c r="H20" s="347" t="n"/>
      <c r="I20" s="347" t="n"/>
      <c r="J20" s="347" t="n"/>
      <c r="K20" s="347" t="n"/>
      <c r="L20" s="347" t="n"/>
      <c r="M20" s="347" t="n"/>
      <c r="N20" s="347" t="n"/>
      <c r="O20" s="347" t="n"/>
      <c r="P20" s="347" t="n"/>
      <c r="Q20" s="347" t="n"/>
      <c r="R20" s="347" t="n"/>
      <c r="S20" s="347" t="n"/>
      <c r="T20" s="347" t="n"/>
      <c r="U20" s="347" t="n"/>
      <c r="V20" s="347" t="n"/>
      <c r="W20" s="347" t="n"/>
      <c r="X20" s="347" t="n"/>
      <c r="Y20" s="375" t="n"/>
      <c r="Z20" s="375" t="n"/>
    </row>
    <row r="21" ht="14.25" customHeight="1">
      <c r="A21" s="364" t="inlineStr">
        <is>
          <t>Копченые колбасы</t>
        </is>
      </c>
      <c r="B21" s="347" t="n"/>
      <c r="C21" s="347" t="n"/>
      <c r="D21" s="347" t="n"/>
      <c r="E21" s="347" t="n"/>
      <c r="F21" s="347" t="n"/>
      <c r="G21" s="347" t="n"/>
      <c r="H21" s="347" t="n"/>
      <c r="I21" s="347" t="n"/>
      <c r="J21" s="347" t="n"/>
      <c r="K21" s="347" t="n"/>
      <c r="L21" s="347" t="n"/>
      <c r="M21" s="347" t="n"/>
      <c r="N21" s="347" t="n"/>
      <c r="O21" s="347" t="n"/>
      <c r="P21" s="347" t="n"/>
      <c r="Q21" s="347" t="n"/>
      <c r="R21" s="347" t="n"/>
      <c r="S21" s="347" t="n"/>
      <c r="T21" s="347" t="n"/>
      <c r="U21" s="347" t="n"/>
      <c r="V21" s="347" t="n"/>
      <c r="W21" s="347" t="n"/>
      <c r="X21" s="347" t="n"/>
      <c r="Y21" s="364" t="n"/>
      <c r="Z21" s="36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0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9" t="n"/>
      <c r="B23" s="347" t="n"/>
      <c r="C23" s="347" t="n"/>
      <c r="D23" s="347" t="n"/>
      <c r="E23" s="347" t="n"/>
      <c r="F23" s="347" t="n"/>
      <c r="G23" s="347" t="n"/>
      <c r="H23" s="347" t="n"/>
      <c r="I23" s="347" t="n"/>
      <c r="J23" s="347" t="n"/>
      <c r="K23" s="347" t="n"/>
      <c r="L23" s="347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347" t="n"/>
      <c r="B24" s="347" t="n"/>
      <c r="C24" s="347" t="n"/>
      <c r="D24" s="347" t="n"/>
      <c r="E24" s="347" t="n"/>
      <c r="F24" s="347" t="n"/>
      <c r="G24" s="347" t="n"/>
      <c r="H24" s="347" t="n"/>
      <c r="I24" s="347" t="n"/>
      <c r="J24" s="347" t="n"/>
      <c r="K24" s="347" t="n"/>
      <c r="L24" s="347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364" t="inlineStr">
        <is>
          <t>Сосиски</t>
        </is>
      </c>
      <c r="B25" s="347" t="n"/>
      <c r="C25" s="347" t="n"/>
      <c r="D25" s="347" t="n"/>
      <c r="E25" s="347" t="n"/>
      <c r="F25" s="347" t="n"/>
      <c r="G25" s="347" t="n"/>
      <c r="H25" s="347" t="n"/>
      <c r="I25" s="347" t="n"/>
      <c r="J25" s="347" t="n"/>
      <c r="K25" s="347" t="n"/>
      <c r="L25" s="347" t="n"/>
      <c r="M25" s="347" t="n"/>
      <c r="N25" s="347" t="n"/>
      <c r="O25" s="347" t="n"/>
      <c r="P25" s="347" t="n"/>
      <c r="Q25" s="347" t="n"/>
      <c r="R25" s="347" t="n"/>
      <c r="S25" s="347" t="n"/>
      <c r="T25" s="347" t="n"/>
      <c r="U25" s="347" t="n"/>
      <c r="V25" s="347" t="n"/>
      <c r="W25" s="347" t="n"/>
      <c r="X25" s="347" t="n"/>
      <c r="Y25" s="364" t="n"/>
      <c r="Z25" s="36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0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0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 t="inlineStr">
        <is>
          <t>Сосиски Классические Ядрена копоть Фикс.вес 0,42 ц/о мгс Ядрена копоть</t>
        </is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0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0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50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50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50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 t="inlineStr">
        <is>
          <t>Сосиски с сыром Ядрена копоть Фикс.вес 0,42 ц/о мгс Ядрена копоть</t>
        </is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50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9" t="n"/>
      <c r="B34" s="347" t="n"/>
      <c r="C34" s="347" t="n"/>
      <c r="D34" s="347" t="n"/>
      <c r="E34" s="347" t="n"/>
      <c r="F34" s="347" t="n"/>
      <c r="G34" s="347" t="n"/>
      <c r="H34" s="347" t="n"/>
      <c r="I34" s="347" t="n"/>
      <c r="J34" s="347" t="n"/>
      <c r="K34" s="347" t="n"/>
      <c r="L34" s="347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347" t="n"/>
      <c r="B35" s="347" t="n"/>
      <c r="C35" s="347" t="n"/>
      <c r="D35" s="347" t="n"/>
      <c r="E35" s="347" t="n"/>
      <c r="F35" s="347" t="n"/>
      <c r="G35" s="347" t="n"/>
      <c r="H35" s="347" t="n"/>
      <c r="I35" s="347" t="n"/>
      <c r="J35" s="347" t="n"/>
      <c r="K35" s="347" t="n"/>
      <c r="L35" s="347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364" t="inlineStr">
        <is>
          <t>Сырокопченые колбасы</t>
        </is>
      </c>
      <c r="B36" s="347" t="n"/>
      <c r="C36" s="347" t="n"/>
      <c r="D36" s="347" t="n"/>
      <c r="E36" s="347" t="n"/>
      <c r="F36" s="347" t="n"/>
      <c r="G36" s="347" t="n"/>
      <c r="H36" s="347" t="n"/>
      <c r="I36" s="347" t="n"/>
      <c r="J36" s="347" t="n"/>
      <c r="K36" s="347" t="n"/>
      <c r="L36" s="347" t="n"/>
      <c r="M36" s="347" t="n"/>
      <c r="N36" s="347" t="n"/>
      <c r="O36" s="347" t="n"/>
      <c r="P36" s="347" t="n"/>
      <c r="Q36" s="347" t="n"/>
      <c r="R36" s="347" t="n"/>
      <c r="S36" s="347" t="n"/>
      <c r="T36" s="347" t="n"/>
      <c r="U36" s="347" t="n"/>
      <c r="V36" s="347" t="n"/>
      <c r="W36" s="347" t="n"/>
      <c r="X36" s="347" t="n"/>
      <c r="Y36" s="364" t="n"/>
      <c r="Z36" s="364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0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9" t="n"/>
      <c r="B38" s="347" t="n"/>
      <c r="C38" s="347" t="n"/>
      <c r="D38" s="347" t="n"/>
      <c r="E38" s="347" t="n"/>
      <c r="F38" s="347" t="n"/>
      <c r="G38" s="347" t="n"/>
      <c r="H38" s="347" t="n"/>
      <c r="I38" s="347" t="n"/>
      <c r="J38" s="347" t="n"/>
      <c r="K38" s="347" t="n"/>
      <c r="L38" s="347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347" t="n"/>
      <c r="B39" s="347" t="n"/>
      <c r="C39" s="347" t="n"/>
      <c r="D39" s="347" t="n"/>
      <c r="E39" s="347" t="n"/>
      <c r="F39" s="347" t="n"/>
      <c r="G39" s="347" t="n"/>
      <c r="H39" s="347" t="n"/>
      <c r="I39" s="347" t="n"/>
      <c r="J39" s="347" t="n"/>
      <c r="K39" s="347" t="n"/>
      <c r="L39" s="347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364" t="inlineStr">
        <is>
          <t>Продукты из мяса птицы копчено-вареные</t>
        </is>
      </c>
      <c r="B40" s="347" t="n"/>
      <c r="C40" s="347" t="n"/>
      <c r="D40" s="347" t="n"/>
      <c r="E40" s="347" t="n"/>
      <c r="F40" s="347" t="n"/>
      <c r="G40" s="347" t="n"/>
      <c r="H40" s="347" t="n"/>
      <c r="I40" s="347" t="n"/>
      <c r="J40" s="347" t="n"/>
      <c r="K40" s="347" t="n"/>
      <c r="L40" s="347" t="n"/>
      <c r="M40" s="347" t="n"/>
      <c r="N40" s="347" t="n"/>
      <c r="O40" s="347" t="n"/>
      <c r="P40" s="347" t="n"/>
      <c r="Q40" s="347" t="n"/>
      <c r="R40" s="347" t="n"/>
      <c r="S40" s="347" t="n"/>
      <c r="T40" s="347" t="n"/>
      <c r="U40" s="347" t="n"/>
      <c r="V40" s="347" t="n"/>
      <c r="W40" s="347" t="n"/>
      <c r="X40" s="347" t="n"/>
      <c r="Y40" s="364" t="n"/>
      <c r="Z40" s="364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0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9" t="n"/>
      <c r="B42" s="347" t="n"/>
      <c r="C42" s="347" t="n"/>
      <c r="D42" s="347" t="n"/>
      <c r="E42" s="347" t="n"/>
      <c r="F42" s="347" t="n"/>
      <c r="G42" s="347" t="n"/>
      <c r="H42" s="347" t="n"/>
      <c r="I42" s="347" t="n"/>
      <c r="J42" s="347" t="n"/>
      <c r="K42" s="347" t="n"/>
      <c r="L42" s="347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347" t="n"/>
      <c r="B43" s="347" t="n"/>
      <c r="C43" s="347" t="n"/>
      <c r="D43" s="347" t="n"/>
      <c r="E43" s="347" t="n"/>
      <c r="F43" s="347" t="n"/>
      <c r="G43" s="347" t="n"/>
      <c r="H43" s="347" t="n"/>
      <c r="I43" s="347" t="n"/>
      <c r="J43" s="347" t="n"/>
      <c r="K43" s="347" t="n"/>
      <c r="L43" s="347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364" t="inlineStr">
        <is>
          <t>Сыровяленые колбасы</t>
        </is>
      </c>
      <c r="B44" s="347" t="n"/>
      <c r="C44" s="347" t="n"/>
      <c r="D44" s="347" t="n"/>
      <c r="E44" s="347" t="n"/>
      <c r="F44" s="347" t="n"/>
      <c r="G44" s="347" t="n"/>
      <c r="H44" s="347" t="n"/>
      <c r="I44" s="347" t="n"/>
      <c r="J44" s="347" t="n"/>
      <c r="K44" s="347" t="n"/>
      <c r="L44" s="347" t="n"/>
      <c r="M44" s="347" t="n"/>
      <c r="N44" s="347" t="n"/>
      <c r="O44" s="347" t="n"/>
      <c r="P44" s="347" t="n"/>
      <c r="Q44" s="347" t="n"/>
      <c r="R44" s="347" t="n"/>
      <c r="S44" s="347" t="n"/>
      <c r="T44" s="347" t="n"/>
      <c r="U44" s="347" t="n"/>
      <c r="V44" s="347" t="n"/>
      <c r="W44" s="347" t="n"/>
      <c r="X44" s="347" t="n"/>
      <c r="Y44" s="364" t="n"/>
      <c r="Z44" s="364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0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9" t="n"/>
      <c r="B46" s="347" t="n"/>
      <c r="C46" s="347" t="n"/>
      <c r="D46" s="347" t="n"/>
      <c r="E46" s="347" t="n"/>
      <c r="F46" s="347" t="n"/>
      <c r="G46" s="347" t="n"/>
      <c r="H46" s="347" t="n"/>
      <c r="I46" s="347" t="n"/>
      <c r="J46" s="347" t="n"/>
      <c r="K46" s="347" t="n"/>
      <c r="L46" s="347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347" t="n"/>
      <c r="B47" s="347" t="n"/>
      <c r="C47" s="347" t="n"/>
      <c r="D47" s="347" t="n"/>
      <c r="E47" s="347" t="n"/>
      <c r="F47" s="347" t="n"/>
      <c r="G47" s="347" t="n"/>
      <c r="H47" s="347" t="n"/>
      <c r="I47" s="347" t="n"/>
      <c r="J47" s="347" t="n"/>
      <c r="K47" s="347" t="n"/>
      <c r="L47" s="347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37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375" t="inlineStr">
        <is>
          <t>Столичная</t>
        </is>
      </c>
      <c r="B49" s="347" t="n"/>
      <c r="C49" s="347" t="n"/>
      <c r="D49" s="347" t="n"/>
      <c r="E49" s="347" t="n"/>
      <c r="F49" s="347" t="n"/>
      <c r="G49" s="347" t="n"/>
      <c r="H49" s="347" t="n"/>
      <c r="I49" s="347" t="n"/>
      <c r="J49" s="347" t="n"/>
      <c r="K49" s="347" t="n"/>
      <c r="L49" s="347" t="n"/>
      <c r="M49" s="347" t="n"/>
      <c r="N49" s="347" t="n"/>
      <c r="O49" s="347" t="n"/>
      <c r="P49" s="347" t="n"/>
      <c r="Q49" s="347" t="n"/>
      <c r="R49" s="347" t="n"/>
      <c r="S49" s="347" t="n"/>
      <c r="T49" s="347" t="n"/>
      <c r="U49" s="347" t="n"/>
      <c r="V49" s="347" t="n"/>
      <c r="W49" s="347" t="n"/>
      <c r="X49" s="347" t="n"/>
      <c r="Y49" s="375" t="n"/>
      <c r="Z49" s="375" t="n"/>
    </row>
    <row r="50" ht="14.25" customHeight="1">
      <c r="A50" s="364" t="inlineStr">
        <is>
          <t>Ветчины</t>
        </is>
      </c>
      <c r="B50" s="347" t="n"/>
      <c r="C50" s="347" t="n"/>
      <c r="D50" s="347" t="n"/>
      <c r="E50" s="347" t="n"/>
      <c r="F50" s="347" t="n"/>
      <c r="G50" s="347" t="n"/>
      <c r="H50" s="347" t="n"/>
      <c r="I50" s="347" t="n"/>
      <c r="J50" s="347" t="n"/>
      <c r="K50" s="347" t="n"/>
      <c r="L50" s="347" t="n"/>
      <c r="M50" s="347" t="n"/>
      <c r="N50" s="347" t="n"/>
      <c r="O50" s="347" t="n"/>
      <c r="P50" s="347" t="n"/>
      <c r="Q50" s="347" t="n"/>
      <c r="R50" s="347" t="n"/>
      <c r="S50" s="347" t="n"/>
      <c r="T50" s="347" t="n"/>
      <c r="U50" s="347" t="n"/>
      <c r="V50" s="347" t="n"/>
      <c r="W50" s="347" t="n"/>
      <c r="X50" s="347" t="n"/>
      <c r="Y50" s="364" t="n"/>
      <c r="Z50" s="364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0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0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22.5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9" t="n"/>
      <c r="B53" s="347" t="n"/>
      <c r="C53" s="347" t="n"/>
      <c r="D53" s="347" t="n"/>
      <c r="E53" s="347" t="n"/>
      <c r="F53" s="347" t="n"/>
      <c r="G53" s="347" t="n"/>
      <c r="H53" s="347" t="n"/>
      <c r="I53" s="347" t="n"/>
      <c r="J53" s="347" t="n"/>
      <c r="K53" s="347" t="n"/>
      <c r="L53" s="347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347" t="n"/>
      <c r="B54" s="347" t="n"/>
      <c r="C54" s="347" t="n"/>
      <c r="D54" s="347" t="n"/>
      <c r="E54" s="347" t="n"/>
      <c r="F54" s="347" t="n"/>
      <c r="G54" s="347" t="n"/>
      <c r="H54" s="347" t="n"/>
      <c r="I54" s="347" t="n"/>
      <c r="J54" s="347" t="n"/>
      <c r="K54" s="347" t="n"/>
      <c r="L54" s="347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375" t="inlineStr">
        <is>
          <t>Классическая</t>
        </is>
      </c>
      <c r="B55" s="347" t="n"/>
      <c r="C55" s="347" t="n"/>
      <c r="D55" s="347" t="n"/>
      <c r="E55" s="347" t="n"/>
      <c r="F55" s="347" t="n"/>
      <c r="G55" s="347" t="n"/>
      <c r="H55" s="347" t="n"/>
      <c r="I55" s="347" t="n"/>
      <c r="J55" s="347" t="n"/>
      <c r="K55" s="347" t="n"/>
      <c r="L55" s="347" t="n"/>
      <c r="M55" s="347" t="n"/>
      <c r="N55" s="347" t="n"/>
      <c r="O55" s="347" t="n"/>
      <c r="P55" s="347" t="n"/>
      <c r="Q55" s="347" t="n"/>
      <c r="R55" s="347" t="n"/>
      <c r="S55" s="347" t="n"/>
      <c r="T55" s="347" t="n"/>
      <c r="U55" s="347" t="n"/>
      <c r="V55" s="347" t="n"/>
      <c r="W55" s="347" t="n"/>
      <c r="X55" s="347" t="n"/>
      <c r="Y55" s="375" t="n"/>
      <c r="Z55" s="375" t="n"/>
    </row>
    <row r="56" ht="14.25" customHeight="1">
      <c r="A56" s="364" t="inlineStr">
        <is>
          <t>Вареные колбасы</t>
        </is>
      </c>
      <c r="B56" s="347" t="n"/>
      <c r="C56" s="347" t="n"/>
      <c r="D56" s="347" t="n"/>
      <c r="E56" s="347" t="n"/>
      <c r="F56" s="347" t="n"/>
      <c r="G56" s="347" t="n"/>
      <c r="H56" s="347" t="n"/>
      <c r="I56" s="347" t="n"/>
      <c r="J56" s="347" t="n"/>
      <c r="K56" s="347" t="n"/>
      <c r="L56" s="347" t="n"/>
      <c r="M56" s="347" t="n"/>
      <c r="N56" s="347" t="n"/>
      <c r="O56" s="347" t="n"/>
      <c r="P56" s="347" t="n"/>
      <c r="Q56" s="347" t="n"/>
      <c r="R56" s="347" t="n"/>
      <c r="S56" s="347" t="n"/>
      <c r="T56" s="347" t="n"/>
      <c r="U56" s="347" t="n"/>
      <c r="V56" s="347" t="n"/>
      <c r="W56" s="347" t="n"/>
      <c r="X56" s="347" t="n"/>
      <c r="Y56" s="364" t="n"/>
      <c r="Z56" s="364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0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0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 t="inlineStr">
        <is>
          <t>Вареные колбасы «Филейская» Весовые Вектор ТМ «Вязанка»</t>
        </is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0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90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0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9" t="n"/>
      <c r="B61" s="347" t="n"/>
      <c r="C61" s="347" t="n"/>
      <c r="D61" s="347" t="n"/>
      <c r="E61" s="347" t="n"/>
      <c r="F61" s="347" t="n"/>
      <c r="G61" s="347" t="n"/>
      <c r="H61" s="347" t="n"/>
      <c r="I61" s="347" t="n"/>
      <c r="J61" s="347" t="n"/>
      <c r="K61" s="347" t="n"/>
      <c r="L61" s="347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347" t="n"/>
      <c r="B62" s="347" t="n"/>
      <c r="C62" s="347" t="n"/>
      <c r="D62" s="347" t="n"/>
      <c r="E62" s="347" t="n"/>
      <c r="F62" s="347" t="n"/>
      <c r="G62" s="347" t="n"/>
      <c r="H62" s="347" t="n"/>
      <c r="I62" s="347" t="n"/>
      <c r="J62" s="347" t="n"/>
      <c r="K62" s="347" t="n"/>
      <c r="L62" s="347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375" t="inlineStr">
        <is>
          <t>Вязанка</t>
        </is>
      </c>
      <c r="B63" s="347" t="n"/>
      <c r="C63" s="347" t="n"/>
      <c r="D63" s="347" t="n"/>
      <c r="E63" s="347" t="n"/>
      <c r="F63" s="347" t="n"/>
      <c r="G63" s="347" t="n"/>
      <c r="H63" s="347" t="n"/>
      <c r="I63" s="347" t="n"/>
      <c r="J63" s="347" t="n"/>
      <c r="K63" s="347" t="n"/>
      <c r="L63" s="347" t="n"/>
      <c r="M63" s="347" t="n"/>
      <c r="N63" s="347" t="n"/>
      <c r="O63" s="347" t="n"/>
      <c r="P63" s="347" t="n"/>
      <c r="Q63" s="347" t="n"/>
      <c r="R63" s="347" t="n"/>
      <c r="S63" s="347" t="n"/>
      <c r="T63" s="347" t="n"/>
      <c r="U63" s="347" t="n"/>
      <c r="V63" s="347" t="n"/>
      <c r="W63" s="347" t="n"/>
      <c r="X63" s="347" t="n"/>
      <c r="Y63" s="375" t="n"/>
      <c r="Z63" s="375" t="n"/>
    </row>
    <row r="64" ht="14.25" customHeight="1">
      <c r="A64" s="364" t="inlineStr">
        <is>
          <t>Вареные колбасы</t>
        </is>
      </c>
      <c r="B64" s="347" t="n"/>
      <c r="C64" s="347" t="n"/>
      <c r="D64" s="347" t="n"/>
      <c r="E64" s="347" t="n"/>
      <c r="F64" s="347" t="n"/>
      <c r="G64" s="347" t="n"/>
      <c r="H64" s="347" t="n"/>
      <c r="I64" s="347" t="n"/>
      <c r="J64" s="347" t="n"/>
      <c r="K64" s="347" t="n"/>
      <c r="L64" s="347" t="n"/>
      <c r="M64" s="347" t="n"/>
      <c r="N64" s="347" t="n"/>
      <c r="O64" s="347" t="n"/>
      <c r="P64" s="347" t="n"/>
      <c r="Q64" s="347" t="n"/>
      <c r="R64" s="347" t="n"/>
      <c r="S64" s="347" t="n"/>
      <c r="T64" s="347" t="n"/>
      <c r="U64" s="347" t="n"/>
      <c r="V64" s="347" t="n"/>
      <c r="W64" s="347" t="n"/>
      <c r="X64" s="347" t="n"/>
      <c r="Y64" s="364" t="n"/>
      <c r="Z64" s="364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0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 t="inlineStr">
        <is>
          <t>Вареные колбасы «Вязанка со шпиком» Весовые Вектор УВВ ТМ «Вязанка»</t>
        </is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50" t="n">
        <v>4607091385670</v>
      </c>
      <c r="E66" s="705" t="n"/>
      <c r="F66" s="737" t="n">
        <v>1.4</v>
      </c>
      <c r="G66" s="38" t="n">
        <v>8</v>
      </c>
      <c r="H66" s="737" t="n">
        <v>11.2</v>
      </c>
      <c r="I66" s="73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64" t="inlineStr">
        <is>
          <t>Вареные колбасы «Докторская ГОСТ» Весовые Вектор УВВ ТМ «Вязанка»</t>
        </is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50" t="n">
        <v>4607091385670</v>
      </c>
      <c r="E67" s="705" t="n"/>
      <c r="F67" s="737" t="n">
        <v>1.35</v>
      </c>
      <c r="G67" s="38" t="n">
        <v>8</v>
      </c>
      <c r="H67" s="737" t="n">
        <v>10.8</v>
      </c>
      <c r="I67" s="73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6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0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 t="inlineStr">
        <is>
          <t>Вареные колбасы «Любительская ГОСТ» Весовой п/а ТМ «Вязанка»</t>
        </is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0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10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50" t="n">
        <v>4680115882133</v>
      </c>
      <c r="E70" s="705" t="n"/>
      <c r="F70" s="737" t="n">
        <v>1.35</v>
      </c>
      <c r="G70" s="38" t="n">
        <v>8</v>
      </c>
      <c r="H70" s="737" t="n">
        <v>10.8</v>
      </c>
      <c r="I70" s="737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0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50" t="n">
        <v>4680115882133</v>
      </c>
      <c r="E71" s="705" t="n"/>
      <c r="F71" s="737" t="n">
        <v>1.4</v>
      </c>
      <c r="G71" s="38" t="n">
        <v>8</v>
      </c>
      <c r="H71" s="737" t="n">
        <v>11.2</v>
      </c>
      <c r="I71" s="737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 t="inlineStr">
        <is>
          <t>Вареные колбасы «Сливушка» Вес П/а ТМ «Вязанка»</t>
        </is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0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50" t="n">
        <v>4680115882539</v>
      </c>
      <c r="E73" s="705" t="n"/>
      <c r="F73" s="737" t="n">
        <v>0.37</v>
      </c>
      <c r="G73" s="38" t="n">
        <v>10</v>
      </c>
      <c r="H73" s="737" t="n">
        <v>3.7</v>
      </c>
      <c r="I73" s="73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350" t="n">
        <v>4607091385687</v>
      </c>
      <c r="E74" s="705" t="n"/>
      <c r="F74" s="737" t="n">
        <v>0.4</v>
      </c>
      <c r="G74" s="38" t="n">
        <v>10</v>
      </c>
      <c r="H74" s="737" t="n">
        <v>4</v>
      </c>
      <c r="I74" s="737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0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0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0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 t="inlineStr">
        <is>
          <t>Вареные колбасы «Любительская ГОСТ» Фикс.вес 0,37 п/а ТМ «Вязанка»</t>
        </is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0" t="n">
        <v>4680115881518</v>
      </c>
      <c r="E78" s="705" t="n"/>
      <c r="F78" s="737" t="n">
        <v>0.4</v>
      </c>
      <c r="G78" s="38" t="n">
        <v>10</v>
      </c>
      <c r="H78" s="737" t="n">
        <v>4</v>
      </c>
      <c r="I78" s="737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0" t="n">
        <v>4680115881303</v>
      </c>
      <c r="E79" s="705" t="n"/>
      <c r="F79" s="737" t="n">
        <v>0.45</v>
      </c>
      <c r="G79" s="38" t="n">
        <v>10</v>
      </c>
      <c r="H79" s="737" t="n">
        <v>4.5</v>
      </c>
      <c r="I79" s="737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67.5</v>
      </c>
      <c r="W79" s="74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0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 t="inlineStr">
        <is>
          <t>Колбаса вареная Мусульманская ТМ Вязанка Халяль вектор ф/в 0,4 кг Казахстан АК</t>
        </is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0" t="n">
        <v>4680115882577</v>
      </c>
      <c r="E81" s="705" t="n"/>
      <c r="F81" s="737" t="n">
        <v>0.4</v>
      </c>
      <c r="G81" s="38" t="n">
        <v>8</v>
      </c>
      <c r="H81" s="737" t="n">
        <v>3.2</v>
      </c>
      <c r="I81" s="737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9" t="inlineStr">
        <is>
          <t>Колбаса вареная Мусульманская халяль ТМ Вязанка вектор ф/в 0,4 кг НД Узбекистан АК</t>
        </is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0" t="n">
        <v>4680115882720</v>
      </c>
      <c r="E82" s="705" t="n"/>
      <c r="F82" s="737" t="n">
        <v>0.45</v>
      </c>
      <c r="G82" s="38" t="n">
        <v>10</v>
      </c>
      <c r="H82" s="737" t="n">
        <v>4.5</v>
      </c>
      <c r="I82" s="737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0" t="inlineStr">
        <is>
          <t>Вареные колбасы «Филейская #Живой_пар» ф/в 0,45 п/а ТМ «Вязанка»</t>
        </is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50" t="n">
        <v>4607091388466</v>
      </c>
      <c r="E83" s="705" t="n"/>
      <c r="F83" s="737" t="n">
        <v>0.45</v>
      </c>
      <c r="G83" s="38" t="n">
        <v>6</v>
      </c>
      <c r="H83" s="737" t="n">
        <v>2.7</v>
      </c>
      <c r="I83" s="737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8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50" t="n">
        <v>4680115880269</v>
      </c>
      <c r="E84" s="705" t="n"/>
      <c r="F84" s="737" t="n">
        <v>0.375</v>
      </c>
      <c r="G84" s="38" t="n">
        <v>10</v>
      </c>
      <c r="H84" s="737" t="n">
        <v>3.75</v>
      </c>
      <c r="I84" s="737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50" t="n">
        <v>4680115880429</v>
      </c>
      <c r="E85" s="705" t="n"/>
      <c r="F85" s="737" t="n">
        <v>0.45</v>
      </c>
      <c r="G85" s="38" t="n">
        <v>10</v>
      </c>
      <c r="H85" s="737" t="n">
        <v>4.5</v>
      </c>
      <c r="I85" s="737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9" t="n"/>
      <c r="P85" s="739" t="n"/>
      <c r="Q85" s="739" t="n"/>
      <c r="R85" s="705" t="n"/>
      <c r="S85" s="40" t="inlineStr"/>
      <c r="T85" s="40" t="inlineStr"/>
      <c r="U85" s="41" t="inlineStr">
        <is>
          <t>кг</t>
        </is>
      </c>
      <c r="V85" s="740" t="n">
        <v>0</v>
      </c>
      <c r="W85" s="74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50" t="n">
        <v>4680115881457</v>
      </c>
      <c r="E86" s="705" t="n"/>
      <c r="F86" s="737" t="n">
        <v>0.75</v>
      </c>
      <c r="G86" s="38" t="n">
        <v>6</v>
      </c>
      <c r="H86" s="737" t="n">
        <v>4.5</v>
      </c>
      <c r="I86" s="737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9" t="n"/>
      <c r="P86" s="739" t="n"/>
      <c r="Q86" s="739" t="n"/>
      <c r="R86" s="705" t="n"/>
      <c r="S86" s="40" t="inlineStr"/>
      <c r="T86" s="40" t="inlineStr"/>
      <c r="U86" s="41" t="inlineStr">
        <is>
          <t>кг</t>
        </is>
      </c>
      <c r="V86" s="740" t="n">
        <v>0</v>
      </c>
      <c r="W86" s="74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9" t="n"/>
      <c r="B87" s="347" t="n"/>
      <c r="C87" s="347" t="n"/>
      <c r="D87" s="347" t="n"/>
      <c r="E87" s="347" t="n"/>
      <c r="F87" s="347" t="n"/>
      <c r="G87" s="347" t="n"/>
      <c r="H87" s="347" t="n"/>
      <c r="I87" s="347" t="n"/>
      <c r="J87" s="347" t="n"/>
      <c r="K87" s="347" t="n"/>
      <c r="L87" s="347" t="n"/>
      <c r="M87" s="742" t="n"/>
      <c r="N87" s="743" t="inlineStr">
        <is>
          <t>Итого</t>
        </is>
      </c>
      <c r="O87" s="713" t="n"/>
      <c r="P87" s="713" t="n"/>
      <c r="Q87" s="713" t="n"/>
      <c r="R87" s="713" t="n"/>
      <c r="S87" s="713" t="n"/>
      <c r="T87" s="714" t="n"/>
      <c r="U87" s="43" t="inlineStr">
        <is>
          <t>кор</t>
        </is>
      </c>
      <c r="V87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5" t="n"/>
      <c r="Z87" s="745" t="n"/>
    </row>
    <row r="88">
      <c r="A88" s="347" t="n"/>
      <c r="B88" s="347" t="n"/>
      <c r="C88" s="347" t="n"/>
      <c r="D88" s="347" t="n"/>
      <c r="E88" s="347" t="n"/>
      <c r="F88" s="347" t="n"/>
      <c r="G88" s="347" t="n"/>
      <c r="H88" s="347" t="n"/>
      <c r="I88" s="347" t="n"/>
      <c r="J88" s="347" t="n"/>
      <c r="K88" s="347" t="n"/>
      <c r="L88" s="347" t="n"/>
      <c r="M88" s="742" t="n"/>
      <c r="N88" s="743" t="inlineStr">
        <is>
          <t>Итого</t>
        </is>
      </c>
      <c r="O88" s="713" t="n"/>
      <c r="P88" s="713" t="n"/>
      <c r="Q88" s="713" t="n"/>
      <c r="R88" s="713" t="n"/>
      <c r="S88" s="713" t="n"/>
      <c r="T88" s="714" t="n"/>
      <c r="U88" s="43" t="inlineStr">
        <is>
          <t>кг</t>
        </is>
      </c>
      <c r="V88" s="744">
        <f>IFERROR(SUM(V65:V86),"0")</f>
        <v/>
      </c>
      <c r="W88" s="744">
        <f>IFERROR(SUM(W65:W86),"0")</f>
        <v/>
      </c>
      <c r="X88" s="43" t="n"/>
      <c r="Y88" s="745" t="n"/>
      <c r="Z88" s="745" t="n"/>
    </row>
    <row r="89" ht="14.25" customHeight="1">
      <c r="A89" s="364" t="inlineStr">
        <is>
          <t>Ветчины</t>
        </is>
      </c>
      <c r="B89" s="347" t="n"/>
      <c r="C89" s="347" t="n"/>
      <c r="D89" s="347" t="n"/>
      <c r="E89" s="347" t="n"/>
      <c r="F89" s="347" t="n"/>
      <c r="G89" s="347" t="n"/>
      <c r="H89" s="347" t="n"/>
      <c r="I89" s="347" t="n"/>
      <c r="J89" s="347" t="n"/>
      <c r="K89" s="347" t="n"/>
      <c r="L89" s="347" t="n"/>
      <c r="M89" s="347" t="n"/>
      <c r="N89" s="347" t="n"/>
      <c r="O89" s="347" t="n"/>
      <c r="P89" s="347" t="n"/>
      <c r="Q89" s="347" t="n"/>
      <c r="R89" s="347" t="n"/>
      <c r="S89" s="347" t="n"/>
      <c r="T89" s="347" t="n"/>
      <c r="U89" s="347" t="n"/>
      <c r="V89" s="347" t="n"/>
      <c r="W89" s="347" t="n"/>
      <c r="X89" s="347" t="n"/>
      <c r="Y89" s="364" t="n"/>
      <c r="Z89" s="364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50" t="n">
        <v>4680115881488</v>
      </c>
      <c r="E90" s="705" t="n"/>
      <c r="F90" s="737" t="n">
        <v>1.35</v>
      </c>
      <c r="G90" s="38" t="n">
        <v>8</v>
      </c>
      <c r="H90" s="737" t="n">
        <v>10.8</v>
      </c>
      <c r="I90" s="737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5">
        <f>HYPERLINK("https://abi.ru/products/Охлажденные/Вязанка/Вязанка/Ветчины/P003236/","Ветчины Сливушка с индейкой Вязанка вес П/а Вязанка")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50" t="n">
        <v>4607091384765</v>
      </c>
      <c r="E91" s="705" t="n"/>
      <c r="F91" s="737" t="n">
        <v>0.42</v>
      </c>
      <c r="G91" s="38" t="n">
        <v>6</v>
      </c>
      <c r="H91" s="737" t="n">
        <v>2.52</v>
      </c>
      <c r="I91" s="737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6" t="inlineStr">
        <is>
          <t>Ветчины Запекуша с сочным окороком Вязанка Фикс.вес 0,42 п/а Вязанка</t>
        </is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50" t="n">
        <v>4680115882751</v>
      </c>
      <c r="E92" s="705" t="n"/>
      <c r="F92" s="737" t="n">
        <v>0.45</v>
      </c>
      <c r="G92" s="38" t="n">
        <v>10</v>
      </c>
      <c r="H92" s="737" t="n">
        <v>4.5</v>
      </c>
      <c r="I92" s="737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7" t="inlineStr">
        <is>
          <t>Ветчины «Филейская #Живой_пар» ф/в 0,45 п/а ТМ «Вязанка»</t>
        </is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50" t="n">
        <v>4680115882775</v>
      </c>
      <c r="E93" s="705" t="n"/>
      <c r="F93" s="737" t="n">
        <v>0.3</v>
      </c>
      <c r="G93" s="38" t="n">
        <v>8</v>
      </c>
      <c r="H93" s="737" t="n">
        <v>2.4</v>
      </c>
      <c r="I93" s="737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8" t="inlineStr">
        <is>
          <t>Ветчины «Сливушка с индейкой» Фикс.вес 0,3 П/а ТМ «Вязанка»</t>
        </is>
      </c>
      <c r="O93" s="739" t="n"/>
      <c r="P93" s="739" t="n"/>
      <c r="Q93" s="739" t="n"/>
      <c r="R93" s="705" t="n"/>
      <c r="S93" s="40" t="inlineStr"/>
      <c r="T93" s="40" t="inlineStr"/>
      <c r="U93" s="41" t="inlineStr">
        <is>
          <t>кг</t>
        </is>
      </c>
      <c r="V93" s="740" t="n">
        <v>0</v>
      </c>
      <c r="W93" s="741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50" t="n">
        <v>4680115880658</v>
      </c>
      <c r="E94" s="705" t="n"/>
      <c r="F94" s="737" t="n">
        <v>0.4</v>
      </c>
      <c r="G94" s="38" t="n">
        <v>6</v>
      </c>
      <c r="H94" s="737" t="n">
        <v>2.4</v>
      </c>
      <c r="I94" s="737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9" t="n"/>
      <c r="P94" s="739" t="n"/>
      <c r="Q94" s="739" t="n"/>
      <c r="R94" s="705" t="n"/>
      <c r="S94" s="40" t="inlineStr"/>
      <c r="T94" s="40" t="inlineStr"/>
      <c r="U94" s="41" t="inlineStr">
        <is>
          <t>кг</t>
        </is>
      </c>
      <c r="V94" s="740" t="n">
        <v>0</v>
      </c>
      <c r="W94" s="741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9" t="n"/>
      <c r="B95" s="347" t="n"/>
      <c r="C95" s="347" t="n"/>
      <c r="D95" s="347" t="n"/>
      <c r="E95" s="347" t="n"/>
      <c r="F95" s="347" t="n"/>
      <c r="G95" s="347" t="n"/>
      <c r="H95" s="347" t="n"/>
      <c r="I95" s="347" t="n"/>
      <c r="J95" s="347" t="n"/>
      <c r="K95" s="347" t="n"/>
      <c r="L95" s="347" t="n"/>
      <c r="M95" s="742" t="n"/>
      <c r="N95" s="743" t="inlineStr">
        <is>
          <t>Итого</t>
        </is>
      </c>
      <c r="O95" s="713" t="n"/>
      <c r="P95" s="713" t="n"/>
      <c r="Q95" s="713" t="n"/>
      <c r="R95" s="713" t="n"/>
      <c r="S95" s="713" t="n"/>
      <c r="T95" s="714" t="n"/>
      <c r="U95" s="43" t="inlineStr">
        <is>
          <t>кор</t>
        </is>
      </c>
      <c r="V95" s="744">
        <f>IFERROR(V90/H90,"0")+IFERROR(V91/H91,"0")+IFERROR(V92/H92,"0")+IFERROR(V93/H93,"0")+IFERROR(V94/H94,"0")</f>
        <v/>
      </c>
      <c r="W95" s="744">
        <f>IFERROR(W90/H90,"0")+IFERROR(W91/H91,"0")+IFERROR(W92/H92,"0")+IFERROR(W93/H93,"0")+IFERROR(W94/H94,"0")</f>
        <v/>
      </c>
      <c r="X95" s="744">
        <f>IFERROR(IF(X90="",0,X90),"0")+IFERROR(IF(X91="",0,X91),"0")+IFERROR(IF(X92="",0,X92),"0")+IFERROR(IF(X93="",0,X93),"0")+IFERROR(IF(X94="",0,X94),"0")</f>
        <v/>
      </c>
      <c r="Y95" s="745" t="n"/>
      <c r="Z95" s="745" t="n"/>
    </row>
    <row r="96">
      <c r="A96" s="347" t="n"/>
      <c r="B96" s="347" t="n"/>
      <c r="C96" s="347" t="n"/>
      <c r="D96" s="347" t="n"/>
      <c r="E96" s="347" t="n"/>
      <c r="F96" s="347" t="n"/>
      <c r="G96" s="347" t="n"/>
      <c r="H96" s="347" t="n"/>
      <c r="I96" s="347" t="n"/>
      <c r="J96" s="347" t="n"/>
      <c r="K96" s="347" t="n"/>
      <c r="L96" s="347" t="n"/>
      <c r="M96" s="742" t="n"/>
      <c r="N96" s="743" t="inlineStr">
        <is>
          <t>Итого</t>
        </is>
      </c>
      <c r="O96" s="713" t="n"/>
      <c r="P96" s="713" t="n"/>
      <c r="Q96" s="713" t="n"/>
      <c r="R96" s="713" t="n"/>
      <c r="S96" s="713" t="n"/>
      <c r="T96" s="714" t="n"/>
      <c r="U96" s="43" t="inlineStr">
        <is>
          <t>кг</t>
        </is>
      </c>
      <c r="V96" s="744">
        <f>IFERROR(SUM(V90:V94),"0")</f>
        <v/>
      </c>
      <c r="W96" s="744">
        <f>IFERROR(SUM(W90:W94),"0")</f>
        <v/>
      </c>
      <c r="X96" s="43" t="n"/>
      <c r="Y96" s="745" t="n"/>
      <c r="Z96" s="745" t="n"/>
    </row>
    <row r="97" ht="14.25" customHeight="1">
      <c r="A97" s="364" t="inlineStr">
        <is>
          <t>Копченые колбасы</t>
        </is>
      </c>
      <c r="B97" s="347" t="n"/>
      <c r="C97" s="347" t="n"/>
      <c r="D97" s="347" t="n"/>
      <c r="E97" s="347" t="n"/>
      <c r="F97" s="347" t="n"/>
      <c r="G97" s="347" t="n"/>
      <c r="H97" s="347" t="n"/>
      <c r="I97" s="347" t="n"/>
      <c r="J97" s="347" t="n"/>
      <c r="K97" s="347" t="n"/>
      <c r="L97" s="347" t="n"/>
      <c r="M97" s="347" t="n"/>
      <c r="N97" s="347" t="n"/>
      <c r="O97" s="347" t="n"/>
      <c r="P97" s="347" t="n"/>
      <c r="Q97" s="347" t="n"/>
      <c r="R97" s="347" t="n"/>
      <c r="S97" s="347" t="n"/>
      <c r="T97" s="347" t="n"/>
      <c r="U97" s="347" t="n"/>
      <c r="V97" s="347" t="n"/>
      <c r="W97" s="347" t="n"/>
      <c r="X97" s="347" t="n"/>
      <c r="Y97" s="364" t="n"/>
      <c r="Z97" s="364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50" t="n">
        <v>4607091387667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9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50" t="n">
        <v>4607091387636</v>
      </c>
      <c r="E99" s="705" t="n"/>
      <c r="F99" s="737" t="n">
        <v>0.7</v>
      </c>
      <c r="G99" s="38" t="n">
        <v>6</v>
      </c>
      <c r="H99" s="737" t="n">
        <v>4.2</v>
      </c>
      <c r="I99" s="737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50" t="n">
        <v>4607091382426</v>
      </c>
      <c r="E100" s="705" t="n"/>
      <c r="F100" s="737" t="n">
        <v>0.9</v>
      </c>
      <c r="G100" s="38" t="n">
        <v>10</v>
      </c>
      <c r="H100" s="737" t="n">
        <v>9</v>
      </c>
      <c r="I100" s="737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50" t="n">
        <v>4607091386547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50" t="n">
        <v>4607091384734</v>
      </c>
      <c r="E102" s="705" t="n"/>
      <c r="F102" s="737" t="n">
        <v>0.35</v>
      </c>
      <c r="G102" s="38" t="n">
        <v>6</v>
      </c>
      <c r="H102" s="737" t="n">
        <v>2.1</v>
      </c>
      <c r="I102" s="737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50" t="n">
        <v>4607091382464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50" t="n">
        <v>4680115883444</v>
      </c>
      <c r="E104" s="705" t="n"/>
      <c r="F104" s="737" t="n">
        <v>0.35</v>
      </c>
      <c r="G104" s="38" t="n">
        <v>8</v>
      </c>
      <c r="H104" s="737" t="n">
        <v>2.8</v>
      </c>
      <c r="I104" s="737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6" t="inlineStr">
        <is>
          <t>П/к колбасы «Аль-Ислами халяль» ф/в 0,35 фиброуз ТМ «Вязанка»</t>
        </is>
      </c>
      <c r="O104" s="739" t="n"/>
      <c r="P104" s="739" t="n"/>
      <c r="Q104" s="739" t="n"/>
      <c r="R104" s="705" t="n"/>
      <c r="S104" s="40" t="inlineStr"/>
      <c r="T104" s="40" t="inlineStr"/>
      <c r="U104" s="41" t="inlineStr">
        <is>
          <t>кг</t>
        </is>
      </c>
      <c r="V104" s="740" t="n">
        <v>0</v>
      </c>
      <c r="W104" s="741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50" t="n">
        <v>4680115883444</v>
      </c>
      <c r="E105" s="705" t="n"/>
      <c r="F105" s="737" t="n">
        <v>0.35</v>
      </c>
      <c r="G105" s="38" t="n">
        <v>8</v>
      </c>
      <c r="H105" s="737" t="n">
        <v>2.8</v>
      </c>
      <c r="I105" s="737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7" t="inlineStr">
        <is>
          <t>П/к колбасы «Аль-Ислами халяль» ф/в 0,35 фиброуз ТМ «Вязанка»</t>
        </is>
      </c>
      <c r="O105" s="739" t="n"/>
      <c r="P105" s="739" t="n"/>
      <c r="Q105" s="739" t="n"/>
      <c r="R105" s="705" t="n"/>
      <c r="S105" s="40" t="inlineStr"/>
      <c r="T105" s="40" t="inlineStr"/>
      <c r="U105" s="41" t="inlineStr">
        <is>
          <t>кг</t>
        </is>
      </c>
      <c r="V105" s="740" t="n">
        <v>0</v>
      </c>
      <c r="W105" s="741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9" t="n"/>
      <c r="B106" s="347" t="n"/>
      <c r="C106" s="347" t="n"/>
      <c r="D106" s="347" t="n"/>
      <c r="E106" s="347" t="n"/>
      <c r="F106" s="347" t="n"/>
      <c r="G106" s="347" t="n"/>
      <c r="H106" s="347" t="n"/>
      <c r="I106" s="347" t="n"/>
      <c r="J106" s="347" t="n"/>
      <c r="K106" s="347" t="n"/>
      <c r="L106" s="347" t="n"/>
      <c r="M106" s="742" t="n"/>
      <c r="N106" s="743" t="inlineStr">
        <is>
          <t>Итого</t>
        </is>
      </c>
      <c r="O106" s="713" t="n"/>
      <c r="P106" s="713" t="n"/>
      <c r="Q106" s="713" t="n"/>
      <c r="R106" s="713" t="n"/>
      <c r="S106" s="713" t="n"/>
      <c r="T106" s="714" t="n"/>
      <c r="U106" s="43" t="inlineStr">
        <is>
          <t>кор</t>
        </is>
      </c>
      <c r="V106" s="744">
        <f>IFERROR(V98/H98,"0")+IFERROR(V99/H99,"0")+IFERROR(V100/H100,"0")+IFERROR(V101/H101,"0")+IFERROR(V102/H102,"0")+IFERROR(V103/H103,"0")+IFERROR(V104/H104,"0")+IFERROR(V105/H105,"0")</f>
        <v/>
      </c>
      <c r="W106" s="744">
        <f>IFERROR(W98/H98,"0")+IFERROR(W99/H99,"0")+IFERROR(W100/H100,"0")+IFERROR(W101/H101,"0")+IFERROR(W102/H102,"0")+IFERROR(W103/H103,"0")+IFERROR(W104/H104,"0")+IFERROR(W105/H105,"0")</f>
        <v/>
      </c>
      <c r="X106" s="7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5" t="n"/>
      <c r="Z106" s="745" t="n"/>
    </row>
    <row r="107">
      <c r="A107" s="347" t="n"/>
      <c r="B107" s="347" t="n"/>
      <c r="C107" s="347" t="n"/>
      <c r="D107" s="347" t="n"/>
      <c r="E107" s="347" t="n"/>
      <c r="F107" s="347" t="n"/>
      <c r="G107" s="347" t="n"/>
      <c r="H107" s="347" t="n"/>
      <c r="I107" s="347" t="n"/>
      <c r="J107" s="347" t="n"/>
      <c r="K107" s="347" t="n"/>
      <c r="L107" s="347" t="n"/>
      <c r="M107" s="742" t="n"/>
      <c r="N107" s="743" t="inlineStr">
        <is>
          <t>Итого</t>
        </is>
      </c>
      <c r="O107" s="713" t="n"/>
      <c r="P107" s="713" t="n"/>
      <c r="Q107" s="713" t="n"/>
      <c r="R107" s="713" t="n"/>
      <c r="S107" s="713" t="n"/>
      <c r="T107" s="714" t="n"/>
      <c r="U107" s="43" t="inlineStr">
        <is>
          <t>кг</t>
        </is>
      </c>
      <c r="V107" s="744">
        <f>IFERROR(SUM(V98:V105),"0")</f>
        <v/>
      </c>
      <c r="W107" s="744">
        <f>IFERROR(SUM(W98:W105),"0")</f>
        <v/>
      </c>
      <c r="X107" s="43" t="n"/>
      <c r="Y107" s="745" t="n"/>
      <c r="Z107" s="745" t="n"/>
    </row>
    <row r="108" ht="14.25" customHeight="1">
      <c r="A108" s="364" t="inlineStr">
        <is>
          <t>Сосиски</t>
        </is>
      </c>
      <c r="B108" s="347" t="n"/>
      <c r="C108" s="347" t="n"/>
      <c r="D108" s="347" t="n"/>
      <c r="E108" s="347" t="n"/>
      <c r="F108" s="347" t="n"/>
      <c r="G108" s="347" t="n"/>
      <c r="H108" s="347" t="n"/>
      <c r="I108" s="347" t="n"/>
      <c r="J108" s="347" t="n"/>
      <c r="K108" s="347" t="n"/>
      <c r="L108" s="347" t="n"/>
      <c r="M108" s="347" t="n"/>
      <c r="N108" s="347" t="n"/>
      <c r="O108" s="347" t="n"/>
      <c r="P108" s="347" t="n"/>
      <c r="Q108" s="347" t="n"/>
      <c r="R108" s="347" t="n"/>
      <c r="S108" s="347" t="n"/>
      <c r="T108" s="347" t="n"/>
      <c r="U108" s="347" t="n"/>
      <c r="V108" s="347" t="n"/>
      <c r="W108" s="347" t="n"/>
      <c r="X108" s="347" t="n"/>
      <c r="Y108" s="364" t="n"/>
      <c r="Z108" s="364" t="n"/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50" t="n">
        <v>4607091386967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8" t="inlineStr">
        <is>
          <t>Сосиски «Молокуши (Вязанка Молочные)» Весовые П/а мгс УВВ ТМ «Вязанка»</t>
        </is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350" t="n">
        <v>4607091386967</v>
      </c>
      <c r="E110" s="705" t="n"/>
      <c r="F110" s="737" t="n">
        <v>1.35</v>
      </c>
      <c r="G110" s="38" t="n">
        <v>6</v>
      </c>
      <c r="H110" s="737" t="n">
        <v>8.1</v>
      </c>
      <c r="I110" s="737" t="n">
        <v>8.664</v>
      </c>
      <c r="J110" s="38" t="n">
        <v>56</v>
      </c>
      <c r="K110" s="38" t="inlineStr">
        <is>
          <t>8</t>
        </is>
      </c>
      <c r="L110" s="39" t="inlineStr">
        <is>
          <t>СК3</t>
        </is>
      </c>
      <c r="M110" s="38" t="n">
        <v>45</v>
      </c>
      <c r="N110" s="799" t="inlineStr">
        <is>
          <t>Сосиски Молокуши (Вязанка Молочные) Вязанка Весовые П/а мгс Вязанка</t>
        </is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50" t="n">
        <v>4607091385304</v>
      </c>
      <c r="E111" s="705" t="n"/>
      <c r="F111" s="737" t="n">
        <v>1.4</v>
      </c>
      <c r="G111" s="38" t="n">
        <v>6</v>
      </c>
      <c r="H111" s="737" t="n">
        <v>8.4</v>
      </c>
      <c r="I111" s="737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800" t="inlineStr">
        <is>
          <t>Сосиски «Рубленые» Весовые п/а мгс УВВ ТМ «Вязанка»</t>
        </is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50" t="n">
        <v>4607091386264</v>
      </c>
      <c r="E112" s="705" t="n"/>
      <c r="F112" s="737" t="n">
        <v>0.5</v>
      </c>
      <c r="G112" s="38" t="n">
        <v>6</v>
      </c>
      <c r="H112" s="737" t="n">
        <v>3</v>
      </c>
      <c r="I112" s="737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801">
        <f>HYPERLINK("https://abi.ru/products/Охлажденные/Вязанка/Вязанка/Сосиски/P002217/","Сосиски Венские Вязанка Фикс.вес 0,5 NDX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3</v>
      </c>
      <c r="W112" s="74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50" t="n">
        <v>4680115882584</v>
      </c>
      <c r="E113" s="705" t="n"/>
      <c r="F113" s="737" t="n">
        <v>0.33</v>
      </c>
      <c r="G113" s="38" t="n">
        <v>8</v>
      </c>
      <c r="H113" s="737" t="n">
        <v>2.64</v>
      </c>
      <c r="I113" s="737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2" t="inlineStr">
        <is>
          <t>Сосиски Восточные халяль ТМ Вязанка полиамид в/у ф/в 0,33 кг НД Узбекистан АК</t>
        </is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50" t="n">
        <v>4680115882584</v>
      </c>
      <c r="E114" s="705" t="n"/>
      <c r="F114" s="737" t="n">
        <v>0.33</v>
      </c>
      <c r="G114" s="38" t="n">
        <v>8</v>
      </c>
      <c r="H114" s="737" t="n">
        <v>2.64</v>
      </c>
      <c r="I114" s="737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3" t="inlineStr">
        <is>
          <t>Сосиски Восточные халяль ТМ Вязанка полиамид в/у ф/в 0,33 кг Казахстан АК</t>
        </is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50" t="n">
        <v>4607091385731</v>
      </c>
      <c r="E115" s="705" t="n"/>
      <c r="F115" s="737" t="n">
        <v>0.45</v>
      </c>
      <c r="G115" s="38" t="n">
        <v>6</v>
      </c>
      <c r="H115" s="737" t="n">
        <v>2.7</v>
      </c>
      <c r="I115" s="737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4" t="inlineStr">
        <is>
          <t>Сосиски Молокуши (Вязанка Молочные) Вязанка Фикс.вес 0,45 П/а мгс Вязанка</t>
        </is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50" t="n">
        <v>4680115880214</v>
      </c>
      <c r="E116" s="705" t="n"/>
      <c r="F116" s="737" t="n">
        <v>0.45</v>
      </c>
      <c r="G116" s="38" t="n">
        <v>6</v>
      </c>
      <c r="H116" s="737" t="n">
        <v>2.7</v>
      </c>
      <c r="I116" s="737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5" t="inlineStr">
        <is>
          <t>Сосиски Молокуши миникушай Вязанка Ф/в 0,45 амилюкс мгс Вязанка</t>
        </is>
      </c>
      <c r="O116" s="739" t="n"/>
      <c r="P116" s="739" t="n"/>
      <c r="Q116" s="739" t="n"/>
      <c r="R116" s="705" t="n"/>
      <c r="S116" s="40" t="inlineStr"/>
      <c r="T116" s="40" t="inlineStr"/>
      <c r="U116" s="41" t="inlineStr">
        <is>
          <t>кг</t>
        </is>
      </c>
      <c r="V116" s="740" t="n">
        <v>0</v>
      </c>
      <c r="W116" s="741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50" t="n">
        <v>4680115880894</v>
      </c>
      <c r="E117" s="705" t="n"/>
      <c r="F117" s="737" t="n">
        <v>0.33</v>
      </c>
      <c r="G117" s="38" t="n">
        <v>6</v>
      </c>
      <c r="H117" s="737" t="n">
        <v>1.98</v>
      </c>
      <c r="I117" s="737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6" t="inlineStr">
        <is>
          <t>Сосиски Молокуши Миникушай Вязанка фикс.вес 0,33 п/а Вязанка</t>
        </is>
      </c>
      <c r="O117" s="739" t="n"/>
      <c r="P117" s="739" t="n"/>
      <c r="Q117" s="739" t="n"/>
      <c r="R117" s="705" t="n"/>
      <c r="S117" s="40" t="inlineStr"/>
      <c r="T117" s="40" t="inlineStr"/>
      <c r="U117" s="41" t="inlineStr">
        <is>
          <t>кг</t>
        </is>
      </c>
      <c r="V117" s="740" t="n">
        <v>0</v>
      </c>
      <c r="W117" s="74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50" t="n">
        <v>4607091385427</v>
      </c>
      <c r="E118" s="705" t="n"/>
      <c r="F118" s="737" t="n">
        <v>0.5</v>
      </c>
      <c r="G118" s="38" t="n">
        <v>6</v>
      </c>
      <c r="H118" s="737" t="n">
        <v>3</v>
      </c>
      <c r="I118" s="737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7">
        <f>HYPERLINK("https://abi.ru/products/Охлажденные/Вязанка/Вязанка/Сосиски/P003030/","Сосиски Рубленые Вязанка Фикс.вес 0,5 п/а мгс Вязанка")</f>
        <v/>
      </c>
      <c r="O118" s="739" t="n"/>
      <c r="P118" s="739" t="n"/>
      <c r="Q118" s="739" t="n"/>
      <c r="R118" s="705" t="n"/>
      <c r="S118" s="40" t="inlineStr"/>
      <c r="T118" s="40" t="inlineStr"/>
      <c r="U118" s="41" t="inlineStr">
        <is>
          <t>кг</t>
        </is>
      </c>
      <c r="V118" s="740" t="n">
        <v>8.1</v>
      </c>
      <c r="W118" s="74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50" t="n">
        <v>4680115882645</v>
      </c>
      <c r="E119" s="705" t="n"/>
      <c r="F119" s="737" t="n">
        <v>0.3</v>
      </c>
      <c r="G119" s="38" t="n">
        <v>6</v>
      </c>
      <c r="H119" s="737" t="n">
        <v>1.8</v>
      </c>
      <c r="I119" s="737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8" t="inlineStr">
        <is>
          <t>Сосиски «Сливушки с сыром» ф/в 0,3 п/а ТМ «Вязанка»</t>
        </is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9" t="n"/>
      <c r="B120" s="347" t="n"/>
      <c r="C120" s="347" t="n"/>
      <c r="D120" s="347" t="n"/>
      <c r="E120" s="347" t="n"/>
      <c r="F120" s="347" t="n"/>
      <c r="G120" s="347" t="n"/>
      <c r="H120" s="347" t="n"/>
      <c r="I120" s="347" t="n"/>
      <c r="J120" s="347" t="n"/>
      <c r="K120" s="347" t="n"/>
      <c r="L120" s="347" t="n"/>
      <c r="M120" s="742" t="n"/>
      <c r="N120" s="743" t="inlineStr">
        <is>
          <t>Итого</t>
        </is>
      </c>
      <c r="O120" s="713" t="n"/>
      <c r="P120" s="713" t="n"/>
      <c r="Q120" s="713" t="n"/>
      <c r="R120" s="713" t="n"/>
      <c r="S120" s="713" t="n"/>
      <c r="T120" s="714" t="n"/>
      <c r="U120" s="43" t="inlineStr">
        <is>
          <t>кор</t>
        </is>
      </c>
      <c r="V120" s="7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5" t="n"/>
      <c r="Z120" s="745" t="n"/>
    </row>
    <row r="121">
      <c r="A121" s="347" t="n"/>
      <c r="B121" s="347" t="n"/>
      <c r="C121" s="347" t="n"/>
      <c r="D121" s="347" t="n"/>
      <c r="E121" s="347" t="n"/>
      <c r="F121" s="347" t="n"/>
      <c r="G121" s="347" t="n"/>
      <c r="H121" s="347" t="n"/>
      <c r="I121" s="347" t="n"/>
      <c r="J121" s="347" t="n"/>
      <c r="K121" s="347" t="n"/>
      <c r="L121" s="347" t="n"/>
      <c r="M121" s="742" t="n"/>
      <c r="N121" s="743" t="inlineStr">
        <is>
          <t>Итого</t>
        </is>
      </c>
      <c r="O121" s="713" t="n"/>
      <c r="P121" s="713" t="n"/>
      <c r="Q121" s="713" t="n"/>
      <c r="R121" s="713" t="n"/>
      <c r="S121" s="713" t="n"/>
      <c r="T121" s="714" t="n"/>
      <c r="U121" s="43" t="inlineStr">
        <is>
          <t>кг</t>
        </is>
      </c>
      <c r="V121" s="744">
        <f>IFERROR(SUM(V109:V119),"0")</f>
        <v/>
      </c>
      <c r="W121" s="744">
        <f>IFERROR(SUM(W109:W119),"0")</f>
        <v/>
      </c>
      <c r="X121" s="43" t="n"/>
      <c r="Y121" s="745" t="n"/>
      <c r="Z121" s="745" t="n"/>
    </row>
    <row r="122" ht="14.25" customHeight="1">
      <c r="A122" s="364" t="inlineStr">
        <is>
          <t>Сардельки</t>
        </is>
      </c>
      <c r="B122" s="347" t="n"/>
      <c r="C122" s="347" t="n"/>
      <c r="D122" s="347" t="n"/>
      <c r="E122" s="347" t="n"/>
      <c r="F122" s="347" t="n"/>
      <c r="G122" s="347" t="n"/>
      <c r="H122" s="347" t="n"/>
      <c r="I122" s="347" t="n"/>
      <c r="J122" s="347" t="n"/>
      <c r="K122" s="347" t="n"/>
      <c r="L122" s="347" t="n"/>
      <c r="M122" s="347" t="n"/>
      <c r="N122" s="347" t="n"/>
      <c r="O122" s="347" t="n"/>
      <c r="P122" s="347" t="n"/>
      <c r="Q122" s="347" t="n"/>
      <c r="R122" s="347" t="n"/>
      <c r="S122" s="347" t="n"/>
      <c r="T122" s="347" t="n"/>
      <c r="U122" s="347" t="n"/>
      <c r="V122" s="347" t="n"/>
      <c r="W122" s="347" t="n"/>
      <c r="X122" s="347" t="n"/>
      <c r="Y122" s="364" t="n"/>
      <c r="Z122" s="364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50" t="n">
        <v>4607091383065</v>
      </c>
      <c r="E123" s="705" t="n"/>
      <c r="F123" s="737" t="n">
        <v>0.83</v>
      </c>
      <c r="G123" s="38" t="n">
        <v>4</v>
      </c>
      <c r="H123" s="737" t="n">
        <v>3.32</v>
      </c>
      <c r="I123" s="737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50" t="n">
        <v>4680115881532</v>
      </c>
      <c r="E124" s="705" t="n"/>
      <c r="F124" s="737" t="n">
        <v>1.3</v>
      </c>
      <c r="G124" s="38" t="n">
        <v>6</v>
      </c>
      <c r="H124" s="737" t="n">
        <v>7.8</v>
      </c>
      <c r="I124" s="737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0" t="inlineStr">
        <is>
          <t>Сардельки «Филейские» Весовые н/о мгс ТМ «Вязанка»</t>
        </is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50" t="n">
        <v>4680115881532</v>
      </c>
      <c r="E125" s="705" t="n"/>
      <c r="F125" s="737" t="n">
        <v>1.4</v>
      </c>
      <c r="G125" s="38" t="n">
        <v>6</v>
      </c>
      <c r="H125" s="737" t="n">
        <v>8.4</v>
      </c>
      <c r="I125" s="737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1" t="inlineStr">
        <is>
          <t>Сардельки «Филейские» Весовые н/о мгс ТМ «Вязанка»</t>
        </is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50" t="n">
        <v>4680115881532</v>
      </c>
      <c r="E126" s="705" t="n"/>
      <c r="F126" s="737" t="n">
        <v>1.35</v>
      </c>
      <c r="G126" s="38" t="n">
        <v>6</v>
      </c>
      <c r="H126" s="737" t="n">
        <v>8.1</v>
      </c>
      <c r="I126" s="737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30</v>
      </c>
      <c r="N126" s="812">
        <f>HYPERLINK("https://abi.ru/products/Охлажденные/Вязанка/Вязанка/Сардельки/P003237/","Сардельки «Филейские» Весовые NDX мгс ТМ «Вязанка»")</f>
        <v/>
      </c>
      <c r="O126" s="739" t="n"/>
      <c r="P126" s="739" t="n"/>
      <c r="Q126" s="739" t="n"/>
      <c r="R126" s="705" t="n"/>
      <c r="S126" s="40" t="inlineStr"/>
      <c r="T126" s="40" t="inlineStr"/>
      <c r="U126" s="41" t="inlineStr">
        <is>
          <t>кг</t>
        </is>
      </c>
      <c r="V126" s="740" t="n">
        <v>0</v>
      </c>
      <c r="W126" s="74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50" t="n">
        <v>4680115882652</v>
      </c>
      <c r="E127" s="705" t="n"/>
      <c r="F127" s="737" t="n">
        <v>0.33</v>
      </c>
      <c r="G127" s="38" t="n">
        <v>6</v>
      </c>
      <c r="H127" s="737" t="n">
        <v>1.98</v>
      </c>
      <c r="I127" s="737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3" t="inlineStr">
        <is>
          <t>Сардельки «Сливушки с сыром #минидельки» ф/в 0,33 айпил ТМ «Вязанка»</t>
        </is>
      </c>
      <c r="O127" s="739" t="n"/>
      <c r="P127" s="739" t="n"/>
      <c r="Q127" s="739" t="n"/>
      <c r="R127" s="705" t="n"/>
      <c r="S127" s="40" t="inlineStr"/>
      <c r="T127" s="40" t="inlineStr"/>
      <c r="U127" s="41" t="inlineStr">
        <is>
          <t>кг</t>
        </is>
      </c>
      <c r="V127" s="740" t="n">
        <v>0</v>
      </c>
      <c r="W127" s="74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50" t="n">
        <v>4680115880238</v>
      </c>
      <c r="E128" s="705" t="n"/>
      <c r="F128" s="737" t="n">
        <v>0.33</v>
      </c>
      <c r="G128" s="38" t="n">
        <v>6</v>
      </c>
      <c r="H128" s="737" t="n">
        <v>1.98</v>
      </c>
      <c r="I128" s="737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4">
        <f>HYPERLINK("https://abi.ru/products/Охлажденные/Вязанка/Вязанка/Сардельки/P002644/","Сардельки Сливушки фикс.вес 0,33 п/а мгс ТМ Вязанка")</f>
        <v/>
      </c>
      <c r="O128" s="739" t="n"/>
      <c r="P128" s="739" t="n"/>
      <c r="Q128" s="739" t="n"/>
      <c r="R128" s="705" t="n"/>
      <c r="S128" s="40" t="inlineStr"/>
      <c r="T128" s="40" t="inlineStr"/>
      <c r="U128" s="41" t="inlineStr">
        <is>
          <t>кг</t>
        </is>
      </c>
      <c r="V128" s="740" t="n">
        <v>0</v>
      </c>
      <c r="W128" s="74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50" t="n">
        <v>4680115881464</v>
      </c>
      <c r="E129" s="705" t="n"/>
      <c r="F129" s="737" t="n">
        <v>0.4</v>
      </c>
      <c r="G129" s="38" t="n">
        <v>6</v>
      </c>
      <c r="H129" s="737" t="n">
        <v>2.4</v>
      </c>
      <c r="I129" s="737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5" t="inlineStr">
        <is>
          <t>Сардельки «Филейские» Фикс.вес 0,4 NDX мгс ТМ «Вязанка»</t>
        </is>
      </c>
      <c r="O129" s="739" t="n"/>
      <c r="P129" s="739" t="n"/>
      <c r="Q129" s="739" t="n"/>
      <c r="R129" s="705" t="n"/>
      <c r="S129" s="40" t="inlineStr"/>
      <c r="T129" s="40" t="inlineStr"/>
      <c r="U129" s="41" t="inlineStr">
        <is>
          <t>кг</t>
        </is>
      </c>
      <c r="V129" s="740" t="n">
        <v>0</v>
      </c>
      <c r="W129" s="74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9" t="n"/>
      <c r="B130" s="347" t="n"/>
      <c r="C130" s="347" t="n"/>
      <c r="D130" s="347" t="n"/>
      <c r="E130" s="347" t="n"/>
      <c r="F130" s="347" t="n"/>
      <c r="G130" s="347" t="n"/>
      <c r="H130" s="347" t="n"/>
      <c r="I130" s="347" t="n"/>
      <c r="J130" s="347" t="n"/>
      <c r="K130" s="347" t="n"/>
      <c r="L130" s="347" t="n"/>
      <c r="M130" s="742" t="n"/>
      <c r="N130" s="743" t="inlineStr">
        <is>
          <t>Итого</t>
        </is>
      </c>
      <c r="O130" s="713" t="n"/>
      <c r="P130" s="713" t="n"/>
      <c r="Q130" s="713" t="n"/>
      <c r="R130" s="713" t="n"/>
      <c r="S130" s="713" t="n"/>
      <c r="T130" s="714" t="n"/>
      <c r="U130" s="43" t="inlineStr">
        <is>
          <t>кор</t>
        </is>
      </c>
      <c r="V130" s="744">
        <f>IFERROR(V123/H123,"0")+IFERROR(V124/H124,"0")+IFERROR(V125/H125,"0")+IFERROR(V126/H126,"0")+IFERROR(V127/H127,"0")+IFERROR(V128/H128,"0")+IFERROR(V129/H129,"0")</f>
        <v/>
      </c>
      <c r="W130" s="744">
        <f>IFERROR(W123/H123,"0")+IFERROR(W124/H124,"0")+IFERROR(W125/H125,"0")+IFERROR(W126/H126,"0")+IFERROR(W127/H127,"0")+IFERROR(W128/H128,"0")+IFERROR(W129/H129,"0")</f>
        <v/>
      </c>
      <c r="X130" s="744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5" t="n"/>
      <c r="Z130" s="745" t="n"/>
    </row>
    <row r="131">
      <c r="A131" s="347" t="n"/>
      <c r="B131" s="347" t="n"/>
      <c r="C131" s="347" t="n"/>
      <c r="D131" s="347" t="n"/>
      <c r="E131" s="347" t="n"/>
      <c r="F131" s="347" t="n"/>
      <c r="G131" s="347" t="n"/>
      <c r="H131" s="347" t="n"/>
      <c r="I131" s="347" t="n"/>
      <c r="J131" s="347" t="n"/>
      <c r="K131" s="347" t="n"/>
      <c r="L131" s="347" t="n"/>
      <c r="M131" s="742" t="n"/>
      <c r="N131" s="743" t="inlineStr">
        <is>
          <t>Итого</t>
        </is>
      </c>
      <c r="O131" s="713" t="n"/>
      <c r="P131" s="713" t="n"/>
      <c r="Q131" s="713" t="n"/>
      <c r="R131" s="713" t="n"/>
      <c r="S131" s="713" t="n"/>
      <c r="T131" s="714" t="n"/>
      <c r="U131" s="43" t="inlineStr">
        <is>
          <t>кг</t>
        </is>
      </c>
      <c r="V131" s="744">
        <f>IFERROR(SUM(V123:V129),"0")</f>
        <v/>
      </c>
      <c r="W131" s="744">
        <f>IFERROR(SUM(W123:W129),"0")</f>
        <v/>
      </c>
      <c r="X131" s="43" t="n"/>
      <c r="Y131" s="745" t="n"/>
      <c r="Z131" s="745" t="n"/>
    </row>
    <row r="132" ht="16.5" customHeight="1">
      <c r="A132" s="375" t="inlineStr">
        <is>
          <t>Сливушки</t>
        </is>
      </c>
      <c r="B132" s="347" t="n"/>
      <c r="C132" s="347" t="n"/>
      <c r="D132" s="347" t="n"/>
      <c r="E132" s="347" t="n"/>
      <c r="F132" s="347" t="n"/>
      <c r="G132" s="347" t="n"/>
      <c r="H132" s="347" t="n"/>
      <c r="I132" s="347" t="n"/>
      <c r="J132" s="347" t="n"/>
      <c r="K132" s="347" t="n"/>
      <c r="L132" s="347" t="n"/>
      <c r="M132" s="347" t="n"/>
      <c r="N132" s="347" t="n"/>
      <c r="O132" s="347" t="n"/>
      <c r="P132" s="347" t="n"/>
      <c r="Q132" s="347" t="n"/>
      <c r="R132" s="347" t="n"/>
      <c r="S132" s="347" t="n"/>
      <c r="T132" s="347" t="n"/>
      <c r="U132" s="347" t="n"/>
      <c r="V132" s="347" t="n"/>
      <c r="W132" s="347" t="n"/>
      <c r="X132" s="347" t="n"/>
      <c r="Y132" s="375" t="n"/>
      <c r="Z132" s="375" t="n"/>
    </row>
    <row r="133" ht="14.25" customHeight="1">
      <c r="A133" s="364" t="inlineStr">
        <is>
          <t>Сосиски</t>
        </is>
      </c>
      <c r="B133" s="347" t="n"/>
      <c r="C133" s="347" t="n"/>
      <c r="D133" s="347" t="n"/>
      <c r="E133" s="347" t="n"/>
      <c r="F133" s="347" t="n"/>
      <c r="G133" s="347" t="n"/>
      <c r="H133" s="347" t="n"/>
      <c r="I133" s="347" t="n"/>
      <c r="J133" s="347" t="n"/>
      <c r="K133" s="347" t="n"/>
      <c r="L133" s="347" t="n"/>
      <c r="M133" s="347" t="n"/>
      <c r="N133" s="347" t="n"/>
      <c r="O133" s="347" t="n"/>
      <c r="P133" s="347" t="n"/>
      <c r="Q133" s="347" t="n"/>
      <c r="R133" s="347" t="n"/>
      <c r="S133" s="347" t="n"/>
      <c r="T133" s="347" t="n"/>
      <c r="U133" s="347" t="n"/>
      <c r="V133" s="347" t="n"/>
      <c r="W133" s="347" t="n"/>
      <c r="X133" s="347" t="n"/>
      <c r="Y133" s="364" t="n"/>
      <c r="Z133" s="364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50" t="n">
        <v>4607091385168</v>
      </c>
      <c r="E134" s="705" t="n"/>
      <c r="F134" s="737" t="n">
        <v>1.4</v>
      </c>
      <c r="G134" s="38" t="n">
        <v>6</v>
      </c>
      <c r="H134" s="737" t="n">
        <v>8.4</v>
      </c>
      <c r="I134" s="737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16" t="inlineStr">
        <is>
          <t>Сосиски «Вязанка Сливочные» Весовые П/а мгс ТМ «Вязанка»</t>
        </is>
      </c>
      <c r="O134" s="739" t="n"/>
      <c r="P134" s="739" t="n"/>
      <c r="Q134" s="739" t="n"/>
      <c r="R134" s="705" t="n"/>
      <c r="S134" s="40" t="inlineStr"/>
      <c r="T134" s="40" t="inlineStr"/>
      <c r="U134" s="41" t="inlineStr">
        <is>
          <t>кг</t>
        </is>
      </c>
      <c r="V134" s="740" t="n">
        <v>0</v>
      </c>
      <c r="W134" s="74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50" t="n">
        <v>4607091385168</v>
      </c>
      <c r="E135" s="705" t="n"/>
      <c r="F135" s="737" t="n">
        <v>1.35</v>
      </c>
      <c r="G135" s="38" t="n">
        <v>6</v>
      </c>
      <c r="H135" s="737" t="n">
        <v>8.1</v>
      </c>
      <c r="I135" s="737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45</v>
      </c>
      <c r="N135" s="81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5" s="739" t="n"/>
      <c r="P135" s="739" t="n"/>
      <c r="Q135" s="739" t="n"/>
      <c r="R135" s="705" t="n"/>
      <c r="S135" s="40" t="inlineStr"/>
      <c r="T135" s="40" t="inlineStr"/>
      <c r="U135" s="41" t="inlineStr">
        <is>
          <t>кг</t>
        </is>
      </c>
      <c r="V135" s="740" t="n">
        <v>0</v>
      </c>
      <c r="W135" s="74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50" t="n">
        <v>4607091383256</v>
      </c>
      <c r="E136" s="705" t="n"/>
      <c r="F136" s="737" t="n">
        <v>0.33</v>
      </c>
      <c r="G136" s="38" t="n">
        <v>6</v>
      </c>
      <c r="H136" s="737" t="n">
        <v>1.98</v>
      </c>
      <c r="I136" s="737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8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9" t="n"/>
      <c r="P136" s="739" t="n"/>
      <c r="Q136" s="739" t="n"/>
      <c r="R136" s="705" t="n"/>
      <c r="S136" s="40" t="inlineStr"/>
      <c r="T136" s="40" t="inlineStr"/>
      <c r="U136" s="41" t="inlineStr">
        <is>
          <t>кг</t>
        </is>
      </c>
      <c r="V136" s="740" t="n">
        <v>0</v>
      </c>
      <c r="W136" s="741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50" t="n">
        <v>4607091385748</v>
      </c>
      <c r="E137" s="705" t="n"/>
      <c r="F137" s="737" t="n">
        <v>0.45</v>
      </c>
      <c r="G137" s="38" t="n">
        <v>6</v>
      </c>
      <c r="H137" s="737" t="n">
        <v>2.7</v>
      </c>
      <c r="I137" s="737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9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9" t="n"/>
      <c r="P137" s="739" t="n"/>
      <c r="Q137" s="739" t="n"/>
      <c r="R137" s="705" t="n"/>
      <c r="S137" s="40" t="inlineStr"/>
      <c r="T137" s="40" t="inlineStr"/>
      <c r="U137" s="41" t="inlineStr">
        <is>
          <t>кг</t>
        </is>
      </c>
      <c r="V137" s="740" t="n">
        <v>31.5</v>
      </c>
      <c r="W137" s="741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9" t="n"/>
      <c r="B138" s="347" t="n"/>
      <c r="C138" s="347" t="n"/>
      <c r="D138" s="347" t="n"/>
      <c r="E138" s="347" t="n"/>
      <c r="F138" s="347" t="n"/>
      <c r="G138" s="347" t="n"/>
      <c r="H138" s="347" t="n"/>
      <c r="I138" s="347" t="n"/>
      <c r="J138" s="347" t="n"/>
      <c r="K138" s="347" t="n"/>
      <c r="L138" s="347" t="n"/>
      <c r="M138" s="742" t="n"/>
      <c r="N138" s="743" t="inlineStr">
        <is>
          <t>Итого</t>
        </is>
      </c>
      <c r="O138" s="713" t="n"/>
      <c r="P138" s="713" t="n"/>
      <c r="Q138" s="713" t="n"/>
      <c r="R138" s="713" t="n"/>
      <c r="S138" s="713" t="n"/>
      <c r="T138" s="714" t="n"/>
      <c r="U138" s="43" t="inlineStr">
        <is>
          <t>кор</t>
        </is>
      </c>
      <c r="V138" s="744">
        <f>IFERROR(V134/H134,"0")+IFERROR(V135/H135,"0")+IFERROR(V136/H136,"0")+IFERROR(V137/H137,"0")</f>
        <v/>
      </c>
      <c r="W138" s="744">
        <f>IFERROR(W134/H134,"0")+IFERROR(W135/H135,"0")+IFERROR(W136/H136,"0")+IFERROR(W137/H137,"0")</f>
        <v/>
      </c>
      <c r="X138" s="744">
        <f>IFERROR(IF(X134="",0,X134),"0")+IFERROR(IF(X135="",0,X135),"0")+IFERROR(IF(X136="",0,X136),"0")+IFERROR(IF(X137="",0,X137),"0")</f>
        <v/>
      </c>
      <c r="Y138" s="745" t="n"/>
      <c r="Z138" s="745" t="n"/>
    </row>
    <row r="139">
      <c r="A139" s="347" t="n"/>
      <c r="B139" s="347" t="n"/>
      <c r="C139" s="347" t="n"/>
      <c r="D139" s="347" t="n"/>
      <c r="E139" s="347" t="n"/>
      <c r="F139" s="347" t="n"/>
      <c r="G139" s="347" t="n"/>
      <c r="H139" s="347" t="n"/>
      <c r="I139" s="347" t="n"/>
      <c r="J139" s="347" t="n"/>
      <c r="K139" s="347" t="n"/>
      <c r="L139" s="347" t="n"/>
      <c r="M139" s="742" t="n"/>
      <c r="N139" s="743" t="inlineStr">
        <is>
          <t>Итого</t>
        </is>
      </c>
      <c r="O139" s="713" t="n"/>
      <c r="P139" s="713" t="n"/>
      <c r="Q139" s="713" t="n"/>
      <c r="R139" s="713" t="n"/>
      <c r="S139" s="713" t="n"/>
      <c r="T139" s="714" t="n"/>
      <c r="U139" s="43" t="inlineStr">
        <is>
          <t>кг</t>
        </is>
      </c>
      <c r="V139" s="744">
        <f>IFERROR(SUM(V134:V137),"0")</f>
        <v/>
      </c>
      <c r="W139" s="744">
        <f>IFERROR(SUM(W134:W137),"0")</f>
        <v/>
      </c>
      <c r="X139" s="43" t="n"/>
      <c r="Y139" s="745" t="n"/>
      <c r="Z139" s="745" t="n"/>
    </row>
    <row r="140" ht="27.75" customHeight="1">
      <c r="A140" s="374" t="inlineStr">
        <is>
          <t>Стародворье</t>
        </is>
      </c>
      <c r="B140" s="736" t="n"/>
      <c r="C140" s="736" t="n"/>
      <c r="D140" s="736" t="n"/>
      <c r="E140" s="736" t="n"/>
      <c r="F140" s="736" t="n"/>
      <c r="G140" s="736" t="n"/>
      <c r="H140" s="736" t="n"/>
      <c r="I140" s="736" t="n"/>
      <c r="J140" s="736" t="n"/>
      <c r="K140" s="736" t="n"/>
      <c r="L140" s="736" t="n"/>
      <c r="M140" s="736" t="n"/>
      <c r="N140" s="736" t="n"/>
      <c r="O140" s="736" t="n"/>
      <c r="P140" s="736" t="n"/>
      <c r="Q140" s="736" t="n"/>
      <c r="R140" s="736" t="n"/>
      <c r="S140" s="736" t="n"/>
      <c r="T140" s="736" t="n"/>
      <c r="U140" s="736" t="n"/>
      <c r="V140" s="736" t="n"/>
      <c r="W140" s="736" t="n"/>
      <c r="X140" s="736" t="n"/>
      <c r="Y140" s="55" t="n"/>
      <c r="Z140" s="55" t="n"/>
    </row>
    <row r="141" ht="16.5" customHeight="1">
      <c r="A141" s="375" t="inlineStr">
        <is>
          <t>Золоченная в печи</t>
        </is>
      </c>
      <c r="B141" s="347" t="n"/>
      <c r="C141" s="347" t="n"/>
      <c r="D141" s="347" t="n"/>
      <c r="E141" s="347" t="n"/>
      <c r="F141" s="347" t="n"/>
      <c r="G141" s="347" t="n"/>
      <c r="H141" s="347" t="n"/>
      <c r="I141" s="347" t="n"/>
      <c r="J141" s="347" t="n"/>
      <c r="K141" s="347" t="n"/>
      <c r="L141" s="347" t="n"/>
      <c r="M141" s="347" t="n"/>
      <c r="N141" s="347" t="n"/>
      <c r="O141" s="347" t="n"/>
      <c r="P141" s="347" t="n"/>
      <c r="Q141" s="347" t="n"/>
      <c r="R141" s="347" t="n"/>
      <c r="S141" s="347" t="n"/>
      <c r="T141" s="347" t="n"/>
      <c r="U141" s="347" t="n"/>
      <c r="V141" s="347" t="n"/>
      <c r="W141" s="347" t="n"/>
      <c r="X141" s="347" t="n"/>
      <c r="Y141" s="375" t="n"/>
      <c r="Z141" s="375" t="n"/>
    </row>
    <row r="142" ht="14.25" customHeight="1">
      <c r="A142" s="364" t="inlineStr">
        <is>
          <t>Вареные колбасы</t>
        </is>
      </c>
      <c r="B142" s="347" t="n"/>
      <c r="C142" s="347" t="n"/>
      <c r="D142" s="347" t="n"/>
      <c r="E142" s="347" t="n"/>
      <c r="F142" s="347" t="n"/>
      <c r="G142" s="347" t="n"/>
      <c r="H142" s="347" t="n"/>
      <c r="I142" s="347" t="n"/>
      <c r="J142" s="347" t="n"/>
      <c r="K142" s="347" t="n"/>
      <c r="L142" s="347" t="n"/>
      <c r="M142" s="347" t="n"/>
      <c r="N142" s="347" t="n"/>
      <c r="O142" s="347" t="n"/>
      <c r="P142" s="347" t="n"/>
      <c r="Q142" s="347" t="n"/>
      <c r="R142" s="347" t="n"/>
      <c r="S142" s="347" t="n"/>
      <c r="T142" s="347" t="n"/>
      <c r="U142" s="347" t="n"/>
      <c r="V142" s="347" t="n"/>
      <c r="W142" s="347" t="n"/>
      <c r="X142" s="347" t="n"/>
      <c r="Y142" s="364" t="n"/>
      <c r="Z142" s="364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50" t="n">
        <v>4607091383423</v>
      </c>
      <c r="E143" s="705" t="n"/>
      <c r="F143" s="737" t="n">
        <v>1.35</v>
      </c>
      <c r="G143" s="38" t="n">
        <v>8</v>
      </c>
      <c r="H143" s="737" t="n">
        <v>10.8</v>
      </c>
      <c r="I143" s="737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2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9" t="n"/>
      <c r="P143" s="739" t="n"/>
      <c r="Q143" s="739" t="n"/>
      <c r="R143" s="705" t="n"/>
      <c r="S143" s="40" t="inlineStr"/>
      <c r="T143" s="40" t="inlineStr"/>
      <c r="U143" s="41" t="inlineStr">
        <is>
          <t>кг</t>
        </is>
      </c>
      <c r="V143" s="740" t="n">
        <v>0</v>
      </c>
      <c r="W143" s="74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50" t="n">
        <v>4607091381405</v>
      </c>
      <c r="E144" s="705" t="n"/>
      <c r="F144" s="737" t="n">
        <v>1.35</v>
      </c>
      <c r="G144" s="38" t="n">
        <v>8</v>
      </c>
      <c r="H144" s="737" t="n">
        <v>10.8</v>
      </c>
      <c r="I144" s="737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2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9" t="n"/>
      <c r="P144" s="739" t="n"/>
      <c r="Q144" s="739" t="n"/>
      <c r="R144" s="705" t="n"/>
      <c r="S144" s="40" t="inlineStr"/>
      <c r="T144" s="40" t="inlineStr"/>
      <c r="U144" s="41" t="inlineStr">
        <is>
          <t>кг</t>
        </is>
      </c>
      <c r="V144" s="740" t="n">
        <v>0</v>
      </c>
      <c r="W144" s="741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50" t="n">
        <v>4607091386516</v>
      </c>
      <c r="E145" s="705" t="n"/>
      <c r="F145" s="737" t="n">
        <v>1.4</v>
      </c>
      <c r="G145" s="38" t="n">
        <v>8</v>
      </c>
      <c r="H145" s="737" t="n">
        <v>11.2</v>
      </c>
      <c r="I145" s="737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9" t="n"/>
      <c r="P145" s="739" t="n"/>
      <c r="Q145" s="739" t="n"/>
      <c r="R145" s="705" t="n"/>
      <c r="S145" s="40" t="inlineStr"/>
      <c r="T145" s="40" t="inlineStr"/>
      <c r="U145" s="41" t="inlineStr">
        <is>
          <t>кг</t>
        </is>
      </c>
      <c r="V145" s="740" t="n">
        <v>0</v>
      </c>
      <c r="W145" s="741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9" t="n"/>
      <c r="B146" s="347" t="n"/>
      <c r="C146" s="347" t="n"/>
      <c r="D146" s="347" t="n"/>
      <c r="E146" s="347" t="n"/>
      <c r="F146" s="347" t="n"/>
      <c r="G146" s="347" t="n"/>
      <c r="H146" s="347" t="n"/>
      <c r="I146" s="347" t="n"/>
      <c r="J146" s="347" t="n"/>
      <c r="K146" s="347" t="n"/>
      <c r="L146" s="347" t="n"/>
      <c r="M146" s="742" t="n"/>
      <c r="N146" s="743" t="inlineStr">
        <is>
          <t>Итого</t>
        </is>
      </c>
      <c r="O146" s="713" t="n"/>
      <c r="P146" s="713" t="n"/>
      <c r="Q146" s="713" t="n"/>
      <c r="R146" s="713" t="n"/>
      <c r="S146" s="713" t="n"/>
      <c r="T146" s="714" t="n"/>
      <c r="U146" s="43" t="inlineStr">
        <is>
          <t>кор</t>
        </is>
      </c>
      <c r="V146" s="744">
        <f>IFERROR(V143/H143,"0")+IFERROR(V144/H144,"0")+IFERROR(V145/H145,"0")</f>
        <v/>
      </c>
      <c r="W146" s="744">
        <f>IFERROR(W143/H143,"0")+IFERROR(W144/H144,"0")+IFERROR(W145/H145,"0")</f>
        <v/>
      </c>
      <c r="X146" s="744">
        <f>IFERROR(IF(X143="",0,X143),"0")+IFERROR(IF(X144="",0,X144),"0")+IFERROR(IF(X145="",0,X145),"0")</f>
        <v/>
      </c>
      <c r="Y146" s="745" t="n"/>
      <c r="Z146" s="745" t="n"/>
    </row>
    <row r="147">
      <c r="A147" s="347" t="n"/>
      <c r="B147" s="347" t="n"/>
      <c r="C147" s="347" t="n"/>
      <c r="D147" s="347" t="n"/>
      <c r="E147" s="347" t="n"/>
      <c r="F147" s="347" t="n"/>
      <c r="G147" s="347" t="n"/>
      <c r="H147" s="347" t="n"/>
      <c r="I147" s="347" t="n"/>
      <c r="J147" s="347" t="n"/>
      <c r="K147" s="347" t="n"/>
      <c r="L147" s="347" t="n"/>
      <c r="M147" s="742" t="n"/>
      <c r="N147" s="743" t="inlineStr">
        <is>
          <t>Итого</t>
        </is>
      </c>
      <c r="O147" s="713" t="n"/>
      <c r="P147" s="713" t="n"/>
      <c r="Q147" s="713" t="n"/>
      <c r="R147" s="713" t="n"/>
      <c r="S147" s="713" t="n"/>
      <c r="T147" s="714" t="n"/>
      <c r="U147" s="43" t="inlineStr">
        <is>
          <t>кг</t>
        </is>
      </c>
      <c r="V147" s="744">
        <f>IFERROR(SUM(V143:V145),"0")</f>
        <v/>
      </c>
      <c r="W147" s="744">
        <f>IFERROR(SUM(W143:W145),"0")</f>
        <v/>
      </c>
      <c r="X147" s="43" t="n"/>
      <c r="Y147" s="745" t="n"/>
      <c r="Z147" s="745" t="n"/>
    </row>
    <row r="148" ht="16.5" customHeight="1">
      <c r="A148" s="375" t="inlineStr">
        <is>
          <t>Мясорубская</t>
        </is>
      </c>
      <c r="B148" s="347" t="n"/>
      <c r="C148" s="347" t="n"/>
      <c r="D148" s="347" t="n"/>
      <c r="E148" s="347" t="n"/>
      <c r="F148" s="347" t="n"/>
      <c r="G148" s="347" t="n"/>
      <c r="H148" s="347" t="n"/>
      <c r="I148" s="347" t="n"/>
      <c r="J148" s="347" t="n"/>
      <c r="K148" s="347" t="n"/>
      <c r="L148" s="347" t="n"/>
      <c r="M148" s="347" t="n"/>
      <c r="N148" s="347" t="n"/>
      <c r="O148" s="347" t="n"/>
      <c r="P148" s="347" t="n"/>
      <c r="Q148" s="347" t="n"/>
      <c r="R148" s="347" t="n"/>
      <c r="S148" s="347" t="n"/>
      <c r="T148" s="347" t="n"/>
      <c r="U148" s="347" t="n"/>
      <c r="V148" s="347" t="n"/>
      <c r="W148" s="347" t="n"/>
      <c r="X148" s="347" t="n"/>
      <c r="Y148" s="375" t="n"/>
      <c r="Z148" s="375" t="n"/>
    </row>
    <row r="149" ht="14.25" customHeight="1">
      <c r="A149" s="364" t="inlineStr">
        <is>
          <t>Копченые колбасы</t>
        </is>
      </c>
      <c r="B149" s="347" t="n"/>
      <c r="C149" s="347" t="n"/>
      <c r="D149" s="347" t="n"/>
      <c r="E149" s="347" t="n"/>
      <c r="F149" s="347" t="n"/>
      <c r="G149" s="347" t="n"/>
      <c r="H149" s="347" t="n"/>
      <c r="I149" s="347" t="n"/>
      <c r="J149" s="347" t="n"/>
      <c r="K149" s="347" t="n"/>
      <c r="L149" s="347" t="n"/>
      <c r="M149" s="347" t="n"/>
      <c r="N149" s="347" t="n"/>
      <c r="O149" s="347" t="n"/>
      <c r="P149" s="347" t="n"/>
      <c r="Q149" s="347" t="n"/>
      <c r="R149" s="347" t="n"/>
      <c r="S149" s="347" t="n"/>
      <c r="T149" s="347" t="n"/>
      <c r="U149" s="347" t="n"/>
      <c r="V149" s="347" t="n"/>
      <c r="W149" s="347" t="n"/>
      <c r="X149" s="347" t="n"/>
      <c r="Y149" s="364" t="n"/>
      <c r="Z149" s="364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50" t="n">
        <v>4680115880993</v>
      </c>
      <c r="E150" s="705" t="n"/>
      <c r="F150" s="737" t="n">
        <v>0.7</v>
      </c>
      <c r="G150" s="38" t="n">
        <v>6</v>
      </c>
      <c r="H150" s="737" t="n">
        <v>4.2</v>
      </c>
      <c r="I150" s="737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50" t="n">
        <v>4680115881761</v>
      </c>
      <c r="E151" s="705" t="n"/>
      <c r="F151" s="737" t="n">
        <v>0.7</v>
      </c>
      <c r="G151" s="38" t="n">
        <v>6</v>
      </c>
      <c r="H151" s="737" t="n">
        <v>4.2</v>
      </c>
      <c r="I151" s="737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50" t="n">
        <v>4680115881563</v>
      </c>
      <c r="E152" s="705" t="n"/>
      <c r="F152" s="737" t="n">
        <v>0.7</v>
      </c>
      <c r="G152" s="38" t="n">
        <v>6</v>
      </c>
      <c r="H152" s="737" t="n">
        <v>4.2</v>
      </c>
      <c r="I152" s="737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50" t="n">
        <v>4680115880986</v>
      </c>
      <c r="E153" s="705" t="n"/>
      <c r="F153" s="737" t="n">
        <v>0.35</v>
      </c>
      <c r="G153" s="38" t="n">
        <v>6</v>
      </c>
      <c r="H153" s="737" t="n">
        <v>2.1</v>
      </c>
      <c r="I153" s="73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14</v>
      </c>
      <c r="W153" s="74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50" t="n">
        <v>4680115880207</v>
      </c>
      <c r="E154" s="705" t="n"/>
      <c r="F154" s="737" t="n">
        <v>0.4</v>
      </c>
      <c r="G154" s="38" t="n">
        <v>6</v>
      </c>
      <c r="H154" s="737" t="n">
        <v>2.4</v>
      </c>
      <c r="I154" s="737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50" t="n">
        <v>4680115881785</v>
      </c>
      <c r="E155" s="705" t="n"/>
      <c r="F155" s="737" t="n">
        <v>0.35</v>
      </c>
      <c r="G155" s="38" t="n">
        <v>6</v>
      </c>
      <c r="H155" s="737" t="n">
        <v>2.1</v>
      </c>
      <c r="I155" s="737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9" t="n"/>
      <c r="P155" s="739" t="n"/>
      <c r="Q155" s="739" t="n"/>
      <c r="R155" s="705" t="n"/>
      <c r="S155" s="40" t="inlineStr"/>
      <c r="T155" s="40" t="inlineStr"/>
      <c r="U155" s="41" t="inlineStr">
        <is>
          <t>кг</t>
        </is>
      </c>
      <c r="V155" s="740" t="n">
        <v>0</v>
      </c>
      <c r="W155" s="741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50" t="n">
        <v>4680115881679</v>
      </c>
      <c r="E156" s="705" t="n"/>
      <c r="F156" s="737" t="n">
        <v>0.35</v>
      </c>
      <c r="G156" s="38" t="n">
        <v>6</v>
      </c>
      <c r="H156" s="737" t="n">
        <v>2.1</v>
      </c>
      <c r="I156" s="737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9" t="n"/>
      <c r="P156" s="739" t="n"/>
      <c r="Q156" s="739" t="n"/>
      <c r="R156" s="705" t="n"/>
      <c r="S156" s="40" t="inlineStr"/>
      <c r="T156" s="40" t="inlineStr"/>
      <c r="U156" s="41" t="inlineStr">
        <is>
          <t>кг</t>
        </is>
      </c>
      <c r="V156" s="740" t="n">
        <v>42</v>
      </c>
      <c r="W156" s="74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50" t="n">
        <v>4680115880191</v>
      </c>
      <c r="E157" s="705" t="n"/>
      <c r="F157" s="737" t="n">
        <v>0.4</v>
      </c>
      <c r="G157" s="38" t="n">
        <v>6</v>
      </c>
      <c r="H157" s="737" t="n">
        <v>2.4</v>
      </c>
      <c r="I157" s="737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3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9" t="n"/>
      <c r="P157" s="739" t="n"/>
      <c r="Q157" s="739" t="n"/>
      <c r="R157" s="705" t="n"/>
      <c r="S157" s="40" t="inlineStr"/>
      <c r="T157" s="40" t="inlineStr"/>
      <c r="U157" s="41" t="inlineStr">
        <is>
          <t>кг</t>
        </is>
      </c>
      <c r="V157" s="740" t="n">
        <v>0</v>
      </c>
      <c r="W157" s="741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50" t="n">
        <v>4680115883963</v>
      </c>
      <c r="E158" s="705" t="n"/>
      <c r="F158" s="737" t="n">
        <v>0.28</v>
      </c>
      <c r="G158" s="38" t="n">
        <v>6</v>
      </c>
      <c r="H158" s="737" t="n">
        <v>1.68</v>
      </c>
      <c r="I158" s="737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31" t="inlineStr">
        <is>
          <t>П/к колбасы «Мясорубская» ф/в 0,28 н/о ТМ «Стародворье»</t>
        </is>
      </c>
      <c r="O158" s="739" t="n"/>
      <c r="P158" s="739" t="n"/>
      <c r="Q158" s="739" t="n"/>
      <c r="R158" s="705" t="n"/>
      <c r="S158" s="40" t="inlineStr"/>
      <c r="T158" s="40" t="inlineStr"/>
      <c r="U158" s="41" t="inlineStr">
        <is>
          <t>кг</t>
        </is>
      </c>
      <c r="V158" s="740" t="n">
        <v>0</v>
      </c>
      <c r="W158" s="741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9" t="n"/>
      <c r="B159" s="347" t="n"/>
      <c r="C159" s="347" t="n"/>
      <c r="D159" s="347" t="n"/>
      <c r="E159" s="347" t="n"/>
      <c r="F159" s="347" t="n"/>
      <c r="G159" s="347" t="n"/>
      <c r="H159" s="347" t="n"/>
      <c r="I159" s="347" t="n"/>
      <c r="J159" s="347" t="n"/>
      <c r="K159" s="347" t="n"/>
      <c r="L159" s="347" t="n"/>
      <c r="M159" s="742" t="n"/>
      <c r="N159" s="743" t="inlineStr">
        <is>
          <t>Итого</t>
        </is>
      </c>
      <c r="O159" s="713" t="n"/>
      <c r="P159" s="713" t="n"/>
      <c r="Q159" s="713" t="n"/>
      <c r="R159" s="713" t="n"/>
      <c r="S159" s="713" t="n"/>
      <c r="T159" s="714" t="n"/>
      <c r="U159" s="43" t="inlineStr">
        <is>
          <t>кор</t>
        </is>
      </c>
      <c r="V159" s="744">
        <f>IFERROR(V150/H150,"0")+IFERROR(V151/H151,"0")+IFERROR(V152/H152,"0")+IFERROR(V153/H153,"0")+IFERROR(V154/H154,"0")+IFERROR(V155/H155,"0")+IFERROR(V156/H156,"0")+IFERROR(V157/H157,"0")+IFERROR(V158/H158,"0")</f>
        <v/>
      </c>
      <c r="W159" s="744">
        <f>IFERROR(W150/H150,"0")+IFERROR(W151/H151,"0")+IFERROR(W152/H152,"0")+IFERROR(W153/H153,"0")+IFERROR(W154/H154,"0")+IFERROR(W155/H155,"0")+IFERROR(W156/H156,"0")+IFERROR(W157/H157,"0")+IFERROR(W158/H158,"0")</f>
        <v/>
      </c>
      <c r="X159" s="7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5" t="n"/>
      <c r="Z159" s="745" t="n"/>
    </row>
    <row r="160">
      <c r="A160" s="347" t="n"/>
      <c r="B160" s="347" t="n"/>
      <c r="C160" s="347" t="n"/>
      <c r="D160" s="347" t="n"/>
      <c r="E160" s="347" t="n"/>
      <c r="F160" s="347" t="n"/>
      <c r="G160" s="347" t="n"/>
      <c r="H160" s="347" t="n"/>
      <c r="I160" s="347" t="n"/>
      <c r="J160" s="347" t="n"/>
      <c r="K160" s="347" t="n"/>
      <c r="L160" s="347" t="n"/>
      <c r="M160" s="742" t="n"/>
      <c r="N160" s="743" t="inlineStr">
        <is>
          <t>Итого</t>
        </is>
      </c>
      <c r="O160" s="713" t="n"/>
      <c r="P160" s="713" t="n"/>
      <c r="Q160" s="713" t="n"/>
      <c r="R160" s="713" t="n"/>
      <c r="S160" s="713" t="n"/>
      <c r="T160" s="714" t="n"/>
      <c r="U160" s="43" t="inlineStr">
        <is>
          <t>кг</t>
        </is>
      </c>
      <c r="V160" s="744">
        <f>IFERROR(SUM(V150:V158),"0")</f>
        <v/>
      </c>
      <c r="W160" s="744">
        <f>IFERROR(SUM(W150:W158),"0")</f>
        <v/>
      </c>
      <c r="X160" s="43" t="n"/>
      <c r="Y160" s="745" t="n"/>
      <c r="Z160" s="745" t="n"/>
    </row>
    <row r="161" ht="16.5" customHeight="1">
      <c r="A161" s="375" t="inlineStr">
        <is>
          <t>Сочинка</t>
        </is>
      </c>
      <c r="B161" s="347" t="n"/>
      <c r="C161" s="347" t="n"/>
      <c r="D161" s="347" t="n"/>
      <c r="E161" s="347" t="n"/>
      <c r="F161" s="347" t="n"/>
      <c r="G161" s="347" t="n"/>
      <c r="H161" s="347" t="n"/>
      <c r="I161" s="347" t="n"/>
      <c r="J161" s="347" t="n"/>
      <c r="K161" s="347" t="n"/>
      <c r="L161" s="347" t="n"/>
      <c r="M161" s="347" t="n"/>
      <c r="N161" s="347" t="n"/>
      <c r="O161" s="347" t="n"/>
      <c r="P161" s="347" t="n"/>
      <c r="Q161" s="347" t="n"/>
      <c r="R161" s="347" t="n"/>
      <c r="S161" s="347" t="n"/>
      <c r="T161" s="347" t="n"/>
      <c r="U161" s="347" t="n"/>
      <c r="V161" s="347" t="n"/>
      <c r="W161" s="347" t="n"/>
      <c r="X161" s="347" t="n"/>
      <c r="Y161" s="375" t="n"/>
      <c r="Z161" s="375" t="n"/>
    </row>
    <row r="162" ht="14.25" customHeight="1">
      <c r="A162" s="364" t="inlineStr">
        <is>
          <t>Вареные колбасы</t>
        </is>
      </c>
      <c r="B162" s="347" t="n"/>
      <c r="C162" s="347" t="n"/>
      <c r="D162" s="347" t="n"/>
      <c r="E162" s="347" t="n"/>
      <c r="F162" s="347" t="n"/>
      <c r="G162" s="347" t="n"/>
      <c r="H162" s="347" t="n"/>
      <c r="I162" s="347" t="n"/>
      <c r="J162" s="347" t="n"/>
      <c r="K162" s="347" t="n"/>
      <c r="L162" s="347" t="n"/>
      <c r="M162" s="347" t="n"/>
      <c r="N162" s="347" t="n"/>
      <c r="O162" s="347" t="n"/>
      <c r="P162" s="347" t="n"/>
      <c r="Q162" s="347" t="n"/>
      <c r="R162" s="347" t="n"/>
      <c r="S162" s="347" t="n"/>
      <c r="T162" s="347" t="n"/>
      <c r="U162" s="347" t="n"/>
      <c r="V162" s="347" t="n"/>
      <c r="W162" s="347" t="n"/>
      <c r="X162" s="347" t="n"/>
      <c r="Y162" s="364" t="n"/>
      <c r="Z162" s="364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50" t="n">
        <v>4680115881402</v>
      </c>
      <c r="E163" s="705" t="n"/>
      <c r="F163" s="737" t="n">
        <v>1.35</v>
      </c>
      <c r="G163" s="38" t="n">
        <v>8</v>
      </c>
      <c r="H163" s="737" t="n">
        <v>10.8</v>
      </c>
      <c r="I163" s="737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9" t="n"/>
      <c r="P163" s="739" t="n"/>
      <c r="Q163" s="739" t="n"/>
      <c r="R163" s="705" t="n"/>
      <c r="S163" s="40" t="inlineStr"/>
      <c r="T163" s="40" t="inlineStr"/>
      <c r="U163" s="41" t="inlineStr">
        <is>
          <t>кг</t>
        </is>
      </c>
      <c r="V163" s="740" t="n">
        <v>0</v>
      </c>
      <c r="W163" s="74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50" t="n">
        <v>4680115881396</v>
      </c>
      <c r="E164" s="705" t="n"/>
      <c r="F164" s="737" t="n">
        <v>0.45</v>
      </c>
      <c r="G164" s="38" t="n">
        <v>6</v>
      </c>
      <c r="H164" s="737" t="n">
        <v>2.7</v>
      </c>
      <c r="I164" s="737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9" t="n"/>
      <c r="B165" s="347" t="n"/>
      <c r="C165" s="347" t="n"/>
      <c r="D165" s="347" t="n"/>
      <c r="E165" s="347" t="n"/>
      <c r="F165" s="347" t="n"/>
      <c r="G165" s="347" t="n"/>
      <c r="H165" s="347" t="n"/>
      <c r="I165" s="347" t="n"/>
      <c r="J165" s="347" t="n"/>
      <c r="K165" s="347" t="n"/>
      <c r="L165" s="347" t="n"/>
      <c r="M165" s="742" t="n"/>
      <c r="N165" s="743" t="inlineStr">
        <is>
          <t>Итого</t>
        </is>
      </c>
      <c r="O165" s="713" t="n"/>
      <c r="P165" s="713" t="n"/>
      <c r="Q165" s="713" t="n"/>
      <c r="R165" s="713" t="n"/>
      <c r="S165" s="713" t="n"/>
      <c r="T165" s="714" t="n"/>
      <c r="U165" s="43" t="inlineStr">
        <is>
          <t>кор</t>
        </is>
      </c>
      <c r="V165" s="744">
        <f>IFERROR(V163/H163,"0")+IFERROR(V164/H164,"0")</f>
        <v/>
      </c>
      <c r="W165" s="744">
        <f>IFERROR(W163/H163,"0")+IFERROR(W164/H164,"0")</f>
        <v/>
      </c>
      <c r="X165" s="744">
        <f>IFERROR(IF(X163="",0,X163),"0")+IFERROR(IF(X164="",0,X164),"0")</f>
        <v/>
      </c>
      <c r="Y165" s="745" t="n"/>
      <c r="Z165" s="745" t="n"/>
    </row>
    <row r="166">
      <c r="A166" s="347" t="n"/>
      <c r="B166" s="347" t="n"/>
      <c r="C166" s="347" t="n"/>
      <c r="D166" s="347" t="n"/>
      <c r="E166" s="347" t="n"/>
      <c r="F166" s="347" t="n"/>
      <c r="G166" s="347" t="n"/>
      <c r="H166" s="347" t="n"/>
      <c r="I166" s="347" t="n"/>
      <c r="J166" s="347" t="n"/>
      <c r="K166" s="347" t="n"/>
      <c r="L166" s="347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кг</t>
        </is>
      </c>
      <c r="V166" s="744">
        <f>IFERROR(SUM(V163:V164),"0")</f>
        <v/>
      </c>
      <c r="W166" s="744">
        <f>IFERROR(SUM(W163:W164),"0")</f>
        <v/>
      </c>
      <c r="X166" s="43" t="n"/>
      <c r="Y166" s="745" t="n"/>
      <c r="Z166" s="745" t="n"/>
    </row>
    <row r="167" ht="14.25" customHeight="1">
      <c r="A167" s="364" t="inlineStr">
        <is>
          <t>Ветчины</t>
        </is>
      </c>
      <c r="B167" s="347" t="n"/>
      <c r="C167" s="347" t="n"/>
      <c r="D167" s="347" t="n"/>
      <c r="E167" s="347" t="n"/>
      <c r="F167" s="347" t="n"/>
      <c r="G167" s="347" t="n"/>
      <c r="H167" s="347" t="n"/>
      <c r="I167" s="347" t="n"/>
      <c r="J167" s="347" t="n"/>
      <c r="K167" s="347" t="n"/>
      <c r="L167" s="347" t="n"/>
      <c r="M167" s="347" t="n"/>
      <c r="N167" s="347" t="n"/>
      <c r="O167" s="347" t="n"/>
      <c r="P167" s="347" t="n"/>
      <c r="Q167" s="347" t="n"/>
      <c r="R167" s="347" t="n"/>
      <c r="S167" s="347" t="n"/>
      <c r="T167" s="347" t="n"/>
      <c r="U167" s="347" t="n"/>
      <c r="V167" s="347" t="n"/>
      <c r="W167" s="347" t="n"/>
      <c r="X167" s="347" t="n"/>
      <c r="Y167" s="364" t="n"/>
      <c r="Z167" s="364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50" t="n">
        <v>4680115882935</v>
      </c>
      <c r="E168" s="705" t="n"/>
      <c r="F168" s="737" t="n">
        <v>1.35</v>
      </c>
      <c r="G168" s="38" t="n">
        <v>8</v>
      </c>
      <c r="H168" s="737" t="n">
        <v>10.8</v>
      </c>
      <c r="I168" s="737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4" t="inlineStr">
        <is>
          <t>Ветчина «Сочинка с сочным окороком» Весовой п/а ТМ «Стародворье»</t>
        </is>
      </c>
      <c r="O168" s="739" t="n"/>
      <c r="P168" s="739" t="n"/>
      <c r="Q168" s="739" t="n"/>
      <c r="R168" s="705" t="n"/>
      <c r="S168" s="40" t="inlineStr"/>
      <c r="T168" s="40" t="inlineStr"/>
      <c r="U168" s="41" t="inlineStr">
        <is>
          <t>кг</t>
        </is>
      </c>
      <c r="V168" s="740" t="n">
        <v>0</v>
      </c>
      <c r="W168" s="741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50" t="n">
        <v>4680115880764</v>
      </c>
      <c r="E169" s="705" t="n"/>
      <c r="F169" s="737" t="n">
        <v>0.35</v>
      </c>
      <c r="G169" s="38" t="n">
        <v>6</v>
      </c>
      <c r="H169" s="737" t="n">
        <v>2.1</v>
      </c>
      <c r="I169" s="737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9" t="n"/>
      <c r="B170" s="347" t="n"/>
      <c r="C170" s="347" t="n"/>
      <c r="D170" s="347" t="n"/>
      <c r="E170" s="347" t="n"/>
      <c r="F170" s="347" t="n"/>
      <c r="G170" s="347" t="n"/>
      <c r="H170" s="347" t="n"/>
      <c r="I170" s="347" t="n"/>
      <c r="J170" s="347" t="n"/>
      <c r="K170" s="347" t="n"/>
      <c r="L170" s="347" t="n"/>
      <c r="M170" s="742" t="n"/>
      <c r="N170" s="743" t="inlineStr">
        <is>
          <t>Итого</t>
        </is>
      </c>
      <c r="O170" s="713" t="n"/>
      <c r="P170" s="713" t="n"/>
      <c r="Q170" s="713" t="n"/>
      <c r="R170" s="713" t="n"/>
      <c r="S170" s="713" t="n"/>
      <c r="T170" s="714" t="n"/>
      <c r="U170" s="43" t="inlineStr">
        <is>
          <t>кор</t>
        </is>
      </c>
      <c r="V170" s="744">
        <f>IFERROR(V168/H168,"0")+IFERROR(V169/H169,"0")</f>
        <v/>
      </c>
      <c r="W170" s="744">
        <f>IFERROR(W168/H168,"0")+IFERROR(W169/H169,"0")</f>
        <v/>
      </c>
      <c r="X170" s="744">
        <f>IFERROR(IF(X168="",0,X168),"0")+IFERROR(IF(X169="",0,X169),"0")</f>
        <v/>
      </c>
      <c r="Y170" s="745" t="n"/>
      <c r="Z170" s="745" t="n"/>
    </row>
    <row r="171">
      <c r="A171" s="347" t="n"/>
      <c r="B171" s="347" t="n"/>
      <c r="C171" s="347" t="n"/>
      <c r="D171" s="347" t="n"/>
      <c r="E171" s="347" t="n"/>
      <c r="F171" s="347" t="n"/>
      <c r="G171" s="347" t="n"/>
      <c r="H171" s="347" t="n"/>
      <c r="I171" s="347" t="n"/>
      <c r="J171" s="347" t="n"/>
      <c r="K171" s="347" t="n"/>
      <c r="L171" s="347" t="n"/>
      <c r="M171" s="742" t="n"/>
      <c r="N171" s="743" t="inlineStr">
        <is>
          <t>Итого</t>
        </is>
      </c>
      <c r="O171" s="713" t="n"/>
      <c r="P171" s="713" t="n"/>
      <c r="Q171" s="713" t="n"/>
      <c r="R171" s="713" t="n"/>
      <c r="S171" s="713" t="n"/>
      <c r="T171" s="714" t="n"/>
      <c r="U171" s="43" t="inlineStr">
        <is>
          <t>кг</t>
        </is>
      </c>
      <c r="V171" s="744">
        <f>IFERROR(SUM(V168:V169),"0")</f>
        <v/>
      </c>
      <c r="W171" s="744">
        <f>IFERROR(SUM(W168:W169),"0")</f>
        <v/>
      </c>
      <c r="X171" s="43" t="n"/>
      <c r="Y171" s="745" t="n"/>
      <c r="Z171" s="745" t="n"/>
    </row>
    <row r="172" ht="14.25" customHeight="1">
      <c r="A172" s="364" t="inlineStr">
        <is>
          <t>Копченые колбасы</t>
        </is>
      </c>
      <c r="B172" s="347" t="n"/>
      <c r="C172" s="347" t="n"/>
      <c r="D172" s="347" t="n"/>
      <c r="E172" s="347" t="n"/>
      <c r="F172" s="347" t="n"/>
      <c r="G172" s="347" t="n"/>
      <c r="H172" s="347" t="n"/>
      <c r="I172" s="347" t="n"/>
      <c r="J172" s="347" t="n"/>
      <c r="K172" s="347" t="n"/>
      <c r="L172" s="347" t="n"/>
      <c r="M172" s="347" t="n"/>
      <c r="N172" s="347" t="n"/>
      <c r="O172" s="347" t="n"/>
      <c r="P172" s="347" t="n"/>
      <c r="Q172" s="347" t="n"/>
      <c r="R172" s="347" t="n"/>
      <c r="S172" s="347" t="n"/>
      <c r="T172" s="347" t="n"/>
      <c r="U172" s="347" t="n"/>
      <c r="V172" s="347" t="n"/>
      <c r="W172" s="347" t="n"/>
      <c r="X172" s="347" t="n"/>
      <c r="Y172" s="364" t="n"/>
      <c r="Z172" s="364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50" t="n">
        <v>4680115882683</v>
      </c>
      <c r="E173" s="705" t="n"/>
      <c r="F173" s="737" t="n">
        <v>0.9</v>
      </c>
      <c r="G173" s="38" t="n">
        <v>6</v>
      </c>
      <c r="H173" s="737" t="n">
        <v>5.4</v>
      </c>
      <c r="I173" s="73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9" t="n"/>
      <c r="P173" s="739" t="n"/>
      <c r="Q173" s="739" t="n"/>
      <c r="R173" s="705" t="n"/>
      <c r="S173" s="40" t="inlineStr"/>
      <c r="T173" s="40" t="inlineStr"/>
      <c r="U173" s="41" t="inlineStr">
        <is>
          <t>кг</t>
        </is>
      </c>
      <c r="V173" s="740" t="n">
        <v>0</v>
      </c>
      <c r="W173" s="74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50" t="n">
        <v>4680115882690</v>
      </c>
      <c r="E174" s="705" t="n"/>
      <c r="F174" s="737" t="n">
        <v>0.9</v>
      </c>
      <c r="G174" s="38" t="n">
        <v>6</v>
      </c>
      <c r="H174" s="737" t="n">
        <v>5.4</v>
      </c>
      <c r="I174" s="73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9" t="n"/>
      <c r="P174" s="739" t="n"/>
      <c r="Q174" s="739" t="n"/>
      <c r="R174" s="705" t="n"/>
      <c r="S174" s="40" t="inlineStr"/>
      <c r="T174" s="40" t="inlineStr"/>
      <c r="U174" s="41" t="inlineStr">
        <is>
          <t>кг</t>
        </is>
      </c>
      <c r="V174" s="740" t="n">
        <v>0</v>
      </c>
      <c r="W174" s="74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50" t="n">
        <v>4680115882669</v>
      </c>
      <c r="E175" s="705" t="n"/>
      <c r="F175" s="737" t="n">
        <v>0.9</v>
      </c>
      <c r="G175" s="38" t="n">
        <v>6</v>
      </c>
      <c r="H175" s="737" t="n">
        <v>5.4</v>
      </c>
      <c r="I175" s="737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9" t="n"/>
      <c r="P175" s="739" t="n"/>
      <c r="Q175" s="739" t="n"/>
      <c r="R175" s="705" t="n"/>
      <c r="S175" s="40" t="inlineStr"/>
      <c r="T175" s="40" t="inlineStr"/>
      <c r="U175" s="41" t="inlineStr">
        <is>
          <t>кг</t>
        </is>
      </c>
      <c r="V175" s="740" t="n">
        <v>0</v>
      </c>
      <c r="W175" s="741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50" t="n">
        <v>4680115882676</v>
      </c>
      <c r="E176" s="705" t="n"/>
      <c r="F176" s="737" t="n">
        <v>0.9</v>
      </c>
      <c r="G176" s="38" t="n">
        <v>6</v>
      </c>
      <c r="H176" s="737" t="n">
        <v>5.4</v>
      </c>
      <c r="I176" s="737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9" t="n"/>
      <c r="B177" s="347" t="n"/>
      <c r="C177" s="347" t="n"/>
      <c r="D177" s="347" t="n"/>
      <c r="E177" s="347" t="n"/>
      <c r="F177" s="347" t="n"/>
      <c r="G177" s="347" t="n"/>
      <c r="H177" s="347" t="n"/>
      <c r="I177" s="347" t="n"/>
      <c r="J177" s="347" t="n"/>
      <c r="K177" s="347" t="n"/>
      <c r="L177" s="347" t="n"/>
      <c r="M177" s="742" t="n"/>
      <c r="N177" s="743" t="inlineStr">
        <is>
          <t>Итого</t>
        </is>
      </c>
      <c r="O177" s="713" t="n"/>
      <c r="P177" s="713" t="n"/>
      <c r="Q177" s="713" t="n"/>
      <c r="R177" s="713" t="n"/>
      <c r="S177" s="713" t="n"/>
      <c r="T177" s="714" t="n"/>
      <c r="U177" s="43" t="inlineStr">
        <is>
          <t>кор</t>
        </is>
      </c>
      <c r="V177" s="744">
        <f>IFERROR(V173/H173,"0")+IFERROR(V174/H174,"0")+IFERROR(V175/H175,"0")+IFERROR(V176/H176,"0")</f>
        <v/>
      </c>
      <c r="W177" s="744">
        <f>IFERROR(W173/H173,"0")+IFERROR(W174/H174,"0")+IFERROR(W175/H175,"0")+IFERROR(W176/H176,"0")</f>
        <v/>
      </c>
      <c r="X177" s="744">
        <f>IFERROR(IF(X173="",0,X173),"0")+IFERROR(IF(X174="",0,X174),"0")+IFERROR(IF(X175="",0,X175),"0")+IFERROR(IF(X176="",0,X176),"0")</f>
        <v/>
      </c>
      <c r="Y177" s="745" t="n"/>
      <c r="Z177" s="745" t="n"/>
    </row>
    <row r="178">
      <c r="A178" s="347" t="n"/>
      <c r="B178" s="347" t="n"/>
      <c r="C178" s="347" t="n"/>
      <c r="D178" s="347" t="n"/>
      <c r="E178" s="347" t="n"/>
      <c r="F178" s="347" t="n"/>
      <c r="G178" s="347" t="n"/>
      <c r="H178" s="347" t="n"/>
      <c r="I178" s="347" t="n"/>
      <c r="J178" s="347" t="n"/>
      <c r="K178" s="347" t="n"/>
      <c r="L178" s="347" t="n"/>
      <c r="M178" s="742" t="n"/>
      <c r="N178" s="743" t="inlineStr">
        <is>
          <t>Итого</t>
        </is>
      </c>
      <c r="O178" s="713" t="n"/>
      <c r="P178" s="713" t="n"/>
      <c r="Q178" s="713" t="n"/>
      <c r="R178" s="713" t="n"/>
      <c r="S178" s="713" t="n"/>
      <c r="T178" s="714" t="n"/>
      <c r="U178" s="43" t="inlineStr">
        <is>
          <t>кг</t>
        </is>
      </c>
      <c r="V178" s="744">
        <f>IFERROR(SUM(V173:V176),"0")</f>
        <v/>
      </c>
      <c r="W178" s="744">
        <f>IFERROR(SUM(W173:W176),"0")</f>
        <v/>
      </c>
      <c r="X178" s="43" t="n"/>
      <c r="Y178" s="745" t="n"/>
      <c r="Z178" s="745" t="n"/>
    </row>
    <row r="179" ht="14.25" customHeight="1">
      <c r="A179" s="364" t="inlineStr">
        <is>
          <t>Сосиски</t>
        </is>
      </c>
      <c r="B179" s="347" t="n"/>
      <c r="C179" s="347" t="n"/>
      <c r="D179" s="347" t="n"/>
      <c r="E179" s="347" t="n"/>
      <c r="F179" s="347" t="n"/>
      <c r="G179" s="347" t="n"/>
      <c r="H179" s="347" t="n"/>
      <c r="I179" s="347" t="n"/>
      <c r="J179" s="347" t="n"/>
      <c r="K179" s="347" t="n"/>
      <c r="L179" s="347" t="n"/>
      <c r="M179" s="347" t="n"/>
      <c r="N179" s="347" t="n"/>
      <c r="O179" s="347" t="n"/>
      <c r="P179" s="347" t="n"/>
      <c r="Q179" s="347" t="n"/>
      <c r="R179" s="347" t="n"/>
      <c r="S179" s="347" t="n"/>
      <c r="T179" s="347" t="n"/>
      <c r="U179" s="347" t="n"/>
      <c r="V179" s="347" t="n"/>
      <c r="W179" s="347" t="n"/>
      <c r="X179" s="347" t="n"/>
      <c r="Y179" s="364" t="n"/>
      <c r="Z179" s="36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0" t="n">
        <v>4680115881556</v>
      </c>
      <c r="E180" s="705" t="n"/>
      <c r="F180" s="737" t="n">
        <v>1</v>
      </c>
      <c r="G180" s="38" t="n">
        <v>4</v>
      </c>
      <c r="H180" s="737" t="n">
        <v>4</v>
      </c>
      <c r="I180" s="737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4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50" t="n">
        <v>4680115880573</v>
      </c>
      <c r="E181" s="705" t="n"/>
      <c r="F181" s="737" t="n">
        <v>1.45</v>
      </c>
      <c r="G181" s="38" t="n">
        <v>6</v>
      </c>
      <c r="H181" s="737" t="n">
        <v>8.699999999999999</v>
      </c>
      <c r="I181" s="737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41" t="inlineStr">
        <is>
          <t>Сосиски «Сочинки» Весовой п/а ТМ «Стародворье»</t>
        </is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50" t="n">
        <v>4680115881594</v>
      </c>
      <c r="E182" s="705" t="n"/>
      <c r="F182" s="737" t="n">
        <v>1.35</v>
      </c>
      <c r="G182" s="38" t="n">
        <v>6</v>
      </c>
      <c r="H182" s="737" t="n">
        <v>8.1</v>
      </c>
      <c r="I182" s="737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0</v>
      </c>
      <c r="W182" s="74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50" t="n">
        <v>4680115881587</v>
      </c>
      <c r="E183" s="705" t="n"/>
      <c r="F183" s="737" t="n">
        <v>1</v>
      </c>
      <c r="G183" s="38" t="n">
        <v>4</v>
      </c>
      <c r="H183" s="737" t="n">
        <v>4</v>
      </c>
      <c r="I183" s="737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3" t="inlineStr">
        <is>
          <t>Сосиски «Сочинки по-баварски с сыром» вес п/а ТМ «Стародворье» 1,0 кг</t>
        </is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50" t="n">
        <v>4680115880962</v>
      </c>
      <c r="E184" s="705" t="n"/>
      <c r="F184" s="737" t="n">
        <v>1.3</v>
      </c>
      <c r="G184" s="38" t="n">
        <v>6</v>
      </c>
      <c r="H184" s="737" t="n">
        <v>7.8</v>
      </c>
      <c r="I184" s="737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50" t="n">
        <v>4680115881617</v>
      </c>
      <c r="E185" s="705" t="n"/>
      <c r="F185" s="737" t="n">
        <v>1.35</v>
      </c>
      <c r="G185" s="38" t="n">
        <v>6</v>
      </c>
      <c r="H185" s="737" t="n">
        <v>8.1</v>
      </c>
      <c r="I185" s="737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50" t="n">
        <v>4680115881228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6" t="inlineStr">
        <is>
          <t>Сосиски «Сочинки по-баварски с сыром» Фикс.вес 0,4 П/а мгс ТМ «Стародворье»</t>
        </is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0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50" t="n">
        <v>4680115881037</v>
      </c>
      <c r="E187" s="705" t="n"/>
      <c r="F187" s="737" t="n">
        <v>0.84</v>
      </c>
      <c r="G187" s="38" t="n">
        <v>4</v>
      </c>
      <c r="H187" s="737" t="n">
        <v>3.36</v>
      </c>
      <c r="I187" s="737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7" t="inlineStr">
        <is>
          <t>Сосиски «Сочинки по-баварски с сыром» Фикс.вес 0,84 кг п/а мгс ТМ «Стародворье»</t>
        </is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50" t="n">
        <v>4680115881211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8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50" t="n">
        <v>4680115881020</v>
      </c>
      <c r="E189" s="705" t="n"/>
      <c r="F189" s="737" t="n">
        <v>0.84</v>
      </c>
      <c r="G189" s="38" t="n">
        <v>4</v>
      </c>
      <c r="H189" s="737" t="n">
        <v>3.36</v>
      </c>
      <c r="I189" s="737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50" t="n">
        <v>4680115882195</v>
      </c>
      <c r="E190" s="705" t="n"/>
      <c r="F190" s="737" t="n">
        <v>0.4</v>
      </c>
      <c r="G190" s="38" t="n">
        <v>6</v>
      </c>
      <c r="H190" s="737" t="n">
        <v>2.4</v>
      </c>
      <c r="I190" s="737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5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50" t="n">
        <v>4680115882607</v>
      </c>
      <c r="E191" s="705" t="n"/>
      <c r="F191" s="737" t="n">
        <v>0.3</v>
      </c>
      <c r="G191" s="38" t="n">
        <v>6</v>
      </c>
      <c r="H191" s="737" t="n">
        <v>1.8</v>
      </c>
      <c r="I191" s="737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50" t="n">
        <v>4680115880092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16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50" t="n">
        <v>4680115880221</v>
      </c>
      <c r="E193" s="705" t="n"/>
      <c r="F193" s="737" t="n">
        <v>0.4</v>
      </c>
      <c r="G193" s="38" t="n">
        <v>6</v>
      </c>
      <c r="H193" s="737" t="n">
        <v>2.4</v>
      </c>
      <c r="I193" s="737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9" t="n"/>
      <c r="P193" s="739" t="n"/>
      <c r="Q193" s="739" t="n"/>
      <c r="R193" s="705" t="n"/>
      <c r="S193" s="40" t="inlineStr"/>
      <c r="T193" s="40" t="inlineStr"/>
      <c r="U193" s="41" t="inlineStr">
        <is>
          <t>кг</t>
        </is>
      </c>
      <c r="V193" s="740" t="n">
        <v>38</v>
      </c>
      <c r="W193" s="74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50" t="n">
        <v>4680115882942</v>
      </c>
      <c r="E194" s="705" t="n"/>
      <c r="F194" s="737" t="n">
        <v>0.3</v>
      </c>
      <c r="G194" s="38" t="n">
        <v>6</v>
      </c>
      <c r="H194" s="737" t="n">
        <v>1.8</v>
      </c>
      <c r="I194" s="737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9" t="n"/>
      <c r="P194" s="739" t="n"/>
      <c r="Q194" s="739" t="n"/>
      <c r="R194" s="705" t="n"/>
      <c r="S194" s="40" t="inlineStr"/>
      <c r="T194" s="40" t="inlineStr"/>
      <c r="U194" s="41" t="inlineStr">
        <is>
          <t>кг</t>
        </is>
      </c>
      <c r="V194" s="740" t="n">
        <v>0</v>
      </c>
      <c r="W194" s="74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50" t="n">
        <v>4680115880504</v>
      </c>
      <c r="E195" s="705" t="n"/>
      <c r="F195" s="737" t="n">
        <v>0.4</v>
      </c>
      <c r="G195" s="38" t="n">
        <v>6</v>
      </c>
      <c r="H195" s="737" t="n">
        <v>2.4</v>
      </c>
      <c r="I195" s="73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9" t="n"/>
      <c r="P195" s="739" t="n"/>
      <c r="Q195" s="739" t="n"/>
      <c r="R195" s="705" t="n"/>
      <c r="S195" s="40" t="inlineStr"/>
      <c r="T195" s="40" t="inlineStr"/>
      <c r="U195" s="41" t="inlineStr">
        <is>
          <t>кг</t>
        </is>
      </c>
      <c r="V195" s="740" t="n">
        <v>0</v>
      </c>
      <c r="W195" s="74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50" t="n">
        <v>4680115882164</v>
      </c>
      <c r="E196" s="705" t="n"/>
      <c r="F196" s="737" t="n">
        <v>0.4</v>
      </c>
      <c r="G196" s="38" t="n">
        <v>6</v>
      </c>
      <c r="H196" s="737" t="n">
        <v>2.4</v>
      </c>
      <c r="I196" s="737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9" t="n"/>
      <c r="B197" s="347" t="n"/>
      <c r="C197" s="347" t="n"/>
      <c r="D197" s="347" t="n"/>
      <c r="E197" s="347" t="n"/>
      <c r="F197" s="347" t="n"/>
      <c r="G197" s="347" t="n"/>
      <c r="H197" s="347" t="n"/>
      <c r="I197" s="347" t="n"/>
      <c r="J197" s="347" t="n"/>
      <c r="K197" s="347" t="n"/>
      <c r="L197" s="347" t="n"/>
      <c r="M197" s="742" t="n"/>
      <c r="N197" s="743" t="inlineStr">
        <is>
          <t>Итого</t>
        </is>
      </c>
      <c r="O197" s="713" t="n"/>
      <c r="P197" s="713" t="n"/>
      <c r="Q197" s="713" t="n"/>
      <c r="R197" s="713" t="n"/>
      <c r="S197" s="713" t="n"/>
      <c r="T197" s="714" t="n"/>
      <c r="U197" s="43" t="inlineStr">
        <is>
          <t>кор</t>
        </is>
      </c>
      <c r="V197" s="7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5" t="n"/>
      <c r="Z197" s="745" t="n"/>
    </row>
    <row r="198">
      <c r="A198" s="347" t="n"/>
      <c r="B198" s="347" t="n"/>
      <c r="C198" s="347" t="n"/>
      <c r="D198" s="347" t="n"/>
      <c r="E198" s="347" t="n"/>
      <c r="F198" s="347" t="n"/>
      <c r="G198" s="347" t="n"/>
      <c r="H198" s="347" t="n"/>
      <c r="I198" s="347" t="n"/>
      <c r="J198" s="347" t="n"/>
      <c r="K198" s="347" t="n"/>
      <c r="L198" s="347" t="n"/>
      <c r="M198" s="742" t="n"/>
      <c r="N198" s="743" t="inlineStr">
        <is>
          <t>Итого</t>
        </is>
      </c>
      <c r="O198" s="713" t="n"/>
      <c r="P198" s="713" t="n"/>
      <c r="Q198" s="713" t="n"/>
      <c r="R198" s="713" t="n"/>
      <c r="S198" s="713" t="n"/>
      <c r="T198" s="714" t="n"/>
      <c r="U198" s="43" t="inlineStr">
        <is>
          <t>кг</t>
        </is>
      </c>
      <c r="V198" s="744">
        <f>IFERROR(SUM(V180:V196),"0")</f>
        <v/>
      </c>
      <c r="W198" s="744">
        <f>IFERROR(SUM(W180:W196),"0")</f>
        <v/>
      </c>
      <c r="X198" s="43" t="n"/>
      <c r="Y198" s="745" t="n"/>
      <c r="Z198" s="745" t="n"/>
    </row>
    <row r="199" ht="14.25" customHeight="1">
      <c r="A199" s="364" t="inlineStr">
        <is>
          <t>Сардельки</t>
        </is>
      </c>
      <c r="B199" s="347" t="n"/>
      <c r="C199" s="347" t="n"/>
      <c r="D199" s="347" t="n"/>
      <c r="E199" s="347" t="n"/>
      <c r="F199" s="347" t="n"/>
      <c r="G199" s="347" t="n"/>
      <c r="H199" s="347" t="n"/>
      <c r="I199" s="347" t="n"/>
      <c r="J199" s="347" t="n"/>
      <c r="K199" s="347" t="n"/>
      <c r="L199" s="347" t="n"/>
      <c r="M199" s="347" t="n"/>
      <c r="N199" s="347" t="n"/>
      <c r="O199" s="347" t="n"/>
      <c r="P199" s="347" t="n"/>
      <c r="Q199" s="347" t="n"/>
      <c r="R199" s="347" t="n"/>
      <c r="S199" s="347" t="n"/>
      <c r="T199" s="347" t="n"/>
      <c r="U199" s="347" t="n"/>
      <c r="V199" s="347" t="n"/>
      <c r="W199" s="347" t="n"/>
      <c r="X199" s="347" t="n"/>
      <c r="Y199" s="364" t="n"/>
      <c r="Z199" s="364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50" t="n">
        <v>4680115882874</v>
      </c>
      <c r="E200" s="705" t="n"/>
      <c r="F200" s="737" t="n">
        <v>0.8</v>
      </c>
      <c r="G200" s="38" t="n">
        <v>4</v>
      </c>
      <c r="H200" s="737" t="n">
        <v>3.2</v>
      </c>
      <c r="I200" s="737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7" t="inlineStr">
        <is>
          <t>Сардельки «Сочинки» Весовой н/о ТМ «Стародворье»</t>
        </is>
      </c>
      <c r="O200" s="739" t="n"/>
      <c r="P200" s="739" t="n"/>
      <c r="Q200" s="739" t="n"/>
      <c r="R200" s="705" t="n"/>
      <c r="S200" s="40" t="inlineStr"/>
      <c r="T200" s="40" t="inlineStr"/>
      <c r="U200" s="41" t="inlineStr">
        <is>
          <t>кг</t>
        </is>
      </c>
      <c r="V200" s="740" t="n">
        <v>0</v>
      </c>
      <c r="W200" s="741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50" t="n">
        <v>4680115884434</v>
      </c>
      <c r="E201" s="705" t="n"/>
      <c r="F201" s="737" t="n">
        <v>0.8</v>
      </c>
      <c r="G201" s="38" t="n">
        <v>4</v>
      </c>
      <c r="H201" s="737" t="n">
        <v>3.2</v>
      </c>
      <c r="I201" s="737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8" t="inlineStr">
        <is>
          <t>Сардельки «Шпикачки Сочинки» Весовой н/о ТМ «Стародворье»</t>
        </is>
      </c>
      <c r="O201" s="739" t="n"/>
      <c r="P201" s="739" t="n"/>
      <c r="Q201" s="739" t="n"/>
      <c r="R201" s="705" t="n"/>
      <c r="S201" s="40" t="inlineStr"/>
      <c r="T201" s="40" t="inlineStr"/>
      <c r="U201" s="41" t="inlineStr">
        <is>
          <t>кг</t>
        </is>
      </c>
      <c r="V201" s="740" t="n">
        <v>0</v>
      </c>
      <c r="W201" s="741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50" t="n">
        <v>4680115880801</v>
      </c>
      <c r="E202" s="705" t="n"/>
      <c r="F202" s="737" t="n">
        <v>0.4</v>
      </c>
      <c r="G202" s="38" t="n">
        <v>6</v>
      </c>
      <c r="H202" s="737" t="n">
        <v>2.4</v>
      </c>
      <c r="I202" s="737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9" t="n"/>
      <c r="P202" s="739" t="n"/>
      <c r="Q202" s="739" t="n"/>
      <c r="R202" s="705" t="n"/>
      <c r="S202" s="40" t="inlineStr"/>
      <c r="T202" s="40" t="inlineStr"/>
      <c r="U202" s="41" t="inlineStr">
        <is>
          <t>кг</t>
        </is>
      </c>
      <c r="V202" s="740" t="n">
        <v>7.2</v>
      </c>
      <c r="W202" s="741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50" t="n">
        <v>4680115880818</v>
      </c>
      <c r="E203" s="705" t="n"/>
      <c r="F203" s="737" t="n">
        <v>0.4</v>
      </c>
      <c r="G203" s="38" t="n">
        <v>6</v>
      </c>
      <c r="H203" s="737" t="n">
        <v>2.4</v>
      </c>
      <c r="I203" s="737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6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9" t="n"/>
      <c r="P203" s="739" t="n"/>
      <c r="Q203" s="739" t="n"/>
      <c r="R203" s="705" t="n"/>
      <c r="S203" s="40" t="inlineStr"/>
      <c r="T203" s="40" t="inlineStr"/>
      <c r="U203" s="41" t="inlineStr">
        <is>
          <t>кг</t>
        </is>
      </c>
      <c r="V203" s="740" t="n">
        <v>10</v>
      </c>
      <c r="W203" s="741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9" t="n"/>
      <c r="B204" s="347" t="n"/>
      <c r="C204" s="347" t="n"/>
      <c r="D204" s="347" t="n"/>
      <c r="E204" s="347" t="n"/>
      <c r="F204" s="347" t="n"/>
      <c r="G204" s="347" t="n"/>
      <c r="H204" s="347" t="n"/>
      <c r="I204" s="347" t="n"/>
      <c r="J204" s="347" t="n"/>
      <c r="K204" s="347" t="n"/>
      <c r="L204" s="347" t="n"/>
      <c r="M204" s="742" t="n"/>
      <c r="N204" s="743" t="inlineStr">
        <is>
          <t>Итого</t>
        </is>
      </c>
      <c r="O204" s="713" t="n"/>
      <c r="P204" s="713" t="n"/>
      <c r="Q204" s="713" t="n"/>
      <c r="R204" s="713" t="n"/>
      <c r="S204" s="713" t="n"/>
      <c r="T204" s="714" t="n"/>
      <c r="U204" s="43" t="inlineStr">
        <is>
          <t>кор</t>
        </is>
      </c>
      <c r="V204" s="744">
        <f>IFERROR(V200/H200,"0")+IFERROR(V201/H201,"0")+IFERROR(V202/H202,"0")+IFERROR(V203/H203,"0")</f>
        <v/>
      </c>
      <c r="W204" s="744">
        <f>IFERROR(W200/H200,"0")+IFERROR(W201/H201,"0")+IFERROR(W202/H202,"0")+IFERROR(W203/H203,"0")</f>
        <v/>
      </c>
      <c r="X204" s="744">
        <f>IFERROR(IF(X200="",0,X200),"0")+IFERROR(IF(X201="",0,X201),"0")+IFERROR(IF(X202="",0,X202),"0")+IFERROR(IF(X203="",0,X203),"0")</f>
        <v/>
      </c>
      <c r="Y204" s="745" t="n"/>
      <c r="Z204" s="745" t="n"/>
    </row>
    <row r="205">
      <c r="A205" s="347" t="n"/>
      <c r="B205" s="347" t="n"/>
      <c r="C205" s="347" t="n"/>
      <c r="D205" s="347" t="n"/>
      <c r="E205" s="347" t="n"/>
      <c r="F205" s="347" t="n"/>
      <c r="G205" s="347" t="n"/>
      <c r="H205" s="347" t="n"/>
      <c r="I205" s="347" t="n"/>
      <c r="J205" s="347" t="n"/>
      <c r="K205" s="347" t="n"/>
      <c r="L205" s="347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кг</t>
        </is>
      </c>
      <c r="V205" s="744">
        <f>IFERROR(SUM(V200:V203),"0")</f>
        <v/>
      </c>
      <c r="W205" s="744">
        <f>IFERROR(SUM(W200:W203),"0")</f>
        <v/>
      </c>
      <c r="X205" s="43" t="n"/>
      <c r="Y205" s="745" t="n"/>
      <c r="Z205" s="745" t="n"/>
    </row>
    <row r="206" ht="16.5" customHeight="1">
      <c r="A206" s="375" t="inlineStr">
        <is>
          <t>Филедворская</t>
        </is>
      </c>
      <c r="B206" s="347" t="n"/>
      <c r="C206" s="347" t="n"/>
      <c r="D206" s="347" t="n"/>
      <c r="E206" s="347" t="n"/>
      <c r="F206" s="347" t="n"/>
      <c r="G206" s="347" t="n"/>
      <c r="H206" s="347" t="n"/>
      <c r="I206" s="347" t="n"/>
      <c r="J206" s="347" t="n"/>
      <c r="K206" s="347" t="n"/>
      <c r="L206" s="347" t="n"/>
      <c r="M206" s="347" t="n"/>
      <c r="N206" s="347" t="n"/>
      <c r="O206" s="347" t="n"/>
      <c r="P206" s="347" t="n"/>
      <c r="Q206" s="347" t="n"/>
      <c r="R206" s="347" t="n"/>
      <c r="S206" s="347" t="n"/>
      <c r="T206" s="347" t="n"/>
      <c r="U206" s="347" t="n"/>
      <c r="V206" s="347" t="n"/>
      <c r="W206" s="347" t="n"/>
      <c r="X206" s="347" t="n"/>
      <c r="Y206" s="375" t="n"/>
      <c r="Z206" s="375" t="n"/>
    </row>
    <row r="207" ht="14.25" customHeight="1">
      <c r="A207" s="364" t="inlineStr">
        <is>
          <t>Копченые колбасы</t>
        </is>
      </c>
      <c r="B207" s="347" t="n"/>
      <c r="C207" s="347" t="n"/>
      <c r="D207" s="347" t="n"/>
      <c r="E207" s="347" t="n"/>
      <c r="F207" s="347" t="n"/>
      <c r="G207" s="347" t="n"/>
      <c r="H207" s="347" t="n"/>
      <c r="I207" s="347" t="n"/>
      <c r="J207" s="347" t="n"/>
      <c r="K207" s="347" t="n"/>
      <c r="L207" s="347" t="n"/>
      <c r="M207" s="347" t="n"/>
      <c r="N207" s="347" t="n"/>
      <c r="O207" s="347" t="n"/>
      <c r="P207" s="347" t="n"/>
      <c r="Q207" s="347" t="n"/>
      <c r="R207" s="347" t="n"/>
      <c r="S207" s="347" t="n"/>
      <c r="T207" s="347" t="n"/>
      <c r="U207" s="347" t="n"/>
      <c r="V207" s="347" t="n"/>
      <c r="W207" s="347" t="n"/>
      <c r="X207" s="347" t="n"/>
      <c r="Y207" s="364" t="n"/>
      <c r="Z207" s="364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50" t="n">
        <v>4607091389845</v>
      </c>
      <c r="E208" s="705" t="n"/>
      <c r="F208" s="737" t="n">
        <v>0.35</v>
      </c>
      <c r="G208" s="38" t="n">
        <v>6</v>
      </c>
      <c r="H208" s="737" t="n">
        <v>2.1</v>
      </c>
      <c r="I208" s="737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6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9" t="n"/>
      <c r="P208" s="739" t="n"/>
      <c r="Q208" s="739" t="n"/>
      <c r="R208" s="705" t="n"/>
      <c r="S208" s="40" t="inlineStr"/>
      <c r="T208" s="40" t="inlineStr"/>
      <c r="U208" s="41" t="inlineStr">
        <is>
          <t>кг</t>
        </is>
      </c>
      <c r="V208" s="740" t="n">
        <v>17.5</v>
      </c>
      <c r="W208" s="741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9" t="n"/>
      <c r="B209" s="347" t="n"/>
      <c r="C209" s="347" t="n"/>
      <c r="D209" s="347" t="n"/>
      <c r="E209" s="347" t="n"/>
      <c r="F209" s="347" t="n"/>
      <c r="G209" s="347" t="n"/>
      <c r="H209" s="347" t="n"/>
      <c r="I209" s="347" t="n"/>
      <c r="J209" s="347" t="n"/>
      <c r="K209" s="347" t="n"/>
      <c r="L209" s="347" t="n"/>
      <c r="M209" s="742" t="n"/>
      <c r="N209" s="743" t="inlineStr">
        <is>
          <t>Итого</t>
        </is>
      </c>
      <c r="O209" s="713" t="n"/>
      <c r="P209" s="713" t="n"/>
      <c r="Q209" s="713" t="n"/>
      <c r="R209" s="713" t="n"/>
      <c r="S209" s="713" t="n"/>
      <c r="T209" s="714" t="n"/>
      <c r="U209" s="43" t="inlineStr">
        <is>
          <t>кор</t>
        </is>
      </c>
      <c r="V209" s="744">
        <f>IFERROR(V208/H208,"0")</f>
        <v/>
      </c>
      <c r="W209" s="744">
        <f>IFERROR(W208/H208,"0")</f>
        <v/>
      </c>
      <c r="X209" s="744">
        <f>IFERROR(IF(X208="",0,X208),"0")</f>
        <v/>
      </c>
      <c r="Y209" s="745" t="n"/>
      <c r="Z209" s="745" t="n"/>
    </row>
    <row r="210">
      <c r="A210" s="347" t="n"/>
      <c r="B210" s="347" t="n"/>
      <c r="C210" s="347" t="n"/>
      <c r="D210" s="347" t="n"/>
      <c r="E210" s="347" t="n"/>
      <c r="F210" s="347" t="n"/>
      <c r="G210" s="347" t="n"/>
      <c r="H210" s="347" t="n"/>
      <c r="I210" s="347" t="n"/>
      <c r="J210" s="347" t="n"/>
      <c r="K210" s="347" t="n"/>
      <c r="L210" s="347" t="n"/>
      <c r="M210" s="742" t="n"/>
      <c r="N210" s="743" t="inlineStr">
        <is>
          <t>Итого</t>
        </is>
      </c>
      <c r="O210" s="713" t="n"/>
      <c r="P210" s="713" t="n"/>
      <c r="Q210" s="713" t="n"/>
      <c r="R210" s="713" t="n"/>
      <c r="S210" s="713" t="n"/>
      <c r="T210" s="714" t="n"/>
      <c r="U210" s="43" t="inlineStr">
        <is>
          <t>кг</t>
        </is>
      </c>
      <c r="V210" s="744">
        <f>IFERROR(SUM(V208:V208),"0")</f>
        <v/>
      </c>
      <c r="W210" s="744">
        <f>IFERROR(SUM(W208:W208),"0")</f>
        <v/>
      </c>
      <c r="X210" s="43" t="n"/>
      <c r="Y210" s="745" t="n"/>
      <c r="Z210" s="745" t="n"/>
    </row>
    <row r="211" ht="16.5" customHeight="1">
      <c r="A211" s="375" t="inlineStr">
        <is>
          <t>Стародворская</t>
        </is>
      </c>
      <c r="B211" s="347" t="n"/>
      <c r="C211" s="347" t="n"/>
      <c r="D211" s="347" t="n"/>
      <c r="E211" s="347" t="n"/>
      <c r="F211" s="347" t="n"/>
      <c r="G211" s="347" t="n"/>
      <c r="H211" s="347" t="n"/>
      <c r="I211" s="347" t="n"/>
      <c r="J211" s="347" t="n"/>
      <c r="K211" s="347" t="n"/>
      <c r="L211" s="347" t="n"/>
      <c r="M211" s="347" t="n"/>
      <c r="N211" s="347" t="n"/>
      <c r="O211" s="347" t="n"/>
      <c r="P211" s="347" t="n"/>
      <c r="Q211" s="347" t="n"/>
      <c r="R211" s="347" t="n"/>
      <c r="S211" s="347" t="n"/>
      <c r="T211" s="347" t="n"/>
      <c r="U211" s="347" t="n"/>
      <c r="V211" s="347" t="n"/>
      <c r="W211" s="347" t="n"/>
      <c r="X211" s="347" t="n"/>
      <c r="Y211" s="375" t="n"/>
      <c r="Z211" s="375" t="n"/>
    </row>
    <row r="212" ht="14.25" customHeight="1">
      <c r="A212" s="364" t="inlineStr">
        <is>
          <t>Вареные колбасы</t>
        </is>
      </c>
      <c r="B212" s="347" t="n"/>
      <c r="C212" s="347" t="n"/>
      <c r="D212" s="347" t="n"/>
      <c r="E212" s="347" t="n"/>
      <c r="F212" s="347" t="n"/>
      <c r="G212" s="347" t="n"/>
      <c r="H212" s="347" t="n"/>
      <c r="I212" s="347" t="n"/>
      <c r="J212" s="347" t="n"/>
      <c r="K212" s="347" t="n"/>
      <c r="L212" s="347" t="n"/>
      <c r="M212" s="347" t="n"/>
      <c r="N212" s="347" t="n"/>
      <c r="O212" s="347" t="n"/>
      <c r="P212" s="347" t="n"/>
      <c r="Q212" s="347" t="n"/>
      <c r="R212" s="347" t="n"/>
      <c r="S212" s="347" t="n"/>
      <c r="T212" s="347" t="n"/>
      <c r="U212" s="347" t="n"/>
      <c r="V212" s="347" t="n"/>
      <c r="W212" s="347" t="n"/>
      <c r="X212" s="347" t="n"/>
      <c r="Y212" s="364" t="n"/>
      <c r="Z212" s="364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50" t="n">
        <v>4680115884137</v>
      </c>
      <c r="E213" s="705" t="n"/>
      <c r="F213" s="737" t="n">
        <v>1.45</v>
      </c>
      <c r="G213" s="38" t="n">
        <v>8</v>
      </c>
      <c r="H213" s="737" t="n">
        <v>11.6</v>
      </c>
      <c r="I213" s="737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«Молочная Стародворская с молоком» Весовой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50" t="n">
        <v>4680115884144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«Молочная Стародворская с молоком»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50" t="n">
        <v>4680115884236</v>
      </c>
      <c r="E215" s="705" t="n"/>
      <c r="F215" s="737" t="n">
        <v>1.45</v>
      </c>
      <c r="G215" s="38" t="n">
        <v>8</v>
      </c>
      <c r="H215" s="737" t="n">
        <v>11.6</v>
      </c>
      <c r="I215" s="737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4" t="inlineStr">
        <is>
          <t>Вареные колбасы «Стародворская со шпиком» Весовой п/а ТМ «Стародворье»</t>
        </is>
      </c>
      <c r="O215" s="739" t="n"/>
      <c r="P215" s="739" t="n"/>
      <c r="Q215" s="739" t="n"/>
      <c r="R215" s="705" t="n"/>
      <c r="S215" s="40" t="inlineStr"/>
      <c r="T215" s="40" t="inlineStr"/>
      <c r="U215" s="41" t="inlineStr">
        <is>
          <t>кг</t>
        </is>
      </c>
      <c r="V215" s="740" t="n">
        <v>0</v>
      </c>
      <c r="W215" s="74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50" t="n">
        <v>4680115884175</v>
      </c>
      <c r="E216" s="705" t="n"/>
      <c r="F216" s="737" t="n">
        <v>1.45</v>
      </c>
      <c r="G216" s="38" t="n">
        <v>8</v>
      </c>
      <c r="H216" s="737" t="n">
        <v>11.6</v>
      </c>
      <c r="I216" s="737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5" t="inlineStr">
        <is>
          <t>Вареные колбасы «Стародворская с окороком » Весовой п/а ТМ «Стародворье»</t>
        </is>
      </c>
      <c r="O216" s="739" t="n"/>
      <c r="P216" s="739" t="n"/>
      <c r="Q216" s="739" t="n"/>
      <c r="R216" s="705" t="n"/>
      <c r="S216" s="40" t="inlineStr"/>
      <c r="T216" s="40" t="inlineStr"/>
      <c r="U216" s="41" t="inlineStr">
        <is>
          <t>кг</t>
        </is>
      </c>
      <c r="V216" s="740" t="n">
        <v>0</v>
      </c>
      <c r="W216" s="741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50" t="n">
        <v>4680115884182</v>
      </c>
      <c r="E217" s="705" t="n"/>
      <c r="F217" s="737" t="n">
        <v>0.37</v>
      </c>
      <c r="G217" s="38" t="n">
        <v>10</v>
      </c>
      <c r="H217" s="737" t="n">
        <v>3.7</v>
      </c>
      <c r="I217" s="737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6" t="inlineStr">
        <is>
          <t>Вареные колбасы «Стародворская со шпиком» ф/в 0,37 п/а ТМ «Стародворье»</t>
        </is>
      </c>
      <c r="O217" s="739" t="n"/>
      <c r="P217" s="739" t="n"/>
      <c r="Q217" s="739" t="n"/>
      <c r="R217" s="705" t="n"/>
      <c r="S217" s="40" t="inlineStr"/>
      <c r="T217" s="40" t="inlineStr"/>
      <c r="U217" s="41" t="inlineStr">
        <is>
          <t>кг</t>
        </is>
      </c>
      <c r="V217" s="740" t="n">
        <v>0</v>
      </c>
      <c r="W217" s="74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50" t="n">
        <v>4680115884205</v>
      </c>
      <c r="E218" s="705" t="n"/>
      <c r="F218" s="737" t="n">
        <v>0.4</v>
      </c>
      <c r="G218" s="38" t="n">
        <v>10</v>
      </c>
      <c r="H218" s="737" t="n">
        <v>4</v>
      </c>
      <c r="I218" s="73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7" t="inlineStr">
        <is>
          <t>Вареные колбасы «Стародворская с окороком» ф/в 0,4 п/а ТМ «Стародворье»</t>
        </is>
      </c>
      <c r="O218" s="739" t="n"/>
      <c r="P218" s="739" t="n"/>
      <c r="Q218" s="739" t="n"/>
      <c r="R218" s="705" t="n"/>
      <c r="S218" s="40" t="inlineStr"/>
      <c r="T218" s="40" t="inlineStr"/>
      <c r="U218" s="41" t="inlineStr">
        <is>
          <t>кг</t>
        </is>
      </c>
      <c r="V218" s="740" t="n">
        <v>0</v>
      </c>
      <c r="W218" s="74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9" t="n"/>
      <c r="B219" s="347" t="n"/>
      <c r="C219" s="347" t="n"/>
      <c r="D219" s="347" t="n"/>
      <c r="E219" s="347" t="n"/>
      <c r="F219" s="347" t="n"/>
      <c r="G219" s="347" t="n"/>
      <c r="H219" s="347" t="n"/>
      <c r="I219" s="347" t="n"/>
      <c r="J219" s="347" t="n"/>
      <c r="K219" s="347" t="n"/>
      <c r="L219" s="347" t="n"/>
      <c r="M219" s="742" t="n"/>
      <c r="N219" s="743" t="inlineStr">
        <is>
          <t>Итого</t>
        </is>
      </c>
      <c r="O219" s="713" t="n"/>
      <c r="P219" s="713" t="n"/>
      <c r="Q219" s="713" t="n"/>
      <c r="R219" s="713" t="n"/>
      <c r="S219" s="713" t="n"/>
      <c r="T219" s="714" t="n"/>
      <c r="U219" s="43" t="inlineStr">
        <is>
          <t>кор</t>
        </is>
      </c>
      <c r="V219" s="744">
        <f>IFERROR(V213/H213,"0")+IFERROR(V214/H214,"0")+IFERROR(V215/H215,"0")+IFERROR(V216/H216,"0")+IFERROR(V217/H217,"0")+IFERROR(V218/H218,"0")</f>
        <v/>
      </c>
      <c r="W219" s="744">
        <f>IFERROR(W213/H213,"0")+IFERROR(W214/H214,"0")+IFERROR(W215/H215,"0")+IFERROR(W216/H216,"0")+IFERROR(W217/H217,"0")+IFERROR(W218/H218,"0")</f>
        <v/>
      </c>
      <c r="X219" s="744">
        <f>IFERROR(IF(X213="",0,X213),"0")+IFERROR(IF(X214="",0,X214),"0")+IFERROR(IF(X215="",0,X215),"0")+IFERROR(IF(X216="",0,X216),"0")+IFERROR(IF(X217="",0,X217),"0")+IFERROR(IF(X218="",0,X218),"0")</f>
        <v/>
      </c>
      <c r="Y219" s="745" t="n"/>
      <c r="Z219" s="745" t="n"/>
    </row>
    <row r="220">
      <c r="A220" s="347" t="n"/>
      <c r="B220" s="347" t="n"/>
      <c r="C220" s="347" t="n"/>
      <c r="D220" s="347" t="n"/>
      <c r="E220" s="347" t="n"/>
      <c r="F220" s="347" t="n"/>
      <c r="G220" s="347" t="n"/>
      <c r="H220" s="347" t="n"/>
      <c r="I220" s="347" t="n"/>
      <c r="J220" s="347" t="n"/>
      <c r="K220" s="347" t="n"/>
      <c r="L220" s="347" t="n"/>
      <c r="M220" s="742" t="n"/>
      <c r="N220" s="743" t="inlineStr">
        <is>
          <t>Итого</t>
        </is>
      </c>
      <c r="O220" s="713" t="n"/>
      <c r="P220" s="713" t="n"/>
      <c r="Q220" s="713" t="n"/>
      <c r="R220" s="713" t="n"/>
      <c r="S220" s="713" t="n"/>
      <c r="T220" s="714" t="n"/>
      <c r="U220" s="43" t="inlineStr">
        <is>
          <t>кг</t>
        </is>
      </c>
      <c r="V220" s="744">
        <f>IFERROR(SUM(V213:V218),"0")</f>
        <v/>
      </c>
      <c r="W220" s="744">
        <f>IFERROR(SUM(W213:W218),"0")</f>
        <v/>
      </c>
      <c r="X220" s="43" t="n"/>
      <c r="Y220" s="745" t="n"/>
      <c r="Z220" s="745" t="n"/>
    </row>
    <row r="221" ht="16.5" customHeight="1">
      <c r="A221" s="375" t="inlineStr">
        <is>
          <t>Бордо</t>
        </is>
      </c>
      <c r="B221" s="347" t="n"/>
      <c r="C221" s="347" t="n"/>
      <c r="D221" s="347" t="n"/>
      <c r="E221" s="347" t="n"/>
      <c r="F221" s="347" t="n"/>
      <c r="G221" s="347" t="n"/>
      <c r="H221" s="347" t="n"/>
      <c r="I221" s="347" t="n"/>
      <c r="J221" s="347" t="n"/>
      <c r="K221" s="347" t="n"/>
      <c r="L221" s="347" t="n"/>
      <c r="M221" s="347" t="n"/>
      <c r="N221" s="347" t="n"/>
      <c r="O221" s="347" t="n"/>
      <c r="P221" s="347" t="n"/>
      <c r="Q221" s="347" t="n"/>
      <c r="R221" s="347" t="n"/>
      <c r="S221" s="347" t="n"/>
      <c r="T221" s="347" t="n"/>
      <c r="U221" s="347" t="n"/>
      <c r="V221" s="347" t="n"/>
      <c r="W221" s="347" t="n"/>
      <c r="X221" s="347" t="n"/>
      <c r="Y221" s="375" t="n"/>
      <c r="Z221" s="375" t="n"/>
    </row>
    <row r="222" ht="14.25" customHeight="1">
      <c r="A222" s="364" t="inlineStr">
        <is>
          <t>Вареные колбасы</t>
        </is>
      </c>
      <c r="B222" s="347" t="n"/>
      <c r="C222" s="347" t="n"/>
      <c r="D222" s="347" t="n"/>
      <c r="E222" s="347" t="n"/>
      <c r="F222" s="347" t="n"/>
      <c r="G222" s="347" t="n"/>
      <c r="H222" s="347" t="n"/>
      <c r="I222" s="347" t="n"/>
      <c r="J222" s="347" t="n"/>
      <c r="K222" s="347" t="n"/>
      <c r="L222" s="347" t="n"/>
      <c r="M222" s="347" t="n"/>
      <c r="N222" s="347" t="n"/>
      <c r="O222" s="347" t="n"/>
      <c r="P222" s="347" t="n"/>
      <c r="Q222" s="347" t="n"/>
      <c r="R222" s="347" t="n"/>
      <c r="S222" s="347" t="n"/>
      <c r="T222" s="347" t="n"/>
      <c r="U222" s="347" t="n"/>
      <c r="V222" s="347" t="n"/>
      <c r="W222" s="347" t="n"/>
      <c r="X222" s="347" t="n"/>
      <c r="Y222" s="364" t="n"/>
      <c r="Z222" s="364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50" t="n">
        <v>4607091387445</v>
      </c>
      <c r="E223" s="705" t="n"/>
      <c r="F223" s="737" t="n">
        <v>0.9</v>
      </c>
      <c r="G223" s="38" t="n">
        <v>10</v>
      </c>
      <c r="H223" s="737" t="n">
        <v>9</v>
      </c>
      <c r="I223" s="737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50" t="n">
        <v>4607091386004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50" t="n">
        <v>4607091386004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50" t="n">
        <v>4607091386073</v>
      </c>
      <c r="E226" s="705" t="n"/>
      <c r="F226" s="737" t="n">
        <v>0.9</v>
      </c>
      <c r="G226" s="38" t="n">
        <v>10</v>
      </c>
      <c r="H226" s="737" t="n">
        <v>9</v>
      </c>
      <c r="I226" s="737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7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50" t="n">
        <v>4607091387322</v>
      </c>
      <c r="E227" s="705" t="n"/>
      <c r="F227" s="737" t="n">
        <v>1.35</v>
      </c>
      <c r="G227" s="38" t="n">
        <v>8</v>
      </c>
      <c r="H227" s="737" t="n">
        <v>10.8</v>
      </c>
      <c r="I227" s="737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50" t="n">
        <v>4607091387322</v>
      </c>
      <c r="E228" s="705" t="n"/>
      <c r="F228" s="737" t="n">
        <v>1.35</v>
      </c>
      <c r="G228" s="38" t="n">
        <v>8</v>
      </c>
      <c r="H228" s="737" t="n">
        <v>10.8</v>
      </c>
      <c r="I228" s="737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50" t="n">
        <v>4607091387377</v>
      </c>
      <c r="E229" s="705" t="n"/>
      <c r="F229" s="737" t="n">
        <v>1.35</v>
      </c>
      <c r="G229" s="38" t="n">
        <v>8</v>
      </c>
      <c r="H229" s="737" t="n">
        <v>10.8</v>
      </c>
      <c r="I229" s="73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50" t="n">
        <v>4607091387353</v>
      </c>
      <c r="E230" s="705" t="n"/>
      <c r="F230" s="737" t="n">
        <v>1.35</v>
      </c>
      <c r="G230" s="38" t="n">
        <v>8</v>
      </c>
      <c r="H230" s="737" t="n">
        <v>10.8</v>
      </c>
      <c r="I230" s="737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50" t="n">
        <v>4607091386011</v>
      </c>
      <c r="E231" s="705" t="n"/>
      <c r="F231" s="737" t="n">
        <v>0.5</v>
      </c>
      <c r="G231" s="38" t="n">
        <v>10</v>
      </c>
      <c r="H231" s="737" t="n">
        <v>5</v>
      </c>
      <c r="I231" s="737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19.8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50" t="n">
        <v>4607091387308</v>
      </c>
      <c r="E232" s="705" t="n"/>
      <c r="F232" s="737" t="n">
        <v>0.5</v>
      </c>
      <c r="G232" s="38" t="n">
        <v>10</v>
      </c>
      <c r="H232" s="737" t="n">
        <v>5</v>
      </c>
      <c r="I232" s="737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50" t="n">
        <v>4607091387339</v>
      </c>
      <c r="E233" s="705" t="n"/>
      <c r="F233" s="737" t="n">
        <v>0.5</v>
      </c>
      <c r="G233" s="38" t="n">
        <v>10</v>
      </c>
      <c r="H233" s="737" t="n">
        <v>5</v>
      </c>
      <c r="I233" s="737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50" t="n">
        <v>4680115882638</v>
      </c>
      <c r="E234" s="705" t="n"/>
      <c r="F234" s="737" t="n">
        <v>0.4</v>
      </c>
      <c r="G234" s="38" t="n">
        <v>10</v>
      </c>
      <c r="H234" s="737" t="n">
        <v>4</v>
      </c>
      <c r="I234" s="737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9" t="n"/>
      <c r="P234" s="739" t="n"/>
      <c r="Q234" s="739" t="n"/>
      <c r="R234" s="705" t="n"/>
      <c r="S234" s="40" t="inlineStr"/>
      <c r="T234" s="40" t="inlineStr"/>
      <c r="U234" s="41" t="inlineStr">
        <is>
          <t>кг</t>
        </is>
      </c>
      <c r="V234" s="740" t="n">
        <v>0</v>
      </c>
      <c r="W234" s="741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50" t="n">
        <v>4680115881938</v>
      </c>
      <c r="E235" s="705" t="n"/>
      <c r="F235" s="737" t="n">
        <v>0.4</v>
      </c>
      <c r="G235" s="38" t="n">
        <v>10</v>
      </c>
      <c r="H235" s="737" t="n">
        <v>4</v>
      </c>
      <c r="I235" s="737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9" t="n"/>
      <c r="P235" s="739" t="n"/>
      <c r="Q235" s="739" t="n"/>
      <c r="R235" s="705" t="n"/>
      <c r="S235" s="40" t="inlineStr"/>
      <c r="T235" s="40" t="inlineStr"/>
      <c r="U235" s="41" t="inlineStr">
        <is>
          <t>кг</t>
        </is>
      </c>
      <c r="V235" s="740" t="n">
        <v>0</v>
      </c>
      <c r="W235" s="74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50" t="n">
        <v>4607091387346</v>
      </c>
      <c r="E236" s="705" t="n"/>
      <c r="F236" s="737" t="n">
        <v>0.4</v>
      </c>
      <c r="G236" s="38" t="n">
        <v>10</v>
      </c>
      <c r="H236" s="737" t="n">
        <v>4</v>
      </c>
      <c r="I236" s="737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9" t="n"/>
      <c r="P236" s="739" t="n"/>
      <c r="Q236" s="739" t="n"/>
      <c r="R236" s="705" t="n"/>
      <c r="S236" s="40" t="inlineStr"/>
      <c r="T236" s="40" t="inlineStr"/>
      <c r="U236" s="41" t="inlineStr">
        <is>
          <t>кг</t>
        </is>
      </c>
      <c r="V236" s="740" t="n">
        <v>0</v>
      </c>
      <c r="W236" s="74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50" t="n">
        <v>4607091389807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9" t="n"/>
      <c r="B238" s="347" t="n"/>
      <c r="C238" s="347" t="n"/>
      <c r="D238" s="347" t="n"/>
      <c r="E238" s="347" t="n"/>
      <c r="F238" s="347" t="n"/>
      <c r="G238" s="347" t="n"/>
      <c r="H238" s="347" t="n"/>
      <c r="I238" s="347" t="n"/>
      <c r="J238" s="347" t="n"/>
      <c r="K238" s="347" t="n"/>
      <c r="L238" s="347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5" t="n"/>
      <c r="Z238" s="745" t="n"/>
    </row>
    <row r="239">
      <c r="A239" s="347" t="n"/>
      <c r="B239" s="347" t="n"/>
      <c r="C239" s="347" t="n"/>
      <c r="D239" s="347" t="n"/>
      <c r="E239" s="347" t="n"/>
      <c r="F239" s="347" t="n"/>
      <c r="G239" s="347" t="n"/>
      <c r="H239" s="347" t="n"/>
      <c r="I239" s="347" t="n"/>
      <c r="J239" s="347" t="n"/>
      <c r="K239" s="347" t="n"/>
      <c r="L239" s="347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IFERROR(SUM(V223:V237),"0")</f>
        <v/>
      </c>
      <c r="W239" s="744">
        <f>IFERROR(SUM(W223:W237),"0")</f>
        <v/>
      </c>
      <c r="X239" s="43" t="n"/>
      <c r="Y239" s="745" t="n"/>
      <c r="Z239" s="745" t="n"/>
    </row>
    <row r="240" ht="14.25" customHeight="1">
      <c r="A240" s="364" t="inlineStr">
        <is>
          <t>Ветчины</t>
        </is>
      </c>
      <c r="B240" s="347" t="n"/>
      <c r="C240" s="347" t="n"/>
      <c r="D240" s="347" t="n"/>
      <c r="E240" s="347" t="n"/>
      <c r="F240" s="347" t="n"/>
      <c r="G240" s="347" t="n"/>
      <c r="H240" s="347" t="n"/>
      <c r="I240" s="347" t="n"/>
      <c r="J240" s="347" t="n"/>
      <c r="K240" s="347" t="n"/>
      <c r="L240" s="347" t="n"/>
      <c r="M240" s="347" t="n"/>
      <c r="N240" s="347" t="n"/>
      <c r="O240" s="347" t="n"/>
      <c r="P240" s="347" t="n"/>
      <c r="Q240" s="347" t="n"/>
      <c r="R240" s="347" t="n"/>
      <c r="S240" s="347" t="n"/>
      <c r="T240" s="347" t="n"/>
      <c r="U240" s="347" t="n"/>
      <c r="V240" s="347" t="n"/>
      <c r="W240" s="347" t="n"/>
      <c r="X240" s="347" t="n"/>
      <c r="Y240" s="364" t="n"/>
      <c r="Z240" s="364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50" t="n">
        <v>4680115881914</v>
      </c>
      <c r="E241" s="705" t="n"/>
      <c r="F241" s="737" t="n">
        <v>0.4</v>
      </c>
      <c r="G241" s="38" t="n">
        <v>10</v>
      </c>
      <c r="H241" s="737" t="n">
        <v>4</v>
      </c>
      <c r="I241" s="73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9" t="n"/>
      <c r="B242" s="347" t="n"/>
      <c r="C242" s="347" t="n"/>
      <c r="D242" s="347" t="n"/>
      <c r="E242" s="347" t="n"/>
      <c r="F242" s="347" t="n"/>
      <c r="G242" s="347" t="n"/>
      <c r="H242" s="347" t="n"/>
      <c r="I242" s="347" t="n"/>
      <c r="J242" s="347" t="n"/>
      <c r="K242" s="347" t="n"/>
      <c r="L242" s="347" t="n"/>
      <c r="M242" s="742" t="n"/>
      <c r="N242" s="743" t="inlineStr">
        <is>
          <t>Итого</t>
        </is>
      </c>
      <c r="O242" s="713" t="n"/>
      <c r="P242" s="713" t="n"/>
      <c r="Q242" s="713" t="n"/>
      <c r="R242" s="713" t="n"/>
      <c r="S242" s="713" t="n"/>
      <c r="T242" s="714" t="n"/>
      <c r="U242" s="43" t="inlineStr">
        <is>
          <t>кор</t>
        </is>
      </c>
      <c r="V242" s="744">
        <f>IFERROR(V241/H241,"0")</f>
        <v/>
      </c>
      <c r="W242" s="744">
        <f>IFERROR(W241/H241,"0")</f>
        <v/>
      </c>
      <c r="X242" s="744">
        <f>IFERROR(IF(X241="",0,X241),"0")</f>
        <v/>
      </c>
      <c r="Y242" s="745" t="n"/>
      <c r="Z242" s="745" t="n"/>
    </row>
    <row r="243">
      <c r="A243" s="347" t="n"/>
      <c r="B243" s="347" t="n"/>
      <c r="C243" s="347" t="n"/>
      <c r="D243" s="347" t="n"/>
      <c r="E243" s="347" t="n"/>
      <c r="F243" s="347" t="n"/>
      <c r="G243" s="347" t="n"/>
      <c r="H243" s="347" t="n"/>
      <c r="I243" s="347" t="n"/>
      <c r="J243" s="347" t="n"/>
      <c r="K243" s="347" t="n"/>
      <c r="L243" s="347" t="n"/>
      <c r="M243" s="742" t="n"/>
      <c r="N243" s="743" t="inlineStr">
        <is>
          <t>Итого</t>
        </is>
      </c>
      <c r="O243" s="713" t="n"/>
      <c r="P243" s="713" t="n"/>
      <c r="Q243" s="713" t="n"/>
      <c r="R243" s="713" t="n"/>
      <c r="S243" s="713" t="n"/>
      <c r="T243" s="714" t="n"/>
      <c r="U243" s="43" t="inlineStr">
        <is>
          <t>кг</t>
        </is>
      </c>
      <c r="V243" s="744">
        <f>IFERROR(SUM(V241:V241),"0")</f>
        <v/>
      </c>
      <c r="W243" s="744">
        <f>IFERROR(SUM(W241:W241),"0")</f>
        <v/>
      </c>
      <c r="X243" s="43" t="n"/>
      <c r="Y243" s="745" t="n"/>
      <c r="Z243" s="745" t="n"/>
    </row>
    <row r="244" ht="14.25" customHeight="1">
      <c r="A244" s="364" t="inlineStr">
        <is>
          <t>Копченые колбасы</t>
        </is>
      </c>
      <c r="B244" s="347" t="n"/>
      <c r="C244" s="347" t="n"/>
      <c r="D244" s="347" t="n"/>
      <c r="E244" s="347" t="n"/>
      <c r="F244" s="347" t="n"/>
      <c r="G244" s="347" t="n"/>
      <c r="H244" s="347" t="n"/>
      <c r="I244" s="347" t="n"/>
      <c r="J244" s="347" t="n"/>
      <c r="K244" s="347" t="n"/>
      <c r="L244" s="347" t="n"/>
      <c r="M244" s="347" t="n"/>
      <c r="N244" s="347" t="n"/>
      <c r="O244" s="347" t="n"/>
      <c r="P244" s="347" t="n"/>
      <c r="Q244" s="347" t="n"/>
      <c r="R244" s="347" t="n"/>
      <c r="S244" s="347" t="n"/>
      <c r="T244" s="347" t="n"/>
      <c r="U244" s="347" t="n"/>
      <c r="V244" s="347" t="n"/>
      <c r="W244" s="347" t="n"/>
      <c r="X244" s="347" t="n"/>
      <c r="Y244" s="364" t="n"/>
      <c r="Z244" s="364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50" t="n">
        <v>4607091387193</v>
      </c>
      <c r="E245" s="705" t="n"/>
      <c r="F245" s="737" t="n">
        <v>0.7</v>
      </c>
      <c r="G245" s="38" t="n">
        <v>6</v>
      </c>
      <c r="H245" s="737" t="n">
        <v>4.2</v>
      </c>
      <c r="I245" s="737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9" t="n"/>
      <c r="P245" s="739" t="n"/>
      <c r="Q245" s="739" t="n"/>
      <c r="R245" s="705" t="n"/>
      <c r="S245" s="40" t="inlineStr"/>
      <c r="T245" s="40" t="inlineStr"/>
      <c r="U245" s="41" t="inlineStr">
        <is>
          <t>кг</t>
        </is>
      </c>
      <c r="V245" s="740" t="n">
        <v>8</v>
      </c>
      <c r="W245" s="741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50" t="n">
        <v>4607091387230</v>
      </c>
      <c r="E246" s="705" t="n"/>
      <c r="F246" s="737" t="n">
        <v>0.7</v>
      </c>
      <c r="G246" s="38" t="n">
        <v>6</v>
      </c>
      <c r="H246" s="737" t="n">
        <v>4.2</v>
      </c>
      <c r="I246" s="737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9" t="n"/>
      <c r="P246" s="739" t="n"/>
      <c r="Q246" s="739" t="n"/>
      <c r="R246" s="705" t="n"/>
      <c r="S246" s="40" t="inlineStr"/>
      <c r="T246" s="40" t="inlineStr"/>
      <c r="U246" s="41" t="inlineStr">
        <is>
          <t>кг</t>
        </is>
      </c>
      <c r="V246" s="740" t="n">
        <v>8</v>
      </c>
      <c r="W246" s="741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50" t="n">
        <v>4607091387285</v>
      </c>
      <c r="E247" s="705" t="n"/>
      <c r="F247" s="737" t="n">
        <v>0.35</v>
      </c>
      <c r="G247" s="38" t="n">
        <v>6</v>
      </c>
      <c r="H247" s="737" t="n">
        <v>2.1</v>
      </c>
      <c r="I247" s="737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9" t="n"/>
      <c r="P247" s="739" t="n"/>
      <c r="Q247" s="739" t="n"/>
      <c r="R247" s="705" t="n"/>
      <c r="S247" s="40" t="inlineStr"/>
      <c r="T247" s="40" t="inlineStr"/>
      <c r="U247" s="41" t="inlineStr">
        <is>
          <t>кг</t>
        </is>
      </c>
      <c r="V247" s="740" t="n">
        <v>0</v>
      </c>
      <c r="W247" s="741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50" t="n">
        <v>4680115880481</v>
      </c>
      <c r="E248" s="705" t="n"/>
      <c r="F248" s="737" t="n">
        <v>0.28</v>
      </c>
      <c r="G248" s="38" t="n">
        <v>6</v>
      </c>
      <c r="H248" s="737" t="n">
        <v>1.68</v>
      </c>
      <c r="I248" s="737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9" t="n"/>
      <c r="B249" s="347" t="n"/>
      <c r="C249" s="347" t="n"/>
      <c r="D249" s="347" t="n"/>
      <c r="E249" s="347" t="n"/>
      <c r="F249" s="347" t="n"/>
      <c r="G249" s="347" t="n"/>
      <c r="H249" s="347" t="n"/>
      <c r="I249" s="347" t="n"/>
      <c r="J249" s="347" t="n"/>
      <c r="K249" s="347" t="n"/>
      <c r="L249" s="347" t="n"/>
      <c r="M249" s="742" t="n"/>
      <c r="N249" s="743" t="inlineStr">
        <is>
          <t>Итого</t>
        </is>
      </c>
      <c r="O249" s="713" t="n"/>
      <c r="P249" s="713" t="n"/>
      <c r="Q249" s="713" t="n"/>
      <c r="R249" s="713" t="n"/>
      <c r="S249" s="713" t="n"/>
      <c r="T249" s="714" t="n"/>
      <c r="U249" s="43" t="inlineStr">
        <is>
          <t>кор</t>
        </is>
      </c>
      <c r="V249" s="744">
        <f>IFERROR(V245/H245,"0")+IFERROR(V246/H246,"0")+IFERROR(V247/H247,"0")+IFERROR(V248/H248,"0")</f>
        <v/>
      </c>
      <c r="W249" s="744">
        <f>IFERROR(W245/H245,"0")+IFERROR(W246/H246,"0")+IFERROR(W247/H247,"0")+IFERROR(W248/H248,"0")</f>
        <v/>
      </c>
      <c r="X249" s="744">
        <f>IFERROR(IF(X245="",0,X245),"0")+IFERROR(IF(X246="",0,X246),"0")+IFERROR(IF(X247="",0,X247),"0")+IFERROR(IF(X248="",0,X248),"0")</f>
        <v/>
      </c>
      <c r="Y249" s="745" t="n"/>
      <c r="Z249" s="745" t="n"/>
    </row>
    <row r="250">
      <c r="A250" s="347" t="n"/>
      <c r="B250" s="347" t="n"/>
      <c r="C250" s="347" t="n"/>
      <c r="D250" s="347" t="n"/>
      <c r="E250" s="347" t="n"/>
      <c r="F250" s="347" t="n"/>
      <c r="G250" s="347" t="n"/>
      <c r="H250" s="347" t="n"/>
      <c r="I250" s="347" t="n"/>
      <c r="J250" s="347" t="n"/>
      <c r="K250" s="347" t="n"/>
      <c r="L250" s="347" t="n"/>
      <c r="M250" s="742" t="n"/>
      <c r="N250" s="743" t="inlineStr">
        <is>
          <t>Итого</t>
        </is>
      </c>
      <c r="O250" s="713" t="n"/>
      <c r="P250" s="713" t="n"/>
      <c r="Q250" s="713" t="n"/>
      <c r="R250" s="713" t="n"/>
      <c r="S250" s="713" t="n"/>
      <c r="T250" s="714" t="n"/>
      <c r="U250" s="43" t="inlineStr">
        <is>
          <t>кг</t>
        </is>
      </c>
      <c r="V250" s="744">
        <f>IFERROR(SUM(V245:V248),"0")</f>
        <v/>
      </c>
      <c r="W250" s="744">
        <f>IFERROR(SUM(W245:W248),"0")</f>
        <v/>
      </c>
      <c r="X250" s="43" t="n"/>
      <c r="Y250" s="745" t="n"/>
      <c r="Z250" s="745" t="n"/>
    </row>
    <row r="251" ht="14.25" customHeight="1">
      <c r="A251" s="364" t="inlineStr">
        <is>
          <t>Сосиски</t>
        </is>
      </c>
      <c r="B251" s="347" t="n"/>
      <c r="C251" s="347" t="n"/>
      <c r="D251" s="347" t="n"/>
      <c r="E251" s="347" t="n"/>
      <c r="F251" s="347" t="n"/>
      <c r="G251" s="347" t="n"/>
      <c r="H251" s="347" t="n"/>
      <c r="I251" s="347" t="n"/>
      <c r="J251" s="347" t="n"/>
      <c r="K251" s="347" t="n"/>
      <c r="L251" s="347" t="n"/>
      <c r="M251" s="347" t="n"/>
      <c r="N251" s="347" t="n"/>
      <c r="O251" s="347" t="n"/>
      <c r="P251" s="347" t="n"/>
      <c r="Q251" s="347" t="n"/>
      <c r="R251" s="347" t="n"/>
      <c r="S251" s="347" t="n"/>
      <c r="T251" s="347" t="n"/>
      <c r="U251" s="347" t="n"/>
      <c r="V251" s="347" t="n"/>
      <c r="W251" s="347" t="n"/>
      <c r="X251" s="347" t="n"/>
      <c r="Y251" s="364" t="n"/>
      <c r="Z251" s="364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50" t="n">
        <v>4607091387766</v>
      </c>
      <c r="E252" s="705" t="n"/>
      <c r="F252" s="737" t="n">
        <v>1.3</v>
      </c>
      <c r="G252" s="38" t="n">
        <v>6</v>
      </c>
      <c r="H252" s="737" t="n">
        <v>7.8</v>
      </c>
      <c r="I252" s="737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8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29</v>
      </c>
      <c r="W252" s="741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50" t="n">
        <v>4607091387957</v>
      </c>
      <c r="E253" s="705" t="n"/>
      <c r="F253" s="737" t="n">
        <v>1.3</v>
      </c>
      <c r="G253" s="38" t="n">
        <v>6</v>
      </c>
      <c r="H253" s="737" t="n">
        <v>7.8</v>
      </c>
      <c r="I253" s="737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50" t="n">
        <v>4607091387964</v>
      </c>
      <c r="E254" s="705" t="n"/>
      <c r="F254" s="737" t="n">
        <v>1.35</v>
      </c>
      <c r="G254" s="38" t="n">
        <v>6</v>
      </c>
      <c r="H254" s="737" t="n">
        <v>8.1</v>
      </c>
      <c r="I254" s="737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50" t="n">
        <v>4680115883604</v>
      </c>
      <c r="E255" s="705" t="n"/>
      <c r="F255" s="737" t="n">
        <v>0.35</v>
      </c>
      <c r="G255" s="38" t="n">
        <v>6</v>
      </c>
      <c r="H255" s="737" t="n">
        <v>2.1</v>
      </c>
      <c r="I255" s="737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91" t="inlineStr">
        <is>
          <t>Сосиски «Баварские» Фикс.вес 0,35 П/а ТМ «Стародворье»</t>
        </is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33.59999999999999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50" t="n">
        <v>4680115883567</v>
      </c>
      <c r="E256" s="705" t="n"/>
      <c r="F256" s="737" t="n">
        <v>0.35</v>
      </c>
      <c r="G256" s="38" t="n">
        <v>6</v>
      </c>
      <c r="H256" s="737" t="n">
        <v>2.1</v>
      </c>
      <c r="I256" s="737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2" t="inlineStr">
        <is>
          <t>Сосиски «Баварские с сыром» Фикс.вес 0,35 п/а ТМ «Стародворье»</t>
        </is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15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50" t="n">
        <v>4607091381672</v>
      </c>
      <c r="E257" s="705" t="n"/>
      <c r="F257" s="737" t="n">
        <v>0.6</v>
      </c>
      <c r="G257" s="38" t="n">
        <v>6</v>
      </c>
      <c r="H257" s="737" t="n">
        <v>3.6</v>
      </c>
      <c r="I257" s="737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12</v>
      </c>
      <c r="W257" s="741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50" t="n">
        <v>4607091387537</v>
      </c>
      <c r="E258" s="705" t="n"/>
      <c r="F258" s="737" t="n">
        <v>0.45</v>
      </c>
      <c r="G258" s="38" t="n">
        <v>6</v>
      </c>
      <c r="H258" s="737" t="n">
        <v>2.7</v>
      </c>
      <c r="I258" s="737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9" t="n"/>
      <c r="P258" s="739" t="n"/>
      <c r="Q258" s="739" t="n"/>
      <c r="R258" s="705" t="n"/>
      <c r="S258" s="40" t="inlineStr"/>
      <c r="T258" s="40" t="inlineStr"/>
      <c r="U258" s="41" t="inlineStr">
        <is>
          <t>кг</t>
        </is>
      </c>
      <c r="V258" s="740" t="n">
        <v>0</v>
      </c>
      <c r="W258" s="741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50" t="n">
        <v>4607091387513</v>
      </c>
      <c r="E259" s="705" t="n"/>
      <c r="F259" s="737" t="n">
        <v>0.45</v>
      </c>
      <c r="G259" s="38" t="n">
        <v>6</v>
      </c>
      <c r="H259" s="737" t="n">
        <v>2.7</v>
      </c>
      <c r="I259" s="737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9" t="n"/>
      <c r="P259" s="739" t="n"/>
      <c r="Q259" s="739" t="n"/>
      <c r="R259" s="705" t="n"/>
      <c r="S259" s="40" t="inlineStr"/>
      <c r="T259" s="40" t="inlineStr"/>
      <c r="U259" s="41" t="inlineStr">
        <is>
          <t>кг</t>
        </is>
      </c>
      <c r="V259" s="740" t="n">
        <v>0</v>
      </c>
      <c r="W259" s="74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50" t="n">
        <v>4680115880511</v>
      </c>
      <c r="E260" s="705" t="n"/>
      <c r="F260" s="737" t="n">
        <v>0.33</v>
      </c>
      <c r="G260" s="38" t="n">
        <v>6</v>
      </c>
      <c r="H260" s="737" t="n">
        <v>1.98</v>
      </c>
      <c r="I260" s="737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9" t="n"/>
      <c r="P260" s="739" t="n"/>
      <c r="Q260" s="739" t="n"/>
      <c r="R260" s="705" t="n"/>
      <c r="S260" s="40" t="inlineStr"/>
      <c r="T260" s="40" t="inlineStr"/>
      <c r="U260" s="41" t="inlineStr">
        <is>
          <t>кг</t>
        </is>
      </c>
      <c r="V260" s="740" t="n">
        <v>0</v>
      </c>
      <c r="W260" s="741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50" t="n">
        <v>4680115880412</v>
      </c>
      <c r="E261" s="705" t="n"/>
      <c r="F261" s="737" t="n">
        <v>0.33</v>
      </c>
      <c r="G261" s="38" t="n">
        <v>6</v>
      </c>
      <c r="H261" s="737" t="n">
        <v>1.98</v>
      </c>
      <c r="I261" s="737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9" t="n"/>
      <c r="B262" s="347" t="n"/>
      <c r="C262" s="347" t="n"/>
      <c r="D262" s="347" t="n"/>
      <c r="E262" s="347" t="n"/>
      <c r="F262" s="347" t="n"/>
      <c r="G262" s="347" t="n"/>
      <c r="H262" s="347" t="n"/>
      <c r="I262" s="347" t="n"/>
      <c r="J262" s="347" t="n"/>
      <c r="K262" s="347" t="n"/>
      <c r="L262" s="347" t="n"/>
      <c r="M262" s="742" t="n"/>
      <c r="N262" s="743" t="inlineStr">
        <is>
          <t>Итого</t>
        </is>
      </c>
      <c r="O262" s="713" t="n"/>
      <c r="P262" s="713" t="n"/>
      <c r="Q262" s="713" t="n"/>
      <c r="R262" s="713" t="n"/>
      <c r="S262" s="713" t="n"/>
      <c r="T262" s="714" t="n"/>
      <c r="U262" s="43" t="inlineStr">
        <is>
          <t>кор</t>
        </is>
      </c>
      <c r="V262" s="744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4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5" t="n"/>
      <c r="Z262" s="745" t="n"/>
    </row>
    <row r="263">
      <c r="A263" s="347" t="n"/>
      <c r="B263" s="347" t="n"/>
      <c r="C263" s="347" t="n"/>
      <c r="D263" s="347" t="n"/>
      <c r="E263" s="347" t="n"/>
      <c r="F263" s="347" t="n"/>
      <c r="G263" s="347" t="n"/>
      <c r="H263" s="347" t="n"/>
      <c r="I263" s="347" t="n"/>
      <c r="J263" s="347" t="n"/>
      <c r="K263" s="347" t="n"/>
      <c r="L263" s="347" t="n"/>
      <c r="M263" s="742" t="n"/>
      <c r="N263" s="743" t="inlineStr">
        <is>
          <t>Итого</t>
        </is>
      </c>
      <c r="O263" s="713" t="n"/>
      <c r="P263" s="713" t="n"/>
      <c r="Q263" s="713" t="n"/>
      <c r="R263" s="713" t="n"/>
      <c r="S263" s="713" t="n"/>
      <c r="T263" s="714" t="n"/>
      <c r="U263" s="43" t="inlineStr">
        <is>
          <t>кг</t>
        </is>
      </c>
      <c r="V263" s="744">
        <f>IFERROR(SUM(V252:V261),"0")</f>
        <v/>
      </c>
      <c r="W263" s="744">
        <f>IFERROR(SUM(W252:W261),"0")</f>
        <v/>
      </c>
      <c r="X263" s="43" t="n"/>
      <c r="Y263" s="745" t="n"/>
      <c r="Z263" s="745" t="n"/>
    </row>
    <row r="264" ht="14.25" customHeight="1">
      <c r="A264" s="364" t="inlineStr">
        <is>
          <t>Сардельки</t>
        </is>
      </c>
      <c r="B264" s="347" t="n"/>
      <c r="C264" s="347" t="n"/>
      <c r="D264" s="347" t="n"/>
      <c r="E264" s="347" t="n"/>
      <c r="F264" s="347" t="n"/>
      <c r="G264" s="347" t="n"/>
      <c r="H264" s="347" t="n"/>
      <c r="I264" s="347" t="n"/>
      <c r="J264" s="347" t="n"/>
      <c r="K264" s="347" t="n"/>
      <c r="L264" s="347" t="n"/>
      <c r="M264" s="347" t="n"/>
      <c r="N264" s="347" t="n"/>
      <c r="O264" s="347" t="n"/>
      <c r="P264" s="347" t="n"/>
      <c r="Q264" s="347" t="n"/>
      <c r="R264" s="347" t="n"/>
      <c r="S264" s="347" t="n"/>
      <c r="T264" s="347" t="n"/>
      <c r="U264" s="347" t="n"/>
      <c r="V264" s="347" t="n"/>
      <c r="W264" s="347" t="n"/>
      <c r="X264" s="347" t="n"/>
      <c r="Y264" s="364" t="n"/>
      <c r="Z264" s="364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50" t="n">
        <v>4607091380880</v>
      </c>
      <c r="E265" s="705" t="n"/>
      <c r="F265" s="737" t="n">
        <v>1.4</v>
      </c>
      <c r="G265" s="38" t="n">
        <v>6</v>
      </c>
      <c r="H265" s="737" t="n">
        <v>8.4</v>
      </c>
      <c r="I265" s="737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8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9" t="n"/>
      <c r="P265" s="739" t="n"/>
      <c r="Q265" s="739" t="n"/>
      <c r="R265" s="705" t="n"/>
      <c r="S265" s="40" t="inlineStr"/>
      <c r="T265" s="40" t="inlineStr"/>
      <c r="U265" s="41" t="inlineStr">
        <is>
          <t>кг</t>
        </is>
      </c>
      <c r="V265" s="740" t="n">
        <v>24</v>
      </c>
      <c r="W265" s="74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50" t="n">
        <v>4607091384482</v>
      </c>
      <c r="E266" s="705" t="n"/>
      <c r="F266" s="737" t="n">
        <v>1.3</v>
      </c>
      <c r="G266" s="38" t="n">
        <v>6</v>
      </c>
      <c r="H266" s="737" t="n">
        <v>7.8</v>
      </c>
      <c r="I266" s="737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9" t="n"/>
      <c r="P266" s="739" t="n"/>
      <c r="Q266" s="739" t="n"/>
      <c r="R266" s="705" t="n"/>
      <c r="S266" s="40" t="inlineStr"/>
      <c r="T266" s="40" t="inlineStr"/>
      <c r="U266" s="41" t="inlineStr">
        <is>
          <t>кг</t>
        </is>
      </c>
      <c r="V266" s="740" t="n">
        <v>24</v>
      </c>
      <c r="W266" s="74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50" t="n">
        <v>4607091380897</v>
      </c>
      <c r="E267" s="705" t="n"/>
      <c r="F267" s="737" t="n">
        <v>1.4</v>
      </c>
      <c r="G267" s="38" t="n">
        <v>6</v>
      </c>
      <c r="H267" s="737" t="n">
        <v>8.4</v>
      </c>
      <c r="I267" s="737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900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9" t="n"/>
      <c r="B268" s="347" t="n"/>
      <c r="C268" s="347" t="n"/>
      <c r="D268" s="347" t="n"/>
      <c r="E268" s="347" t="n"/>
      <c r="F268" s="347" t="n"/>
      <c r="G268" s="347" t="n"/>
      <c r="H268" s="347" t="n"/>
      <c r="I268" s="347" t="n"/>
      <c r="J268" s="347" t="n"/>
      <c r="K268" s="347" t="n"/>
      <c r="L268" s="347" t="n"/>
      <c r="M268" s="742" t="n"/>
      <c r="N268" s="743" t="inlineStr">
        <is>
          <t>Итого</t>
        </is>
      </c>
      <c r="O268" s="713" t="n"/>
      <c r="P268" s="713" t="n"/>
      <c r="Q268" s="713" t="n"/>
      <c r="R268" s="713" t="n"/>
      <c r="S268" s="713" t="n"/>
      <c r="T268" s="714" t="n"/>
      <c r="U268" s="43" t="inlineStr">
        <is>
          <t>кор</t>
        </is>
      </c>
      <c r="V268" s="744">
        <f>IFERROR(V265/H265,"0")+IFERROR(V266/H266,"0")+IFERROR(V267/H267,"0")</f>
        <v/>
      </c>
      <c r="W268" s="744">
        <f>IFERROR(W265/H265,"0")+IFERROR(W266/H266,"0")+IFERROR(W267/H267,"0")</f>
        <v/>
      </c>
      <c r="X268" s="744">
        <f>IFERROR(IF(X265="",0,X265),"0")+IFERROR(IF(X266="",0,X266),"0")+IFERROR(IF(X267="",0,X267),"0")</f>
        <v/>
      </c>
      <c r="Y268" s="745" t="n"/>
      <c r="Z268" s="745" t="n"/>
    </row>
    <row r="269">
      <c r="A269" s="347" t="n"/>
      <c r="B269" s="347" t="n"/>
      <c r="C269" s="347" t="n"/>
      <c r="D269" s="347" t="n"/>
      <c r="E269" s="347" t="n"/>
      <c r="F269" s="347" t="n"/>
      <c r="G269" s="347" t="n"/>
      <c r="H269" s="347" t="n"/>
      <c r="I269" s="347" t="n"/>
      <c r="J269" s="347" t="n"/>
      <c r="K269" s="347" t="n"/>
      <c r="L269" s="347" t="n"/>
      <c r="M269" s="742" t="n"/>
      <c r="N269" s="743" t="inlineStr">
        <is>
          <t>Итого</t>
        </is>
      </c>
      <c r="O269" s="713" t="n"/>
      <c r="P269" s="713" t="n"/>
      <c r="Q269" s="713" t="n"/>
      <c r="R269" s="713" t="n"/>
      <c r="S269" s="713" t="n"/>
      <c r="T269" s="714" t="n"/>
      <c r="U269" s="43" t="inlineStr">
        <is>
          <t>кг</t>
        </is>
      </c>
      <c r="V269" s="744">
        <f>IFERROR(SUM(V265:V267),"0")</f>
        <v/>
      </c>
      <c r="W269" s="744">
        <f>IFERROR(SUM(W265:W267),"0")</f>
        <v/>
      </c>
      <c r="X269" s="43" t="n"/>
      <c r="Y269" s="745" t="n"/>
      <c r="Z269" s="745" t="n"/>
    </row>
    <row r="270" ht="14.25" customHeight="1">
      <c r="A270" s="364" t="inlineStr">
        <is>
          <t>Сырокопченые колбасы</t>
        </is>
      </c>
      <c r="B270" s="347" t="n"/>
      <c r="C270" s="347" t="n"/>
      <c r="D270" s="347" t="n"/>
      <c r="E270" s="347" t="n"/>
      <c r="F270" s="347" t="n"/>
      <c r="G270" s="347" t="n"/>
      <c r="H270" s="347" t="n"/>
      <c r="I270" s="347" t="n"/>
      <c r="J270" s="347" t="n"/>
      <c r="K270" s="347" t="n"/>
      <c r="L270" s="347" t="n"/>
      <c r="M270" s="347" t="n"/>
      <c r="N270" s="347" t="n"/>
      <c r="O270" s="347" t="n"/>
      <c r="P270" s="347" t="n"/>
      <c r="Q270" s="347" t="n"/>
      <c r="R270" s="347" t="n"/>
      <c r="S270" s="347" t="n"/>
      <c r="T270" s="347" t="n"/>
      <c r="U270" s="347" t="n"/>
      <c r="V270" s="347" t="n"/>
      <c r="W270" s="347" t="n"/>
      <c r="X270" s="347" t="n"/>
      <c r="Y270" s="364" t="n"/>
      <c r="Z270" s="364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50" t="n">
        <v>4607091388374</v>
      </c>
      <c r="E271" s="705" t="n"/>
      <c r="F271" s="737" t="n">
        <v>0.38</v>
      </c>
      <c r="G271" s="38" t="n">
        <v>8</v>
      </c>
      <c r="H271" s="737" t="n">
        <v>3.04</v>
      </c>
      <c r="I271" s="737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1" t="inlineStr">
        <is>
          <t>С/к колбасы Княжеская Бордо Весовые б/о терм/п Стародворье</t>
        </is>
      </c>
      <c r="O271" s="739" t="n"/>
      <c r="P271" s="739" t="n"/>
      <c r="Q271" s="739" t="n"/>
      <c r="R271" s="705" t="n"/>
      <c r="S271" s="40" t="inlineStr"/>
      <c r="T271" s="40" t="inlineStr"/>
      <c r="U271" s="41" t="inlineStr">
        <is>
          <t>кг</t>
        </is>
      </c>
      <c r="V271" s="740" t="n">
        <v>0</v>
      </c>
      <c r="W271" s="74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50" t="n">
        <v>4607091388381</v>
      </c>
      <c r="E272" s="705" t="n"/>
      <c r="F272" s="737" t="n">
        <v>0.38</v>
      </c>
      <c r="G272" s="38" t="n">
        <v>8</v>
      </c>
      <c r="H272" s="737" t="n">
        <v>3.04</v>
      </c>
      <c r="I272" s="737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2" t="inlineStr">
        <is>
          <t>С/к колбасы Салями Охотничья Бордо Весовые б/о терм/п 180 Стародворье</t>
        </is>
      </c>
      <c r="O272" s="739" t="n"/>
      <c r="P272" s="739" t="n"/>
      <c r="Q272" s="739" t="n"/>
      <c r="R272" s="705" t="n"/>
      <c r="S272" s="40" t="inlineStr"/>
      <c r="T272" s="40" t="inlineStr"/>
      <c r="U272" s="41" t="inlineStr">
        <is>
          <t>кг</t>
        </is>
      </c>
      <c r="V272" s="740" t="n">
        <v>0</v>
      </c>
      <c r="W272" s="74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50" t="n">
        <v>4607091388404</v>
      </c>
      <c r="E273" s="705" t="n"/>
      <c r="F273" s="737" t="n">
        <v>0.17</v>
      </c>
      <c r="G273" s="38" t="n">
        <v>15</v>
      </c>
      <c r="H273" s="737" t="n">
        <v>2.55</v>
      </c>
      <c r="I273" s="737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9" t="n"/>
      <c r="B274" s="347" t="n"/>
      <c r="C274" s="347" t="n"/>
      <c r="D274" s="347" t="n"/>
      <c r="E274" s="347" t="n"/>
      <c r="F274" s="347" t="n"/>
      <c r="G274" s="347" t="n"/>
      <c r="H274" s="347" t="n"/>
      <c r="I274" s="347" t="n"/>
      <c r="J274" s="347" t="n"/>
      <c r="K274" s="347" t="n"/>
      <c r="L274" s="347" t="n"/>
      <c r="M274" s="742" t="n"/>
      <c r="N274" s="743" t="inlineStr">
        <is>
          <t>Итого</t>
        </is>
      </c>
      <c r="O274" s="713" t="n"/>
      <c r="P274" s="713" t="n"/>
      <c r="Q274" s="713" t="n"/>
      <c r="R274" s="713" t="n"/>
      <c r="S274" s="713" t="n"/>
      <c r="T274" s="714" t="n"/>
      <c r="U274" s="43" t="inlineStr">
        <is>
          <t>кор</t>
        </is>
      </c>
      <c r="V274" s="744">
        <f>IFERROR(V271/H271,"0")+IFERROR(V272/H272,"0")+IFERROR(V273/H273,"0")</f>
        <v/>
      </c>
      <c r="W274" s="744">
        <f>IFERROR(W271/H271,"0")+IFERROR(W272/H272,"0")+IFERROR(W273/H273,"0")</f>
        <v/>
      </c>
      <c r="X274" s="744">
        <f>IFERROR(IF(X271="",0,X271),"0")+IFERROR(IF(X272="",0,X272),"0")+IFERROR(IF(X273="",0,X273),"0")</f>
        <v/>
      </c>
      <c r="Y274" s="745" t="n"/>
      <c r="Z274" s="745" t="n"/>
    </row>
    <row r="275">
      <c r="A275" s="347" t="n"/>
      <c r="B275" s="347" t="n"/>
      <c r="C275" s="347" t="n"/>
      <c r="D275" s="347" t="n"/>
      <c r="E275" s="347" t="n"/>
      <c r="F275" s="347" t="n"/>
      <c r="G275" s="347" t="n"/>
      <c r="H275" s="347" t="n"/>
      <c r="I275" s="347" t="n"/>
      <c r="J275" s="347" t="n"/>
      <c r="K275" s="347" t="n"/>
      <c r="L275" s="347" t="n"/>
      <c r="M275" s="742" t="n"/>
      <c r="N275" s="743" t="inlineStr">
        <is>
          <t>Итого</t>
        </is>
      </c>
      <c r="O275" s="713" t="n"/>
      <c r="P275" s="713" t="n"/>
      <c r="Q275" s="713" t="n"/>
      <c r="R275" s="713" t="n"/>
      <c r="S275" s="713" t="n"/>
      <c r="T275" s="714" t="n"/>
      <c r="U275" s="43" t="inlineStr">
        <is>
          <t>кг</t>
        </is>
      </c>
      <c r="V275" s="744">
        <f>IFERROR(SUM(V271:V273),"0")</f>
        <v/>
      </c>
      <c r="W275" s="744">
        <f>IFERROR(SUM(W271:W273),"0")</f>
        <v/>
      </c>
      <c r="X275" s="43" t="n"/>
      <c r="Y275" s="745" t="n"/>
      <c r="Z275" s="745" t="n"/>
    </row>
    <row r="276" ht="14.25" customHeight="1">
      <c r="A276" s="364" t="inlineStr">
        <is>
          <t>Паштеты</t>
        </is>
      </c>
      <c r="B276" s="347" t="n"/>
      <c r="C276" s="347" t="n"/>
      <c r="D276" s="347" t="n"/>
      <c r="E276" s="347" t="n"/>
      <c r="F276" s="347" t="n"/>
      <c r="G276" s="347" t="n"/>
      <c r="H276" s="347" t="n"/>
      <c r="I276" s="347" t="n"/>
      <c r="J276" s="347" t="n"/>
      <c r="K276" s="347" t="n"/>
      <c r="L276" s="347" t="n"/>
      <c r="M276" s="347" t="n"/>
      <c r="N276" s="347" t="n"/>
      <c r="O276" s="347" t="n"/>
      <c r="P276" s="347" t="n"/>
      <c r="Q276" s="347" t="n"/>
      <c r="R276" s="347" t="n"/>
      <c r="S276" s="347" t="n"/>
      <c r="T276" s="347" t="n"/>
      <c r="U276" s="347" t="n"/>
      <c r="V276" s="347" t="n"/>
      <c r="W276" s="347" t="n"/>
      <c r="X276" s="347" t="n"/>
      <c r="Y276" s="364" t="n"/>
      <c r="Z276" s="364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50" t="n">
        <v>4680115881808</v>
      </c>
      <c r="E277" s="705" t="n"/>
      <c r="F277" s="737" t="n">
        <v>0.1</v>
      </c>
      <c r="G277" s="38" t="n">
        <v>20</v>
      </c>
      <c r="H277" s="737" t="n">
        <v>2</v>
      </c>
      <c r="I277" s="737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9" t="n"/>
      <c r="P277" s="739" t="n"/>
      <c r="Q277" s="739" t="n"/>
      <c r="R277" s="705" t="n"/>
      <c r="S277" s="40" t="inlineStr"/>
      <c r="T277" s="40" t="inlineStr"/>
      <c r="U277" s="41" t="inlineStr">
        <is>
          <t>кг</t>
        </is>
      </c>
      <c r="V277" s="740" t="n">
        <v>0</v>
      </c>
      <c r="W277" s="741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50" t="n">
        <v>4680115881822</v>
      </c>
      <c r="E278" s="705" t="n"/>
      <c r="F278" s="737" t="n">
        <v>0.1</v>
      </c>
      <c r="G278" s="38" t="n">
        <v>20</v>
      </c>
      <c r="H278" s="737" t="n">
        <v>2</v>
      </c>
      <c r="I278" s="737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9" t="n"/>
      <c r="P278" s="739" t="n"/>
      <c r="Q278" s="739" t="n"/>
      <c r="R278" s="705" t="n"/>
      <c r="S278" s="40" t="inlineStr"/>
      <c r="T278" s="40" t="inlineStr"/>
      <c r="U278" s="41" t="inlineStr">
        <is>
          <t>кг</t>
        </is>
      </c>
      <c r="V278" s="740" t="n">
        <v>0</v>
      </c>
      <c r="W278" s="741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50" t="n">
        <v>4680115880016</v>
      </c>
      <c r="E279" s="705" t="n"/>
      <c r="F279" s="737" t="n">
        <v>0.1</v>
      </c>
      <c r="G279" s="38" t="n">
        <v>20</v>
      </c>
      <c r="H279" s="737" t="n">
        <v>2</v>
      </c>
      <c r="I279" s="737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9" t="n"/>
      <c r="P279" s="739" t="n"/>
      <c r="Q279" s="739" t="n"/>
      <c r="R279" s="705" t="n"/>
      <c r="S279" s="40" t="inlineStr"/>
      <c r="T279" s="40" t="inlineStr"/>
      <c r="U279" s="41" t="inlineStr">
        <is>
          <t>кг</t>
        </is>
      </c>
      <c r="V279" s="740" t="n">
        <v>7</v>
      </c>
      <c r="W279" s="741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9" t="n"/>
      <c r="B280" s="347" t="n"/>
      <c r="C280" s="347" t="n"/>
      <c r="D280" s="347" t="n"/>
      <c r="E280" s="347" t="n"/>
      <c r="F280" s="347" t="n"/>
      <c r="G280" s="347" t="n"/>
      <c r="H280" s="347" t="n"/>
      <c r="I280" s="347" t="n"/>
      <c r="J280" s="347" t="n"/>
      <c r="K280" s="347" t="n"/>
      <c r="L280" s="347" t="n"/>
      <c r="M280" s="742" t="n"/>
      <c r="N280" s="743" t="inlineStr">
        <is>
          <t>Итого</t>
        </is>
      </c>
      <c r="O280" s="713" t="n"/>
      <c r="P280" s="713" t="n"/>
      <c r="Q280" s="713" t="n"/>
      <c r="R280" s="713" t="n"/>
      <c r="S280" s="713" t="n"/>
      <c r="T280" s="714" t="n"/>
      <c r="U280" s="43" t="inlineStr">
        <is>
          <t>кор</t>
        </is>
      </c>
      <c r="V280" s="744">
        <f>IFERROR(V277/H277,"0")+IFERROR(V278/H278,"0")+IFERROR(V279/H279,"0")</f>
        <v/>
      </c>
      <c r="W280" s="744">
        <f>IFERROR(W277/H277,"0")+IFERROR(W278/H278,"0")+IFERROR(W279/H279,"0")</f>
        <v/>
      </c>
      <c r="X280" s="744">
        <f>IFERROR(IF(X277="",0,X277),"0")+IFERROR(IF(X278="",0,X278),"0")+IFERROR(IF(X279="",0,X279),"0")</f>
        <v/>
      </c>
      <c r="Y280" s="745" t="n"/>
      <c r="Z280" s="745" t="n"/>
    </row>
    <row r="281">
      <c r="A281" s="347" t="n"/>
      <c r="B281" s="347" t="n"/>
      <c r="C281" s="347" t="n"/>
      <c r="D281" s="347" t="n"/>
      <c r="E281" s="347" t="n"/>
      <c r="F281" s="347" t="n"/>
      <c r="G281" s="347" t="n"/>
      <c r="H281" s="347" t="n"/>
      <c r="I281" s="347" t="n"/>
      <c r="J281" s="347" t="n"/>
      <c r="K281" s="347" t="n"/>
      <c r="L281" s="347" t="n"/>
      <c r="M281" s="742" t="n"/>
      <c r="N281" s="743" t="inlineStr">
        <is>
          <t>Итого</t>
        </is>
      </c>
      <c r="O281" s="713" t="n"/>
      <c r="P281" s="713" t="n"/>
      <c r="Q281" s="713" t="n"/>
      <c r="R281" s="713" t="n"/>
      <c r="S281" s="713" t="n"/>
      <c r="T281" s="714" t="n"/>
      <c r="U281" s="43" t="inlineStr">
        <is>
          <t>кг</t>
        </is>
      </c>
      <c r="V281" s="744">
        <f>IFERROR(SUM(V277:V279),"0")</f>
        <v/>
      </c>
      <c r="W281" s="744">
        <f>IFERROR(SUM(W277:W279),"0")</f>
        <v/>
      </c>
      <c r="X281" s="43" t="n"/>
      <c r="Y281" s="745" t="n"/>
      <c r="Z281" s="745" t="n"/>
    </row>
    <row r="282" ht="16.5" customHeight="1">
      <c r="A282" s="375" t="inlineStr">
        <is>
          <t>Фирменная</t>
        </is>
      </c>
      <c r="B282" s="347" t="n"/>
      <c r="C282" s="347" t="n"/>
      <c r="D282" s="347" t="n"/>
      <c r="E282" s="347" t="n"/>
      <c r="F282" s="347" t="n"/>
      <c r="G282" s="347" t="n"/>
      <c r="H282" s="347" t="n"/>
      <c r="I282" s="347" t="n"/>
      <c r="J282" s="347" t="n"/>
      <c r="K282" s="347" t="n"/>
      <c r="L282" s="347" t="n"/>
      <c r="M282" s="347" t="n"/>
      <c r="N282" s="347" t="n"/>
      <c r="O282" s="347" t="n"/>
      <c r="P282" s="347" t="n"/>
      <c r="Q282" s="347" t="n"/>
      <c r="R282" s="347" t="n"/>
      <c r="S282" s="347" t="n"/>
      <c r="T282" s="347" t="n"/>
      <c r="U282" s="347" t="n"/>
      <c r="V282" s="347" t="n"/>
      <c r="W282" s="347" t="n"/>
      <c r="X282" s="347" t="n"/>
      <c r="Y282" s="375" t="n"/>
      <c r="Z282" s="375" t="n"/>
    </row>
    <row r="283" ht="14.25" customHeight="1">
      <c r="A283" s="364" t="inlineStr">
        <is>
          <t>Вареные колбасы</t>
        </is>
      </c>
      <c r="B283" s="347" t="n"/>
      <c r="C283" s="347" t="n"/>
      <c r="D283" s="347" t="n"/>
      <c r="E283" s="347" t="n"/>
      <c r="F283" s="347" t="n"/>
      <c r="G283" s="347" t="n"/>
      <c r="H283" s="347" t="n"/>
      <c r="I283" s="347" t="n"/>
      <c r="J283" s="347" t="n"/>
      <c r="K283" s="347" t="n"/>
      <c r="L283" s="347" t="n"/>
      <c r="M283" s="347" t="n"/>
      <c r="N283" s="347" t="n"/>
      <c r="O283" s="347" t="n"/>
      <c r="P283" s="347" t="n"/>
      <c r="Q283" s="347" t="n"/>
      <c r="R283" s="347" t="n"/>
      <c r="S283" s="347" t="n"/>
      <c r="T283" s="347" t="n"/>
      <c r="U283" s="347" t="n"/>
      <c r="V283" s="347" t="n"/>
      <c r="W283" s="347" t="n"/>
      <c r="X283" s="347" t="n"/>
      <c r="Y283" s="364" t="n"/>
      <c r="Z283" s="364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50" t="n">
        <v>4607091387421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50" t="n">
        <v>4607091387421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350" t="n">
        <v>4607091387452</v>
      </c>
      <c r="E286" s="705" t="n"/>
      <c r="F286" s="737" t="n">
        <v>1.45</v>
      </c>
      <c r="G286" s="38" t="n">
        <v>8</v>
      </c>
      <c r="H286" s="737" t="n">
        <v>11.6</v>
      </c>
      <c r="I286" s="737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9" t="inlineStr">
        <is>
          <t>Вареные колбасы Молочная По-стародворски Фирменная Весовые П/а Стародворье</t>
        </is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350" t="n">
        <v>4607091387452</v>
      </c>
      <c r="E287" s="705" t="n"/>
      <c r="F287" s="737" t="n">
        <v>1.35</v>
      </c>
      <c r="G287" s="38" t="n">
        <v>8</v>
      </c>
      <c r="H287" s="737" t="n">
        <v>10.8</v>
      </c>
      <c r="I287" s="737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50" t="n">
        <v>4607091387452</v>
      </c>
      <c r="E288" s="705" t="n"/>
      <c r="F288" s="737" t="n">
        <v>1.35</v>
      </c>
      <c r="G288" s="38" t="n">
        <v>8</v>
      </c>
      <c r="H288" s="737" t="n">
        <v>10.8</v>
      </c>
      <c r="I288" s="737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1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9" t="n"/>
      <c r="P288" s="739" t="n"/>
      <c r="Q288" s="739" t="n"/>
      <c r="R288" s="705" t="n"/>
      <c r="S288" s="40" t="inlineStr"/>
      <c r="T288" s="40" t="inlineStr"/>
      <c r="U288" s="41" t="inlineStr">
        <is>
          <t>кг</t>
        </is>
      </c>
      <c r="V288" s="740" t="n">
        <v>0</v>
      </c>
      <c r="W288" s="741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50" t="n">
        <v>4607091385984</v>
      </c>
      <c r="E289" s="705" t="n"/>
      <c r="F289" s="737" t="n">
        <v>1.35</v>
      </c>
      <c r="G289" s="38" t="n">
        <v>8</v>
      </c>
      <c r="H289" s="737" t="n">
        <v>10.8</v>
      </c>
      <c r="I289" s="737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9" t="n"/>
      <c r="P289" s="739" t="n"/>
      <c r="Q289" s="739" t="n"/>
      <c r="R289" s="705" t="n"/>
      <c r="S289" s="40" t="inlineStr"/>
      <c r="T289" s="40" t="inlineStr"/>
      <c r="U289" s="41" t="inlineStr">
        <is>
          <t>кг</t>
        </is>
      </c>
      <c r="V289" s="740" t="n">
        <v>0</v>
      </c>
      <c r="W289" s="74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50" t="n">
        <v>4607091387438</v>
      </c>
      <c r="E290" s="705" t="n"/>
      <c r="F290" s="737" t="n">
        <v>0.5</v>
      </c>
      <c r="G290" s="38" t="n">
        <v>10</v>
      </c>
      <c r="H290" s="737" t="n">
        <v>5</v>
      </c>
      <c r="I290" s="737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9" t="n"/>
      <c r="P290" s="739" t="n"/>
      <c r="Q290" s="739" t="n"/>
      <c r="R290" s="705" t="n"/>
      <c r="S290" s="40" t="inlineStr"/>
      <c r="T290" s="40" t="inlineStr"/>
      <c r="U290" s="41" t="inlineStr">
        <is>
          <t>кг</t>
        </is>
      </c>
      <c r="V290" s="740" t="n">
        <v>0</v>
      </c>
      <c r="W290" s="741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50" t="n">
        <v>4607091387469</v>
      </c>
      <c r="E291" s="705" t="n"/>
      <c r="F291" s="737" t="n">
        <v>0.5</v>
      </c>
      <c r="G291" s="38" t="n">
        <v>10</v>
      </c>
      <c r="H291" s="737" t="n">
        <v>5</v>
      </c>
      <c r="I291" s="737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9" t="n"/>
      <c r="B292" s="347" t="n"/>
      <c r="C292" s="347" t="n"/>
      <c r="D292" s="347" t="n"/>
      <c r="E292" s="347" t="n"/>
      <c r="F292" s="347" t="n"/>
      <c r="G292" s="347" t="n"/>
      <c r="H292" s="347" t="n"/>
      <c r="I292" s="347" t="n"/>
      <c r="J292" s="347" t="n"/>
      <c r="K292" s="347" t="n"/>
      <c r="L292" s="347" t="n"/>
      <c r="M292" s="742" t="n"/>
      <c r="N292" s="743" t="inlineStr">
        <is>
          <t>Итого</t>
        </is>
      </c>
      <c r="O292" s="713" t="n"/>
      <c r="P292" s="713" t="n"/>
      <c r="Q292" s="713" t="n"/>
      <c r="R292" s="713" t="n"/>
      <c r="S292" s="713" t="n"/>
      <c r="T292" s="714" t="n"/>
      <c r="U292" s="43" t="inlineStr">
        <is>
          <t>кор</t>
        </is>
      </c>
      <c r="V292" s="744">
        <f>IFERROR(V284/H284,"0")+IFERROR(V285/H285,"0")+IFERROR(V286/H286,"0")+IFERROR(V287/H287,"0")+IFERROR(V288/H288,"0")+IFERROR(V289/H289,"0")+IFERROR(V290/H290,"0")+IFERROR(V291/H291,"0")</f>
        <v/>
      </c>
      <c r="W292" s="744">
        <f>IFERROR(W284/H284,"0")+IFERROR(W285/H285,"0")+IFERROR(W286/H286,"0")+IFERROR(W287/H287,"0")+IFERROR(W288/H288,"0")+IFERROR(W289/H289,"0")+IFERROR(W290/H290,"0")+IFERROR(W291/H291,"0")</f>
        <v/>
      </c>
      <c r="X292" s="7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5" t="n"/>
      <c r="Z292" s="745" t="n"/>
    </row>
    <row r="293">
      <c r="A293" s="347" t="n"/>
      <c r="B293" s="347" t="n"/>
      <c r="C293" s="347" t="n"/>
      <c r="D293" s="347" t="n"/>
      <c r="E293" s="347" t="n"/>
      <c r="F293" s="347" t="n"/>
      <c r="G293" s="347" t="n"/>
      <c r="H293" s="347" t="n"/>
      <c r="I293" s="347" t="n"/>
      <c r="J293" s="347" t="n"/>
      <c r="K293" s="347" t="n"/>
      <c r="L293" s="347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кг</t>
        </is>
      </c>
      <c r="V293" s="744">
        <f>IFERROR(SUM(V284:V291),"0")</f>
        <v/>
      </c>
      <c r="W293" s="744">
        <f>IFERROR(SUM(W284:W291),"0")</f>
        <v/>
      </c>
      <c r="X293" s="43" t="n"/>
      <c r="Y293" s="745" t="n"/>
      <c r="Z293" s="745" t="n"/>
    </row>
    <row r="294" ht="14.25" customHeight="1">
      <c r="A294" s="364" t="inlineStr">
        <is>
          <t>Копченые колбасы</t>
        </is>
      </c>
      <c r="B294" s="347" t="n"/>
      <c r="C294" s="347" t="n"/>
      <c r="D294" s="347" t="n"/>
      <c r="E294" s="347" t="n"/>
      <c r="F294" s="347" t="n"/>
      <c r="G294" s="347" t="n"/>
      <c r="H294" s="347" t="n"/>
      <c r="I294" s="347" t="n"/>
      <c r="J294" s="347" t="n"/>
      <c r="K294" s="347" t="n"/>
      <c r="L294" s="347" t="n"/>
      <c r="M294" s="347" t="n"/>
      <c r="N294" s="347" t="n"/>
      <c r="O294" s="347" t="n"/>
      <c r="P294" s="347" t="n"/>
      <c r="Q294" s="347" t="n"/>
      <c r="R294" s="347" t="n"/>
      <c r="S294" s="347" t="n"/>
      <c r="T294" s="347" t="n"/>
      <c r="U294" s="347" t="n"/>
      <c r="V294" s="347" t="n"/>
      <c r="W294" s="347" t="n"/>
      <c r="X294" s="347" t="n"/>
      <c r="Y294" s="364" t="n"/>
      <c r="Z294" s="364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50" t="n">
        <v>4607091387292</v>
      </c>
      <c r="E295" s="705" t="n"/>
      <c r="F295" s="737" t="n">
        <v>0.73</v>
      </c>
      <c r="G295" s="38" t="n">
        <v>6</v>
      </c>
      <c r="H295" s="737" t="n">
        <v>4.38</v>
      </c>
      <c r="I295" s="737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9" t="n"/>
      <c r="P295" s="739" t="n"/>
      <c r="Q295" s="739" t="n"/>
      <c r="R295" s="705" t="n"/>
      <c r="S295" s="40" t="inlineStr"/>
      <c r="T295" s="40" t="inlineStr"/>
      <c r="U295" s="41" t="inlineStr">
        <is>
          <t>кг</t>
        </is>
      </c>
      <c r="V295" s="740" t="n">
        <v>0</v>
      </c>
      <c r="W295" s="74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50" t="n">
        <v>4607091387315</v>
      </c>
      <c r="E296" s="705" t="n"/>
      <c r="F296" s="737" t="n">
        <v>0.7</v>
      </c>
      <c r="G296" s="38" t="n">
        <v>4</v>
      </c>
      <c r="H296" s="737" t="n">
        <v>2.8</v>
      </c>
      <c r="I296" s="737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9" t="n"/>
      <c r="P296" s="739" t="n"/>
      <c r="Q296" s="739" t="n"/>
      <c r="R296" s="705" t="n"/>
      <c r="S296" s="40" t="inlineStr"/>
      <c r="T296" s="40" t="inlineStr"/>
      <c r="U296" s="41" t="inlineStr">
        <is>
          <t>кг</t>
        </is>
      </c>
      <c r="V296" s="740" t="n">
        <v>0</v>
      </c>
      <c r="W296" s="741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9" t="n"/>
      <c r="B297" s="347" t="n"/>
      <c r="C297" s="347" t="n"/>
      <c r="D297" s="347" t="n"/>
      <c r="E297" s="347" t="n"/>
      <c r="F297" s="347" t="n"/>
      <c r="G297" s="347" t="n"/>
      <c r="H297" s="347" t="n"/>
      <c r="I297" s="347" t="n"/>
      <c r="J297" s="347" t="n"/>
      <c r="K297" s="347" t="n"/>
      <c r="L297" s="347" t="n"/>
      <c r="M297" s="742" t="n"/>
      <c r="N297" s="743" t="inlineStr">
        <is>
          <t>Итого</t>
        </is>
      </c>
      <c r="O297" s="713" t="n"/>
      <c r="P297" s="713" t="n"/>
      <c r="Q297" s="713" t="n"/>
      <c r="R297" s="713" t="n"/>
      <c r="S297" s="713" t="n"/>
      <c r="T297" s="714" t="n"/>
      <c r="U297" s="43" t="inlineStr">
        <is>
          <t>кор</t>
        </is>
      </c>
      <c r="V297" s="744">
        <f>IFERROR(V295/H295,"0")+IFERROR(V296/H296,"0")</f>
        <v/>
      </c>
      <c r="W297" s="744">
        <f>IFERROR(W295/H295,"0")+IFERROR(W296/H296,"0")</f>
        <v/>
      </c>
      <c r="X297" s="744">
        <f>IFERROR(IF(X295="",0,X295),"0")+IFERROR(IF(X296="",0,X296),"0")</f>
        <v/>
      </c>
      <c r="Y297" s="745" t="n"/>
      <c r="Z297" s="745" t="n"/>
    </row>
    <row r="298">
      <c r="A298" s="347" t="n"/>
      <c r="B298" s="347" t="n"/>
      <c r="C298" s="347" t="n"/>
      <c r="D298" s="347" t="n"/>
      <c r="E298" s="347" t="n"/>
      <c r="F298" s="347" t="n"/>
      <c r="G298" s="347" t="n"/>
      <c r="H298" s="347" t="n"/>
      <c r="I298" s="347" t="n"/>
      <c r="J298" s="347" t="n"/>
      <c r="K298" s="347" t="n"/>
      <c r="L298" s="347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кг</t>
        </is>
      </c>
      <c r="V298" s="744">
        <f>IFERROR(SUM(V295:V296),"0")</f>
        <v/>
      </c>
      <c r="W298" s="744">
        <f>IFERROR(SUM(W295:W296),"0")</f>
        <v/>
      </c>
      <c r="X298" s="43" t="n"/>
      <c r="Y298" s="745" t="n"/>
      <c r="Z298" s="745" t="n"/>
    </row>
    <row r="299" ht="16.5" customHeight="1">
      <c r="A299" s="375" t="inlineStr">
        <is>
          <t>Бавария</t>
        </is>
      </c>
      <c r="B299" s="347" t="n"/>
      <c r="C299" s="347" t="n"/>
      <c r="D299" s="347" t="n"/>
      <c r="E299" s="347" t="n"/>
      <c r="F299" s="347" t="n"/>
      <c r="G299" s="347" t="n"/>
      <c r="H299" s="347" t="n"/>
      <c r="I299" s="347" t="n"/>
      <c r="J299" s="347" t="n"/>
      <c r="K299" s="347" t="n"/>
      <c r="L299" s="347" t="n"/>
      <c r="M299" s="347" t="n"/>
      <c r="N299" s="347" t="n"/>
      <c r="O299" s="347" t="n"/>
      <c r="P299" s="347" t="n"/>
      <c r="Q299" s="347" t="n"/>
      <c r="R299" s="347" t="n"/>
      <c r="S299" s="347" t="n"/>
      <c r="T299" s="347" t="n"/>
      <c r="U299" s="347" t="n"/>
      <c r="V299" s="347" t="n"/>
      <c r="W299" s="347" t="n"/>
      <c r="X299" s="347" t="n"/>
      <c r="Y299" s="375" t="n"/>
      <c r="Z299" s="375" t="n"/>
    </row>
    <row r="300" ht="14.25" customHeight="1">
      <c r="A300" s="364" t="inlineStr">
        <is>
          <t>Копченые колбасы</t>
        </is>
      </c>
      <c r="B300" s="347" t="n"/>
      <c r="C300" s="347" t="n"/>
      <c r="D300" s="347" t="n"/>
      <c r="E300" s="347" t="n"/>
      <c r="F300" s="347" t="n"/>
      <c r="G300" s="347" t="n"/>
      <c r="H300" s="347" t="n"/>
      <c r="I300" s="347" t="n"/>
      <c r="J300" s="347" t="n"/>
      <c r="K300" s="347" t="n"/>
      <c r="L300" s="347" t="n"/>
      <c r="M300" s="347" t="n"/>
      <c r="N300" s="347" t="n"/>
      <c r="O300" s="347" t="n"/>
      <c r="P300" s="347" t="n"/>
      <c r="Q300" s="347" t="n"/>
      <c r="R300" s="347" t="n"/>
      <c r="S300" s="347" t="n"/>
      <c r="T300" s="347" t="n"/>
      <c r="U300" s="347" t="n"/>
      <c r="V300" s="347" t="n"/>
      <c r="W300" s="347" t="n"/>
      <c r="X300" s="347" t="n"/>
      <c r="Y300" s="364" t="n"/>
      <c r="Z300" s="364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50" t="n">
        <v>4607091383836</v>
      </c>
      <c r="E301" s="705" t="n"/>
      <c r="F301" s="737" t="n">
        <v>0.3</v>
      </c>
      <c r="G301" s="38" t="n">
        <v>6</v>
      </c>
      <c r="H301" s="737" t="n">
        <v>1.8</v>
      </c>
      <c r="I301" s="737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4.5</v>
      </c>
      <c r="W301" s="741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9" t="n"/>
      <c r="B302" s="347" t="n"/>
      <c r="C302" s="347" t="n"/>
      <c r="D302" s="347" t="n"/>
      <c r="E302" s="347" t="n"/>
      <c r="F302" s="347" t="n"/>
      <c r="G302" s="347" t="n"/>
      <c r="H302" s="347" t="n"/>
      <c r="I302" s="347" t="n"/>
      <c r="J302" s="347" t="n"/>
      <c r="K302" s="347" t="n"/>
      <c r="L302" s="347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347" t="n"/>
      <c r="B303" s="347" t="n"/>
      <c r="C303" s="347" t="n"/>
      <c r="D303" s="347" t="n"/>
      <c r="E303" s="347" t="n"/>
      <c r="F303" s="347" t="n"/>
      <c r="G303" s="347" t="n"/>
      <c r="H303" s="347" t="n"/>
      <c r="I303" s="347" t="n"/>
      <c r="J303" s="347" t="n"/>
      <c r="K303" s="347" t="n"/>
      <c r="L303" s="347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364" t="inlineStr">
        <is>
          <t>Сосиски</t>
        </is>
      </c>
      <c r="B304" s="347" t="n"/>
      <c r="C304" s="347" t="n"/>
      <c r="D304" s="347" t="n"/>
      <c r="E304" s="347" t="n"/>
      <c r="F304" s="347" t="n"/>
      <c r="G304" s="347" t="n"/>
      <c r="H304" s="347" t="n"/>
      <c r="I304" s="347" t="n"/>
      <c r="J304" s="347" t="n"/>
      <c r="K304" s="347" t="n"/>
      <c r="L304" s="347" t="n"/>
      <c r="M304" s="347" t="n"/>
      <c r="N304" s="347" t="n"/>
      <c r="O304" s="347" t="n"/>
      <c r="P304" s="347" t="n"/>
      <c r="Q304" s="347" t="n"/>
      <c r="R304" s="347" t="n"/>
      <c r="S304" s="347" t="n"/>
      <c r="T304" s="347" t="n"/>
      <c r="U304" s="347" t="n"/>
      <c r="V304" s="347" t="n"/>
      <c r="W304" s="347" t="n"/>
      <c r="X304" s="347" t="n"/>
      <c r="Y304" s="364" t="n"/>
      <c r="Z304" s="364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50" t="n">
        <v>4607091387919</v>
      </c>
      <c r="E305" s="705" t="n"/>
      <c r="F305" s="737" t="n">
        <v>1.35</v>
      </c>
      <c r="G305" s="38" t="n">
        <v>6</v>
      </c>
      <c r="H305" s="737" t="n">
        <v>8.1</v>
      </c>
      <c r="I305" s="737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9" t="n"/>
      <c r="B306" s="347" t="n"/>
      <c r="C306" s="347" t="n"/>
      <c r="D306" s="347" t="n"/>
      <c r="E306" s="347" t="n"/>
      <c r="F306" s="347" t="n"/>
      <c r="G306" s="347" t="n"/>
      <c r="H306" s="347" t="n"/>
      <c r="I306" s="347" t="n"/>
      <c r="J306" s="347" t="n"/>
      <c r="K306" s="347" t="n"/>
      <c r="L306" s="347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347" t="n"/>
      <c r="B307" s="347" t="n"/>
      <c r="C307" s="347" t="n"/>
      <c r="D307" s="347" t="n"/>
      <c r="E307" s="347" t="n"/>
      <c r="F307" s="347" t="n"/>
      <c r="G307" s="347" t="n"/>
      <c r="H307" s="347" t="n"/>
      <c r="I307" s="347" t="n"/>
      <c r="J307" s="347" t="n"/>
      <c r="K307" s="347" t="n"/>
      <c r="L307" s="347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364" t="inlineStr">
        <is>
          <t>Сардельки</t>
        </is>
      </c>
      <c r="B308" s="347" t="n"/>
      <c r="C308" s="347" t="n"/>
      <c r="D308" s="347" t="n"/>
      <c r="E308" s="347" t="n"/>
      <c r="F308" s="347" t="n"/>
      <c r="G308" s="347" t="n"/>
      <c r="H308" s="347" t="n"/>
      <c r="I308" s="347" t="n"/>
      <c r="J308" s="347" t="n"/>
      <c r="K308" s="347" t="n"/>
      <c r="L308" s="347" t="n"/>
      <c r="M308" s="347" t="n"/>
      <c r="N308" s="347" t="n"/>
      <c r="O308" s="347" t="n"/>
      <c r="P308" s="347" t="n"/>
      <c r="Q308" s="347" t="n"/>
      <c r="R308" s="347" t="n"/>
      <c r="S308" s="347" t="n"/>
      <c r="T308" s="347" t="n"/>
      <c r="U308" s="347" t="n"/>
      <c r="V308" s="347" t="n"/>
      <c r="W308" s="347" t="n"/>
      <c r="X308" s="347" t="n"/>
      <c r="Y308" s="364" t="n"/>
      <c r="Z308" s="364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50" t="n">
        <v>4607091388831</v>
      </c>
      <c r="E309" s="705" t="n"/>
      <c r="F309" s="737" t="n">
        <v>0.38</v>
      </c>
      <c r="G309" s="38" t="n">
        <v>6</v>
      </c>
      <c r="H309" s="737" t="n">
        <v>2.28</v>
      </c>
      <c r="I309" s="737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9" t="n"/>
      <c r="B310" s="347" t="n"/>
      <c r="C310" s="347" t="n"/>
      <c r="D310" s="347" t="n"/>
      <c r="E310" s="347" t="n"/>
      <c r="F310" s="347" t="n"/>
      <c r="G310" s="347" t="n"/>
      <c r="H310" s="347" t="n"/>
      <c r="I310" s="347" t="n"/>
      <c r="J310" s="347" t="n"/>
      <c r="K310" s="347" t="n"/>
      <c r="L310" s="347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347" t="n"/>
      <c r="B311" s="347" t="n"/>
      <c r="C311" s="347" t="n"/>
      <c r="D311" s="347" t="n"/>
      <c r="E311" s="347" t="n"/>
      <c r="F311" s="347" t="n"/>
      <c r="G311" s="347" t="n"/>
      <c r="H311" s="347" t="n"/>
      <c r="I311" s="347" t="n"/>
      <c r="J311" s="347" t="n"/>
      <c r="K311" s="347" t="n"/>
      <c r="L311" s="347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14.25" customHeight="1">
      <c r="A312" s="364" t="inlineStr">
        <is>
          <t>Сырокопченые колбасы</t>
        </is>
      </c>
      <c r="B312" s="347" t="n"/>
      <c r="C312" s="347" t="n"/>
      <c r="D312" s="347" t="n"/>
      <c r="E312" s="347" t="n"/>
      <c r="F312" s="347" t="n"/>
      <c r="G312" s="347" t="n"/>
      <c r="H312" s="347" t="n"/>
      <c r="I312" s="347" t="n"/>
      <c r="J312" s="347" t="n"/>
      <c r="K312" s="347" t="n"/>
      <c r="L312" s="347" t="n"/>
      <c r="M312" s="347" t="n"/>
      <c r="N312" s="347" t="n"/>
      <c r="O312" s="347" t="n"/>
      <c r="P312" s="347" t="n"/>
      <c r="Q312" s="347" t="n"/>
      <c r="R312" s="347" t="n"/>
      <c r="S312" s="347" t="n"/>
      <c r="T312" s="347" t="n"/>
      <c r="U312" s="347" t="n"/>
      <c r="V312" s="347" t="n"/>
      <c r="W312" s="347" t="n"/>
      <c r="X312" s="347" t="n"/>
      <c r="Y312" s="364" t="n"/>
      <c r="Z312" s="364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50" t="n">
        <v>4607091383102</v>
      </c>
      <c r="E313" s="705" t="n"/>
      <c r="F313" s="737" t="n">
        <v>0.17</v>
      </c>
      <c r="G313" s="38" t="n">
        <v>15</v>
      </c>
      <c r="H313" s="737" t="n">
        <v>2.55</v>
      </c>
      <c r="I313" s="737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2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9" t="n"/>
      <c r="P313" s="739" t="n"/>
      <c r="Q313" s="739" t="n"/>
      <c r="R313" s="705" t="n"/>
      <c r="S313" s="40" t="inlineStr"/>
      <c r="T313" s="40" t="inlineStr"/>
      <c r="U313" s="41" t="inlineStr">
        <is>
          <t>кг</t>
        </is>
      </c>
      <c r="V313" s="740" t="n">
        <v>0</v>
      </c>
      <c r="W313" s="74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9" t="n"/>
      <c r="B314" s="347" t="n"/>
      <c r="C314" s="347" t="n"/>
      <c r="D314" s="347" t="n"/>
      <c r="E314" s="347" t="n"/>
      <c r="F314" s="347" t="n"/>
      <c r="G314" s="347" t="n"/>
      <c r="H314" s="347" t="n"/>
      <c r="I314" s="347" t="n"/>
      <c r="J314" s="347" t="n"/>
      <c r="K314" s="347" t="n"/>
      <c r="L314" s="347" t="n"/>
      <c r="M314" s="742" t="n"/>
      <c r="N314" s="743" t="inlineStr">
        <is>
          <t>Итого</t>
        </is>
      </c>
      <c r="O314" s="713" t="n"/>
      <c r="P314" s="713" t="n"/>
      <c r="Q314" s="713" t="n"/>
      <c r="R314" s="713" t="n"/>
      <c r="S314" s="713" t="n"/>
      <c r="T314" s="714" t="n"/>
      <c r="U314" s="43" t="inlineStr">
        <is>
          <t>кор</t>
        </is>
      </c>
      <c r="V314" s="744">
        <f>IFERROR(V313/H313,"0")</f>
        <v/>
      </c>
      <c r="W314" s="744">
        <f>IFERROR(W313/H313,"0")</f>
        <v/>
      </c>
      <c r="X314" s="744">
        <f>IFERROR(IF(X313="",0,X313),"0")</f>
        <v/>
      </c>
      <c r="Y314" s="745" t="n"/>
      <c r="Z314" s="745" t="n"/>
    </row>
    <row r="315">
      <c r="A315" s="347" t="n"/>
      <c r="B315" s="347" t="n"/>
      <c r="C315" s="347" t="n"/>
      <c r="D315" s="347" t="n"/>
      <c r="E315" s="347" t="n"/>
      <c r="F315" s="347" t="n"/>
      <c r="G315" s="347" t="n"/>
      <c r="H315" s="347" t="n"/>
      <c r="I315" s="347" t="n"/>
      <c r="J315" s="347" t="n"/>
      <c r="K315" s="347" t="n"/>
      <c r="L315" s="347" t="n"/>
      <c r="M315" s="742" t="n"/>
      <c r="N315" s="743" t="inlineStr">
        <is>
          <t>Итого</t>
        </is>
      </c>
      <c r="O315" s="713" t="n"/>
      <c r="P315" s="713" t="n"/>
      <c r="Q315" s="713" t="n"/>
      <c r="R315" s="713" t="n"/>
      <c r="S315" s="713" t="n"/>
      <c r="T315" s="714" t="n"/>
      <c r="U315" s="43" t="inlineStr">
        <is>
          <t>кг</t>
        </is>
      </c>
      <c r="V315" s="744">
        <f>IFERROR(SUM(V313:V313),"0")</f>
        <v/>
      </c>
      <c r="W315" s="744">
        <f>IFERROR(SUM(W313:W313),"0")</f>
        <v/>
      </c>
      <c r="X315" s="43" t="n"/>
      <c r="Y315" s="745" t="n"/>
      <c r="Z315" s="745" t="n"/>
    </row>
    <row r="316" ht="27.75" customHeight="1">
      <c r="A316" s="374" t="inlineStr">
        <is>
          <t>Колбасный стандарт</t>
        </is>
      </c>
      <c r="B316" s="736" t="n"/>
      <c r="C316" s="736" t="n"/>
      <c r="D316" s="736" t="n"/>
      <c r="E316" s="736" t="n"/>
      <c r="F316" s="736" t="n"/>
      <c r="G316" s="736" t="n"/>
      <c r="H316" s="736" t="n"/>
      <c r="I316" s="736" t="n"/>
      <c r="J316" s="736" t="n"/>
      <c r="K316" s="736" t="n"/>
      <c r="L316" s="736" t="n"/>
      <c r="M316" s="736" t="n"/>
      <c r="N316" s="736" t="n"/>
      <c r="O316" s="736" t="n"/>
      <c r="P316" s="736" t="n"/>
      <c r="Q316" s="736" t="n"/>
      <c r="R316" s="736" t="n"/>
      <c r="S316" s="736" t="n"/>
      <c r="T316" s="736" t="n"/>
      <c r="U316" s="736" t="n"/>
      <c r="V316" s="736" t="n"/>
      <c r="W316" s="736" t="n"/>
      <c r="X316" s="736" t="n"/>
      <c r="Y316" s="55" t="n"/>
      <c r="Z316" s="55" t="n"/>
    </row>
    <row r="317" ht="16.5" customHeight="1">
      <c r="A317" s="375" t="inlineStr">
        <is>
          <t>Выгодная цена</t>
        </is>
      </c>
      <c r="B317" s="347" t="n"/>
      <c r="C317" s="347" t="n"/>
      <c r="D317" s="347" t="n"/>
      <c r="E317" s="347" t="n"/>
      <c r="F317" s="347" t="n"/>
      <c r="G317" s="347" t="n"/>
      <c r="H317" s="347" t="n"/>
      <c r="I317" s="347" t="n"/>
      <c r="J317" s="347" t="n"/>
      <c r="K317" s="347" t="n"/>
      <c r="L317" s="347" t="n"/>
      <c r="M317" s="347" t="n"/>
      <c r="N317" s="347" t="n"/>
      <c r="O317" s="347" t="n"/>
      <c r="P317" s="347" t="n"/>
      <c r="Q317" s="347" t="n"/>
      <c r="R317" s="347" t="n"/>
      <c r="S317" s="347" t="n"/>
      <c r="T317" s="347" t="n"/>
      <c r="U317" s="347" t="n"/>
      <c r="V317" s="347" t="n"/>
      <c r="W317" s="347" t="n"/>
      <c r="X317" s="347" t="n"/>
      <c r="Y317" s="375" t="n"/>
      <c r="Z317" s="375" t="n"/>
    </row>
    <row r="318" ht="14.25" customHeight="1">
      <c r="A318" s="364" t="inlineStr">
        <is>
          <t>Сосиски</t>
        </is>
      </c>
      <c r="B318" s="347" t="n"/>
      <c r="C318" s="347" t="n"/>
      <c r="D318" s="347" t="n"/>
      <c r="E318" s="347" t="n"/>
      <c r="F318" s="347" t="n"/>
      <c r="G318" s="347" t="n"/>
      <c r="H318" s="347" t="n"/>
      <c r="I318" s="347" t="n"/>
      <c r="J318" s="347" t="n"/>
      <c r="K318" s="347" t="n"/>
      <c r="L318" s="347" t="n"/>
      <c r="M318" s="347" t="n"/>
      <c r="N318" s="347" t="n"/>
      <c r="O318" s="347" t="n"/>
      <c r="P318" s="347" t="n"/>
      <c r="Q318" s="347" t="n"/>
      <c r="R318" s="347" t="n"/>
      <c r="S318" s="347" t="n"/>
      <c r="T318" s="347" t="n"/>
      <c r="U318" s="347" t="n"/>
      <c r="V318" s="347" t="n"/>
      <c r="W318" s="347" t="n"/>
      <c r="X318" s="347" t="n"/>
      <c r="Y318" s="364" t="n"/>
      <c r="Z318" s="364" t="n"/>
    </row>
    <row r="319" ht="27" customHeight="1">
      <c r="A319" s="64" t="inlineStr">
        <is>
          <t>SU000255</t>
        </is>
      </c>
      <c r="B319" s="64" t="inlineStr">
        <is>
          <t>P002447</t>
        </is>
      </c>
      <c r="C319" s="37" t="n">
        <v>4301051292</v>
      </c>
      <c r="D319" s="350" t="n">
        <v>4607091383928</v>
      </c>
      <c r="E319" s="705" t="n"/>
      <c r="F319" s="737" t="n">
        <v>1.3</v>
      </c>
      <c r="G319" s="38" t="n">
        <v>6</v>
      </c>
      <c r="H319" s="737" t="n">
        <v>7.8</v>
      </c>
      <c r="I319" s="737" t="n">
        <v>8.369999999999999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40</v>
      </c>
      <c r="N319" s="92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359" t="n"/>
      <c r="B320" s="347" t="n"/>
      <c r="C320" s="347" t="n"/>
      <c r="D320" s="347" t="n"/>
      <c r="E320" s="347" t="n"/>
      <c r="F320" s="347" t="n"/>
      <c r="G320" s="347" t="n"/>
      <c r="H320" s="347" t="n"/>
      <c r="I320" s="347" t="n"/>
      <c r="J320" s="347" t="n"/>
      <c r="K320" s="347" t="n"/>
      <c r="L320" s="347" t="n"/>
      <c r="M320" s="742" t="n"/>
      <c r="N320" s="743" t="inlineStr">
        <is>
          <t>Итого</t>
        </is>
      </c>
      <c r="O320" s="713" t="n"/>
      <c r="P320" s="713" t="n"/>
      <c r="Q320" s="713" t="n"/>
      <c r="R320" s="713" t="n"/>
      <c r="S320" s="713" t="n"/>
      <c r="T320" s="714" t="n"/>
      <c r="U320" s="43" t="inlineStr">
        <is>
          <t>кор</t>
        </is>
      </c>
      <c r="V320" s="744">
        <f>IFERROR(V319/H319,"0")</f>
        <v/>
      </c>
      <c r="W320" s="744">
        <f>IFERROR(W319/H319,"0")</f>
        <v/>
      </c>
      <c r="X320" s="744">
        <f>IFERROR(IF(X319="",0,X319),"0")</f>
        <v/>
      </c>
      <c r="Y320" s="745" t="n"/>
      <c r="Z320" s="745" t="n"/>
    </row>
    <row r="321">
      <c r="A321" s="347" t="n"/>
      <c r="B321" s="347" t="n"/>
      <c r="C321" s="347" t="n"/>
      <c r="D321" s="347" t="n"/>
      <c r="E321" s="347" t="n"/>
      <c r="F321" s="347" t="n"/>
      <c r="G321" s="347" t="n"/>
      <c r="H321" s="347" t="n"/>
      <c r="I321" s="347" t="n"/>
      <c r="J321" s="347" t="n"/>
      <c r="K321" s="347" t="n"/>
      <c r="L321" s="347" t="n"/>
      <c r="M321" s="742" t="n"/>
      <c r="N321" s="743" t="inlineStr">
        <is>
          <t>Итого</t>
        </is>
      </c>
      <c r="O321" s="713" t="n"/>
      <c r="P321" s="713" t="n"/>
      <c r="Q321" s="713" t="n"/>
      <c r="R321" s="713" t="n"/>
      <c r="S321" s="713" t="n"/>
      <c r="T321" s="714" t="n"/>
      <c r="U321" s="43" t="inlineStr">
        <is>
          <t>кг</t>
        </is>
      </c>
      <c r="V321" s="744">
        <f>IFERROR(SUM(V319:V319),"0")</f>
        <v/>
      </c>
      <c r="W321" s="744">
        <f>IFERROR(SUM(W319:W319),"0")</f>
        <v/>
      </c>
      <c r="X321" s="43" t="n"/>
      <c r="Y321" s="745" t="n"/>
      <c r="Z321" s="745" t="n"/>
    </row>
    <row r="322" ht="27.75" customHeight="1">
      <c r="A322" s="374" t="inlineStr">
        <is>
          <t>Особый рецепт</t>
        </is>
      </c>
      <c r="B322" s="736" t="n"/>
      <c r="C322" s="736" t="n"/>
      <c r="D322" s="736" t="n"/>
      <c r="E322" s="736" t="n"/>
      <c r="F322" s="736" t="n"/>
      <c r="G322" s="736" t="n"/>
      <c r="H322" s="736" t="n"/>
      <c r="I322" s="736" t="n"/>
      <c r="J322" s="736" t="n"/>
      <c r="K322" s="736" t="n"/>
      <c r="L322" s="736" t="n"/>
      <c r="M322" s="736" t="n"/>
      <c r="N322" s="736" t="n"/>
      <c r="O322" s="736" t="n"/>
      <c r="P322" s="736" t="n"/>
      <c r="Q322" s="736" t="n"/>
      <c r="R322" s="736" t="n"/>
      <c r="S322" s="736" t="n"/>
      <c r="T322" s="736" t="n"/>
      <c r="U322" s="736" t="n"/>
      <c r="V322" s="736" t="n"/>
      <c r="W322" s="736" t="n"/>
      <c r="X322" s="736" t="n"/>
      <c r="Y322" s="55" t="n"/>
      <c r="Z322" s="55" t="n"/>
    </row>
    <row r="323" ht="16.5" customHeight="1">
      <c r="A323" s="375" t="inlineStr">
        <is>
          <t>Особая</t>
        </is>
      </c>
      <c r="B323" s="347" t="n"/>
      <c r="C323" s="347" t="n"/>
      <c r="D323" s="347" t="n"/>
      <c r="E323" s="347" t="n"/>
      <c r="F323" s="347" t="n"/>
      <c r="G323" s="347" t="n"/>
      <c r="H323" s="347" t="n"/>
      <c r="I323" s="347" t="n"/>
      <c r="J323" s="347" t="n"/>
      <c r="K323" s="347" t="n"/>
      <c r="L323" s="347" t="n"/>
      <c r="M323" s="347" t="n"/>
      <c r="N323" s="347" t="n"/>
      <c r="O323" s="347" t="n"/>
      <c r="P323" s="347" t="n"/>
      <c r="Q323" s="347" t="n"/>
      <c r="R323" s="347" t="n"/>
      <c r="S323" s="347" t="n"/>
      <c r="T323" s="347" t="n"/>
      <c r="U323" s="347" t="n"/>
      <c r="V323" s="347" t="n"/>
      <c r="W323" s="347" t="n"/>
      <c r="X323" s="347" t="n"/>
      <c r="Y323" s="375" t="n"/>
      <c r="Z323" s="375" t="n"/>
    </row>
    <row r="324" ht="14.25" customHeight="1">
      <c r="A324" s="364" t="inlineStr">
        <is>
          <t>Вареные колбасы</t>
        </is>
      </c>
      <c r="B324" s="347" t="n"/>
      <c r="C324" s="347" t="n"/>
      <c r="D324" s="347" t="n"/>
      <c r="E324" s="347" t="n"/>
      <c r="F324" s="347" t="n"/>
      <c r="G324" s="347" t="n"/>
      <c r="H324" s="347" t="n"/>
      <c r="I324" s="347" t="n"/>
      <c r="J324" s="347" t="n"/>
      <c r="K324" s="347" t="n"/>
      <c r="L324" s="347" t="n"/>
      <c r="M324" s="347" t="n"/>
      <c r="N324" s="347" t="n"/>
      <c r="O324" s="347" t="n"/>
      <c r="P324" s="347" t="n"/>
      <c r="Q324" s="347" t="n"/>
      <c r="R324" s="347" t="n"/>
      <c r="S324" s="347" t="n"/>
      <c r="T324" s="347" t="n"/>
      <c r="U324" s="347" t="n"/>
      <c r="V324" s="347" t="n"/>
      <c r="W324" s="347" t="n"/>
      <c r="X324" s="347" t="n"/>
      <c r="Y324" s="364" t="n"/>
      <c r="Z324" s="364" t="n"/>
    </row>
    <row r="325" ht="27" customHeight="1">
      <c r="A325" s="64" t="inlineStr">
        <is>
          <t>SU000251</t>
        </is>
      </c>
      <c r="B325" s="64" t="inlineStr">
        <is>
          <t>P002584</t>
        </is>
      </c>
      <c r="C325" s="37" t="n">
        <v>4301011339</v>
      </c>
      <c r="D325" s="350" t="n">
        <v>4607091383997</v>
      </c>
      <c r="E325" s="705" t="n"/>
      <c r="F325" s="737" t="n">
        <v>2.5</v>
      </c>
      <c r="G325" s="38" t="n">
        <v>6</v>
      </c>
      <c r="H325" s="737" t="n">
        <v>15</v>
      </c>
      <c r="I325" s="737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5" s="739" t="n"/>
      <c r="P325" s="739" t="n"/>
      <c r="Q325" s="739" t="n"/>
      <c r="R325" s="705" t="n"/>
      <c r="S325" s="40" t="inlineStr"/>
      <c r="T325" s="40" t="inlineStr"/>
      <c r="U325" s="41" t="inlineStr">
        <is>
          <t>кг</t>
        </is>
      </c>
      <c r="V325" s="740" t="n">
        <v>100</v>
      </c>
      <c r="W325" s="741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SU000251</t>
        </is>
      </c>
      <c r="B326" s="64" t="inlineStr">
        <is>
          <t>P002581</t>
        </is>
      </c>
      <c r="C326" s="37" t="n">
        <v>4301011239</v>
      </c>
      <c r="D326" s="350" t="n">
        <v>4607091383997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0</v>
      </c>
      <c r="W326" s="741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P002582</t>
        </is>
      </c>
      <c r="C327" s="37" t="n">
        <v>4301011240</v>
      </c>
      <c r="D327" s="350" t="n">
        <v>4607091384130</v>
      </c>
      <c r="E327" s="705" t="n"/>
      <c r="F327" s="737" t="n">
        <v>2.5</v>
      </c>
      <c r="G327" s="38" t="n">
        <v>6</v>
      </c>
      <c r="H327" s="737" t="n">
        <v>15</v>
      </c>
      <c r="I327" s="73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2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50" t="n">
        <v>4607091384130</v>
      </c>
      <c r="E328" s="705" t="n"/>
      <c r="F328" s="737" t="n">
        <v>2.5</v>
      </c>
      <c r="G328" s="38" t="n">
        <v>6</v>
      </c>
      <c r="H328" s="737" t="n">
        <v>15</v>
      </c>
      <c r="I328" s="73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P002580</t>
        </is>
      </c>
      <c r="C329" s="37" t="n">
        <v>4301011238</v>
      </c>
      <c r="D329" s="350" t="n">
        <v>4607091384147</v>
      </c>
      <c r="E329" s="705" t="n"/>
      <c r="F329" s="737" t="n">
        <v>2.5</v>
      </c>
      <c r="G329" s="38" t="n">
        <v>6</v>
      </c>
      <c r="H329" s="737" t="n">
        <v>15</v>
      </c>
      <c r="I329" s="73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26" t="inlineStr">
        <is>
          <t>Вареные колбасы Особая Особая Весовые П/а Особый рецепт</t>
        </is>
      </c>
      <c r="O329" s="739" t="n"/>
      <c r="P329" s="739" t="n"/>
      <c r="Q329" s="739" t="n"/>
      <c r="R329" s="705" t="n"/>
      <c r="S329" s="40" t="inlineStr"/>
      <c r="T329" s="40" t="inlineStr"/>
      <c r="U329" s="41" t="inlineStr">
        <is>
          <t>кг</t>
        </is>
      </c>
      <c r="V329" s="740" t="n">
        <v>0</v>
      </c>
      <c r="W329" s="74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16.5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50" t="n">
        <v>4607091384147</v>
      </c>
      <c r="E330" s="705" t="n"/>
      <c r="F330" s="737" t="n">
        <v>2.5</v>
      </c>
      <c r="G330" s="38" t="n">
        <v>6</v>
      </c>
      <c r="H330" s="737" t="n">
        <v>15</v>
      </c>
      <c r="I330" s="73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39" t="n"/>
      <c r="P330" s="739" t="n"/>
      <c r="Q330" s="739" t="n"/>
      <c r="R330" s="705" t="n"/>
      <c r="S330" s="40" t="inlineStr"/>
      <c r="T330" s="40" t="inlineStr"/>
      <c r="U330" s="41" t="inlineStr">
        <is>
          <t>кг</t>
        </is>
      </c>
      <c r="V330" s="740" t="n">
        <v>90</v>
      </c>
      <c r="W330" s="74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SU001989</t>
        </is>
      </c>
      <c r="B331" s="64" t="inlineStr">
        <is>
          <t>P002560</t>
        </is>
      </c>
      <c r="C331" s="37" t="n">
        <v>4301011327</v>
      </c>
      <c r="D331" s="350" t="n">
        <v>4607091384154</v>
      </c>
      <c r="E331" s="705" t="n"/>
      <c r="F331" s="737" t="n">
        <v>0.5</v>
      </c>
      <c r="G331" s="38" t="n">
        <v>10</v>
      </c>
      <c r="H331" s="737" t="n">
        <v>5</v>
      </c>
      <c r="I331" s="737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2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1" s="739" t="n"/>
      <c r="P331" s="739" t="n"/>
      <c r="Q331" s="739" t="n"/>
      <c r="R331" s="705" t="n"/>
      <c r="S331" s="40" t="inlineStr"/>
      <c r="T331" s="40" t="inlineStr"/>
      <c r="U331" s="41" t="inlineStr">
        <is>
          <t>кг</t>
        </is>
      </c>
      <c r="V331" s="740" t="n">
        <v>0</v>
      </c>
      <c r="W331" s="74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 ht="27" customHeight="1">
      <c r="A332" s="64" t="inlineStr">
        <is>
          <t>SU000256</t>
        </is>
      </c>
      <c r="B332" s="64" t="inlineStr">
        <is>
          <t>P002565</t>
        </is>
      </c>
      <c r="C332" s="37" t="n">
        <v>4301011332</v>
      </c>
      <c r="D332" s="350" t="n">
        <v>4607091384161</v>
      </c>
      <c r="E332" s="705" t="n"/>
      <c r="F332" s="737" t="n">
        <v>0.5</v>
      </c>
      <c r="G332" s="38" t="n">
        <v>10</v>
      </c>
      <c r="H332" s="737" t="n">
        <v>5</v>
      </c>
      <c r="I332" s="73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2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7" t="inlineStr">
        <is>
          <t>КИ</t>
        </is>
      </c>
    </row>
    <row r="333">
      <c r="A333" s="359" t="n"/>
      <c r="B333" s="347" t="n"/>
      <c r="C333" s="347" t="n"/>
      <c r="D333" s="347" t="n"/>
      <c r="E333" s="347" t="n"/>
      <c r="F333" s="347" t="n"/>
      <c r="G333" s="347" t="n"/>
      <c r="H333" s="347" t="n"/>
      <c r="I333" s="347" t="n"/>
      <c r="J333" s="347" t="n"/>
      <c r="K333" s="347" t="n"/>
      <c r="L333" s="347" t="n"/>
      <c r="M333" s="742" t="n"/>
      <c r="N333" s="743" t="inlineStr">
        <is>
          <t>Итого</t>
        </is>
      </c>
      <c r="O333" s="713" t="n"/>
      <c r="P333" s="713" t="n"/>
      <c r="Q333" s="713" t="n"/>
      <c r="R333" s="713" t="n"/>
      <c r="S333" s="713" t="n"/>
      <c r="T333" s="714" t="n"/>
      <c r="U333" s="43" t="inlineStr">
        <is>
          <t>кор</t>
        </is>
      </c>
      <c r="V333" s="744">
        <f>IFERROR(V325/H325,"0")+IFERROR(V326/H326,"0")+IFERROR(V327/H327,"0")+IFERROR(V328/H328,"0")+IFERROR(V329/H329,"0")+IFERROR(V330/H330,"0")+IFERROR(V331/H331,"0")+IFERROR(V332/H332,"0")</f>
        <v/>
      </c>
      <c r="W333" s="744">
        <f>IFERROR(W325/H325,"0")+IFERROR(W326/H326,"0")+IFERROR(W327/H327,"0")+IFERROR(W328/H328,"0")+IFERROR(W329/H329,"0")+IFERROR(W330/H330,"0")+IFERROR(W331/H331,"0")+IFERROR(W332/H332,"0")</f>
        <v/>
      </c>
      <c r="X333" s="7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/>
      </c>
      <c r="Y333" s="745" t="n"/>
      <c r="Z333" s="745" t="n"/>
    </row>
    <row r="334">
      <c r="A334" s="347" t="n"/>
      <c r="B334" s="347" t="n"/>
      <c r="C334" s="347" t="n"/>
      <c r="D334" s="347" t="n"/>
      <c r="E334" s="347" t="n"/>
      <c r="F334" s="347" t="n"/>
      <c r="G334" s="347" t="n"/>
      <c r="H334" s="347" t="n"/>
      <c r="I334" s="347" t="n"/>
      <c r="J334" s="347" t="n"/>
      <c r="K334" s="347" t="n"/>
      <c r="L334" s="347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кг</t>
        </is>
      </c>
      <c r="V334" s="744">
        <f>IFERROR(SUM(V325:V332),"0")</f>
        <v/>
      </c>
      <c r="W334" s="744">
        <f>IFERROR(SUM(W325:W332),"0")</f>
        <v/>
      </c>
      <c r="X334" s="43" t="n"/>
      <c r="Y334" s="745" t="n"/>
      <c r="Z334" s="745" t="n"/>
    </row>
    <row r="335" ht="14.25" customHeight="1">
      <c r="A335" s="364" t="inlineStr">
        <is>
          <t>Ветчины</t>
        </is>
      </c>
      <c r="B335" s="347" t="n"/>
      <c r="C335" s="347" t="n"/>
      <c r="D335" s="347" t="n"/>
      <c r="E335" s="347" t="n"/>
      <c r="F335" s="347" t="n"/>
      <c r="G335" s="347" t="n"/>
      <c r="H335" s="347" t="n"/>
      <c r="I335" s="347" t="n"/>
      <c r="J335" s="347" t="n"/>
      <c r="K335" s="347" t="n"/>
      <c r="L335" s="347" t="n"/>
      <c r="M335" s="347" t="n"/>
      <c r="N335" s="347" t="n"/>
      <c r="O335" s="347" t="n"/>
      <c r="P335" s="347" t="n"/>
      <c r="Q335" s="347" t="n"/>
      <c r="R335" s="347" t="n"/>
      <c r="S335" s="347" t="n"/>
      <c r="T335" s="347" t="n"/>
      <c r="U335" s="347" t="n"/>
      <c r="V335" s="347" t="n"/>
      <c r="W335" s="347" t="n"/>
      <c r="X335" s="347" t="n"/>
      <c r="Y335" s="364" t="n"/>
      <c r="Z335" s="364" t="n"/>
    </row>
    <row r="336" ht="27" customHeight="1">
      <c r="A336" s="64" t="inlineStr">
        <is>
          <t>SU000126</t>
        </is>
      </c>
      <c r="B336" s="64" t="inlineStr">
        <is>
          <t>P002555</t>
        </is>
      </c>
      <c r="C336" s="37" t="n">
        <v>4301020178</v>
      </c>
      <c r="D336" s="350" t="n">
        <v>4607091383980</v>
      </c>
      <c r="E336" s="705" t="n"/>
      <c r="F336" s="737" t="n">
        <v>2.5</v>
      </c>
      <c r="G336" s="38" t="n">
        <v>6</v>
      </c>
      <c r="H336" s="737" t="n">
        <v>15</v>
      </c>
      <c r="I336" s="737" t="n">
        <v>15.48</v>
      </c>
      <c r="J336" s="38" t="n">
        <v>48</v>
      </c>
      <c r="K336" s="38" t="inlineStr">
        <is>
          <t>8</t>
        </is>
      </c>
      <c r="L336" s="39" t="inlineStr">
        <is>
          <t>СК1</t>
        </is>
      </c>
      <c r="M336" s="38" t="n">
        <v>50</v>
      </c>
      <c r="N336" s="93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6" s="739" t="n"/>
      <c r="P336" s="739" t="n"/>
      <c r="Q336" s="739" t="n"/>
      <c r="R336" s="705" t="n"/>
      <c r="S336" s="40" t="inlineStr"/>
      <c r="T336" s="40" t="inlineStr"/>
      <c r="U336" s="41" t="inlineStr">
        <is>
          <t>кг</t>
        </is>
      </c>
      <c r="V336" s="740" t="n">
        <v>107</v>
      </c>
      <c r="W336" s="741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16.5" customHeight="1">
      <c r="A337" s="64" t="inlineStr">
        <is>
          <t>SU003121</t>
        </is>
      </c>
      <c r="B337" s="64" t="inlineStr">
        <is>
          <t>P003715</t>
        </is>
      </c>
      <c r="C337" s="37" t="n">
        <v>4301020270</v>
      </c>
      <c r="D337" s="350" t="n">
        <v>4680115883314</v>
      </c>
      <c r="E337" s="705" t="n"/>
      <c r="F337" s="737" t="n">
        <v>1.35</v>
      </c>
      <c r="G337" s="38" t="n">
        <v>8</v>
      </c>
      <c r="H337" s="737" t="n">
        <v>10.8</v>
      </c>
      <c r="I337" s="737" t="n">
        <v>11.28</v>
      </c>
      <c r="J337" s="38" t="n">
        <v>56</v>
      </c>
      <c r="K337" s="38" t="inlineStr">
        <is>
          <t>8</t>
        </is>
      </c>
      <c r="L337" s="39" t="inlineStr">
        <is>
          <t>СК3</t>
        </is>
      </c>
      <c r="M337" s="38" t="n">
        <v>50</v>
      </c>
      <c r="N337" s="931" t="inlineStr">
        <is>
          <t>Ветчины «Славница» Весовой п/а ТМ «Особый рецепт»</t>
        </is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SU002027</t>
        </is>
      </c>
      <c r="B338" s="64" t="inlineStr">
        <is>
          <t>P002556</t>
        </is>
      </c>
      <c r="C338" s="37" t="n">
        <v>4301020179</v>
      </c>
      <c r="D338" s="350" t="n">
        <v>4607091384178</v>
      </c>
      <c r="E338" s="705" t="n"/>
      <c r="F338" s="737" t="n">
        <v>0.4</v>
      </c>
      <c r="G338" s="38" t="n">
        <v>10</v>
      </c>
      <c r="H338" s="737" t="n">
        <v>4</v>
      </c>
      <c r="I338" s="737" t="n">
        <v>4.24</v>
      </c>
      <c r="J338" s="38" t="n">
        <v>120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9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8" s="739" t="n"/>
      <c r="P338" s="739" t="n"/>
      <c r="Q338" s="739" t="n"/>
      <c r="R338" s="705" t="n"/>
      <c r="S338" s="40" t="inlineStr"/>
      <c r="T338" s="40" t="inlineStr"/>
      <c r="U338" s="41" t="inlineStr">
        <is>
          <t>кг</t>
        </is>
      </c>
      <c r="V338" s="740" t="n">
        <v>6</v>
      </c>
      <c r="W338" s="741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>
      <c r="A339" s="359" t="n"/>
      <c r="B339" s="347" t="n"/>
      <c r="C339" s="347" t="n"/>
      <c r="D339" s="347" t="n"/>
      <c r="E339" s="347" t="n"/>
      <c r="F339" s="347" t="n"/>
      <c r="G339" s="347" t="n"/>
      <c r="H339" s="347" t="n"/>
      <c r="I339" s="347" t="n"/>
      <c r="J339" s="347" t="n"/>
      <c r="K339" s="347" t="n"/>
      <c r="L339" s="347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кор</t>
        </is>
      </c>
      <c r="V339" s="744">
        <f>IFERROR(V336/H336,"0")+IFERROR(V337/H337,"0")+IFERROR(V338/H338,"0")</f>
        <v/>
      </c>
      <c r="W339" s="744">
        <f>IFERROR(W336/H336,"0")+IFERROR(W337/H337,"0")+IFERROR(W338/H338,"0")</f>
        <v/>
      </c>
      <c r="X339" s="744">
        <f>IFERROR(IF(X336="",0,X336),"0")+IFERROR(IF(X337="",0,X337),"0")+IFERROR(IF(X338="",0,X338),"0")</f>
        <v/>
      </c>
      <c r="Y339" s="745" t="n"/>
      <c r="Z339" s="745" t="n"/>
    </row>
    <row r="340">
      <c r="A340" s="347" t="n"/>
      <c r="B340" s="347" t="n"/>
      <c r="C340" s="347" t="n"/>
      <c r="D340" s="347" t="n"/>
      <c r="E340" s="347" t="n"/>
      <c r="F340" s="347" t="n"/>
      <c r="G340" s="347" t="n"/>
      <c r="H340" s="347" t="n"/>
      <c r="I340" s="347" t="n"/>
      <c r="J340" s="347" t="n"/>
      <c r="K340" s="347" t="n"/>
      <c r="L340" s="347" t="n"/>
      <c r="M340" s="742" t="n"/>
      <c r="N340" s="743" t="inlineStr">
        <is>
          <t>Итого</t>
        </is>
      </c>
      <c r="O340" s="713" t="n"/>
      <c r="P340" s="713" t="n"/>
      <c r="Q340" s="713" t="n"/>
      <c r="R340" s="713" t="n"/>
      <c r="S340" s="713" t="n"/>
      <c r="T340" s="714" t="n"/>
      <c r="U340" s="43" t="inlineStr">
        <is>
          <t>кг</t>
        </is>
      </c>
      <c r="V340" s="744">
        <f>IFERROR(SUM(V336:V338),"0")</f>
        <v/>
      </c>
      <c r="W340" s="744">
        <f>IFERROR(SUM(W336:W338),"0")</f>
        <v/>
      </c>
      <c r="X340" s="43" t="n"/>
      <c r="Y340" s="745" t="n"/>
      <c r="Z340" s="745" t="n"/>
    </row>
    <row r="341" ht="14.25" customHeight="1">
      <c r="A341" s="364" t="inlineStr">
        <is>
          <t>Сосиски</t>
        </is>
      </c>
      <c r="B341" s="347" t="n"/>
      <c r="C341" s="347" t="n"/>
      <c r="D341" s="347" t="n"/>
      <c r="E341" s="347" t="n"/>
      <c r="F341" s="347" t="n"/>
      <c r="G341" s="347" t="n"/>
      <c r="H341" s="347" t="n"/>
      <c r="I341" s="347" t="n"/>
      <c r="J341" s="347" t="n"/>
      <c r="K341" s="347" t="n"/>
      <c r="L341" s="347" t="n"/>
      <c r="M341" s="347" t="n"/>
      <c r="N341" s="347" t="n"/>
      <c r="O341" s="347" t="n"/>
      <c r="P341" s="347" t="n"/>
      <c r="Q341" s="347" t="n"/>
      <c r="R341" s="347" t="n"/>
      <c r="S341" s="347" t="n"/>
      <c r="T341" s="347" t="n"/>
      <c r="U341" s="347" t="n"/>
      <c r="V341" s="347" t="n"/>
      <c r="W341" s="347" t="n"/>
      <c r="X341" s="347" t="n"/>
      <c r="Y341" s="364" t="n"/>
      <c r="Z341" s="364" t="n"/>
    </row>
    <row r="342" ht="27" customHeight="1">
      <c r="A342" s="64" t="inlineStr">
        <is>
          <t>SU003161</t>
        </is>
      </c>
      <c r="B342" s="64" t="inlineStr">
        <is>
          <t>P003767</t>
        </is>
      </c>
      <c r="C342" s="37" t="n">
        <v>4301051560</v>
      </c>
      <c r="D342" s="350" t="n">
        <v>4607091383928</v>
      </c>
      <c r="E342" s="705" t="n"/>
      <c r="F342" s="737" t="n">
        <v>1.3</v>
      </c>
      <c r="G342" s="38" t="n">
        <v>6</v>
      </c>
      <c r="H342" s="737" t="n">
        <v>7.8</v>
      </c>
      <c r="I342" s="737" t="n">
        <v>8.369999999999999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8" t="n">
        <v>40</v>
      </c>
      <c r="N342" s="933" t="inlineStr">
        <is>
          <t>Сосиски «Датские» Весовые п/а мгс ТМ «Особый рецепт»</t>
        </is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 ht="27" customHeight="1">
      <c r="A343" s="64" t="inlineStr">
        <is>
          <t>SU000246</t>
        </is>
      </c>
      <c r="B343" s="64" t="inlineStr">
        <is>
          <t>P002690</t>
        </is>
      </c>
      <c r="C343" s="37" t="n">
        <v>4301051298</v>
      </c>
      <c r="D343" s="350" t="n">
        <v>4607091384260</v>
      </c>
      <c r="E343" s="705" t="n"/>
      <c r="F343" s="737" t="n">
        <v>1.3</v>
      </c>
      <c r="G343" s="38" t="n">
        <v>6</v>
      </c>
      <c r="H343" s="737" t="n">
        <v>7.8</v>
      </c>
      <c r="I343" s="737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35</v>
      </c>
      <c r="N343" s="93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>
      <c r="A344" s="359" t="n"/>
      <c r="B344" s="347" t="n"/>
      <c r="C344" s="347" t="n"/>
      <c r="D344" s="347" t="n"/>
      <c r="E344" s="347" t="n"/>
      <c r="F344" s="347" t="n"/>
      <c r="G344" s="347" t="n"/>
      <c r="H344" s="347" t="n"/>
      <c r="I344" s="347" t="n"/>
      <c r="J344" s="347" t="n"/>
      <c r="K344" s="347" t="n"/>
      <c r="L344" s="347" t="n"/>
      <c r="M344" s="742" t="n"/>
      <c r="N344" s="743" t="inlineStr">
        <is>
          <t>Итого</t>
        </is>
      </c>
      <c r="O344" s="713" t="n"/>
      <c r="P344" s="713" t="n"/>
      <c r="Q344" s="713" t="n"/>
      <c r="R344" s="713" t="n"/>
      <c r="S344" s="713" t="n"/>
      <c r="T344" s="714" t="n"/>
      <c r="U344" s="43" t="inlineStr">
        <is>
          <t>кор</t>
        </is>
      </c>
      <c r="V344" s="744">
        <f>IFERROR(V342/H342,"0")+IFERROR(V343/H343,"0")</f>
        <v/>
      </c>
      <c r="W344" s="744">
        <f>IFERROR(W342/H342,"0")+IFERROR(W343/H343,"0")</f>
        <v/>
      </c>
      <c r="X344" s="744">
        <f>IFERROR(IF(X342="",0,X342),"0")+IFERROR(IF(X343="",0,X343),"0")</f>
        <v/>
      </c>
      <c r="Y344" s="745" t="n"/>
      <c r="Z344" s="745" t="n"/>
    </row>
    <row r="345">
      <c r="A345" s="347" t="n"/>
      <c r="B345" s="347" t="n"/>
      <c r="C345" s="347" t="n"/>
      <c r="D345" s="347" t="n"/>
      <c r="E345" s="347" t="n"/>
      <c r="F345" s="347" t="n"/>
      <c r="G345" s="347" t="n"/>
      <c r="H345" s="347" t="n"/>
      <c r="I345" s="347" t="n"/>
      <c r="J345" s="347" t="n"/>
      <c r="K345" s="347" t="n"/>
      <c r="L345" s="347" t="n"/>
      <c r="M345" s="742" t="n"/>
      <c r="N345" s="743" t="inlineStr">
        <is>
          <t>Итого</t>
        </is>
      </c>
      <c r="O345" s="713" t="n"/>
      <c r="P345" s="713" t="n"/>
      <c r="Q345" s="713" t="n"/>
      <c r="R345" s="713" t="n"/>
      <c r="S345" s="713" t="n"/>
      <c r="T345" s="714" t="n"/>
      <c r="U345" s="43" t="inlineStr">
        <is>
          <t>кг</t>
        </is>
      </c>
      <c r="V345" s="744">
        <f>IFERROR(SUM(V342:V343),"0")</f>
        <v/>
      </c>
      <c r="W345" s="744">
        <f>IFERROR(SUM(W342:W343),"0")</f>
        <v/>
      </c>
      <c r="X345" s="43" t="n"/>
      <c r="Y345" s="745" t="n"/>
      <c r="Z345" s="745" t="n"/>
    </row>
    <row r="346" ht="14.25" customHeight="1">
      <c r="A346" s="364" t="inlineStr">
        <is>
          <t>Сардельки</t>
        </is>
      </c>
      <c r="B346" s="347" t="n"/>
      <c r="C346" s="347" t="n"/>
      <c r="D346" s="347" t="n"/>
      <c r="E346" s="347" t="n"/>
      <c r="F346" s="347" t="n"/>
      <c r="G346" s="347" t="n"/>
      <c r="H346" s="347" t="n"/>
      <c r="I346" s="347" t="n"/>
      <c r="J346" s="347" t="n"/>
      <c r="K346" s="347" t="n"/>
      <c r="L346" s="347" t="n"/>
      <c r="M346" s="347" t="n"/>
      <c r="N346" s="347" t="n"/>
      <c r="O346" s="347" t="n"/>
      <c r="P346" s="347" t="n"/>
      <c r="Q346" s="347" t="n"/>
      <c r="R346" s="347" t="n"/>
      <c r="S346" s="347" t="n"/>
      <c r="T346" s="347" t="n"/>
      <c r="U346" s="347" t="n"/>
      <c r="V346" s="347" t="n"/>
      <c r="W346" s="347" t="n"/>
      <c r="X346" s="347" t="n"/>
      <c r="Y346" s="364" t="n"/>
      <c r="Z346" s="364" t="n"/>
    </row>
    <row r="347" ht="16.5" customHeight="1">
      <c r="A347" s="64" t="inlineStr">
        <is>
          <t>SU002287</t>
        </is>
      </c>
      <c r="B347" s="64" t="inlineStr">
        <is>
          <t>P002490</t>
        </is>
      </c>
      <c r="C347" s="37" t="n">
        <v>4301060314</v>
      </c>
      <c r="D347" s="350" t="n">
        <v>4607091384673</v>
      </c>
      <c r="E347" s="705" t="n"/>
      <c r="F347" s="737" t="n">
        <v>1.3</v>
      </c>
      <c r="G347" s="38" t="n">
        <v>6</v>
      </c>
      <c r="H347" s="737" t="n">
        <v>7.8</v>
      </c>
      <c r="I347" s="73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30</v>
      </c>
      <c r="N347" s="93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7" s="739" t="n"/>
      <c r="P347" s="739" t="n"/>
      <c r="Q347" s="739" t="n"/>
      <c r="R347" s="705" t="n"/>
      <c r="S347" s="40" t="inlineStr"/>
      <c r="T347" s="40" t="inlineStr"/>
      <c r="U347" s="41" t="inlineStr">
        <is>
          <t>кг</t>
        </is>
      </c>
      <c r="V347" s="740" t="n">
        <v>0</v>
      </c>
      <c r="W347" s="74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359" t="n"/>
      <c r="B348" s="347" t="n"/>
      <c r="C348" s="347" t="n"/>
      <c r="D348" s="347" t="n"/>
      <c r="E348" s="347" t="n"/>
      <c r="F348" s="347" t="n"/>
      <c r="G348" s="347" t="n"/>
      <c r="H348" s="347" t="n"/>
      <c r="I348" s="347" t="n"/>
      <c r="J348" s="347" t="n"/>
      <c r="K348" s="347" t="n"/>
      <c r="L348" s="347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кор</t>
        </is>
      </c>
      <c r="V348" s="744">
        <f>IFERROR(V347/H347,"0")</f>
        <v/>
      </c>
      <c r="W348" s="744">
        <f>IFERROR(W347/H347,"0")</f>
        <v/>
      </c>
      <c r="X348" s="744">
        <f>IFERROR(IF(X347="",0,X347),"0")</f>
        <v/>
      </c>
      <c r="Y348" s="745" t="n"/>
      <c r="Z348" s="745" t="n"/>
    </row>
    <row r="349">
      <c r="A349" s="347" t="n"/>
      <c r="B349" s="347" t="n"/>
      <c r="C349" s="347" t="n"/>
      <c r="D349" s="347" t="n"/>
      <c r="E349" s="347" t="n"/>
      <c r="F349" s="347" t="n"/>
      <c r="G349" s="347" t="n"/>
      <c r="H349" s="347" t="n"/>
      <c r="I349" s="347" t="n"/>
      <c r="J349" s="347" t="n"/>
      <c r="K349" s="347" t="n"/>
      <c r="L349" s="347" t="n"/>
      <c r="M349" s="742" t="n"/>
      <c r="N349" s="743" t="inlineStr">
        <is>
          <t>Итого</t>
        </is>
      </c>
      <c r="O349" s="713" t="n"/>
      <c r="P349" s="713" t="n"/>
      <c r="Q349" s="713" t="n"/>
      <c r="R349" s="713" t="n"/>
      <c r="S349" s="713" t="n"/>
      <c r="T349" s="714" t="n"/>
      <c r="U349" s="43" t="inlineStr">
        <is>
          <t>кг</t>
        </is>
      </c>
      <c r="V349" s="744">
        <f>IFERROR(SUM(V347:V347),"0")</f>
        <v/>
      </c>
      <c r="W349" s="744">
        <f>IFERROR(SUM(W347:W347),"0")</f>
        <v/>
      </c>
      <c r="X349" s="43" t="n"/>
      <c r="Y349" s="745" t="n"/>
      <c r="Z349" s="745" t="n"/>
    </row>
    <row r="350" ht="16.5" customHeight="1">
      <c r="A350" s="375" t="inlineStr">
        <is>
          <t>Особая Без свинины</t>
        </is>
      </c>
      <c r="B350" s="347" t="n"/>
      <c r="C350" s="347" t="n"/>
      <c r="D350" s="347" t="n"/>
      <c r="E350" s="347" t="n"/>
      <c r="F350" s="347" t="n"/>
      <c r="G350" s="347" t="n"/>
      <c r="H350" s="347" t="n"/>
      <c r="I350" s="347" t="n"/>
      <c r="J350" s="347" t="n"/>
      <c r="K350" s="347" t="n"/>
      <c r="L350" s="347" t="n"/>
      <c r="M350" s="347" t="n"/>
      <c r="N350" s="347" t="n"/>
      <c r="O350" s="347" t="n"/>
      <c r="P350" s="347" t="n"/>
      <c r="Q350" s="347" t="n"/>
      <c r="R350" s="347" t="n"/>
      <c r="S350" s="347" t="n"/>
      <c r="T350" s="347" t="n"/>
      <c r="U350" s="347" t="n"/>
      <c r="V350" s="347" t="n"/>
      <c r="W350" s="347" t="n"/>
      <c r="X350" s="347" t="n"/>
      <c r="Y350" s="375" t="n"/>
      <c r="Z350" s="375" t="n"/>
    </row>
    <row r="351" ht="14.25" customHeight="1">
      <c r="A351" s="364" t="inlineStr">
        <is>
          <t>Вареные колбасы</t>
        </is>
      </c>
      <c r="B351" s="347" t="n"/>
      <c r="C351" s="347" t="n"/>
      <c r="D351" s="347" t="n"/>
      <c r="E351" s="347" t="n"/>
      <c r="F351" s="347" t="n"/>
      <c r="G351" s="347" t="n"/>
      <c r="H351" s="347" t="n"/>
      <c r="I351" s="347" t="n"/>
      <c r="J351" s="347" t="n"/>
      <c r="K351" s="347" t="n"/>
      <c r="L351" s="347" t="n"/>
      <c r="M351" s="347" t="n"/>
      <c r="N351" s="347" t="n"/>
      <c r="O351" s="347" t="n"/>
      <c r="P351" s="347" t="n"/>
      <c r="Q351" s="347" t="n"/>
      <c r="R351" s="347" t="n"/>
      <c r="S351" s="347" t="n"/>
      <c r="T351" s="347" t="n"/>
      <c r="U351" s="347" t="n"/>
      <c r="V351" s="347" t="n"/>
      <c r="W351" s="347" t="n"/>
      <c r="X351" s="347" t="n"/>
      <c r="Y351" s="364" t="n"/>
      <c r="Z351" s="364" t="n"/>
    </row>
    <row r="352" ht="27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350" t="n">
        <v>4607091384185</v>
      </c>
      <c r="E352" s="705" t="n"/>
      <c r="F352" s="737" t="n">
        <v>0.8</v>
      </c>
      <c r="G352" s="38" t="n">
        <v>15</v>
      </c>
      <c r="H352" s="737" t="n">
        <v>12</v>
      </c>
      <c r="I352" s="737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3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2" s="739" t="n"/>
      <c r="P352" s="739" t="n"/>
      <c r="Q352" s="739" t="n"/>
      <c r="R352" s="705" t="n"/>
      <c r="S352" s="40" t="inlineStr"/>
      <c r="T352" s="40" t="inlineStr"/>
      <c r="U352" s="41" t="inlineStr">
        <is>
          <t>кг</t>
        </is>
      </c>
      <c r="V352" s="740" t="n">
        <v>0</v>
      </c>
      <c r="W352" s="741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350" t="n">
        <v>4607091384192</v>
      </c>
      <c r="E353" s="705" t="n"/>
      <c r="F353" s="737" t="n">
        <v>1.8</v>
      </c>
      <c r="G353" s="38" t="n">
        <v>6</v>
      </c>
      <c r="H353" s="737" t="n">
        <v>10.8</v>
      </c>
      <c r="I353" s="737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8" t="n">
        <v>60</v>
      </c>
      <c r="N353" s="9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3" s="739" t="n"/>
      <c r="P353" s="739" t="n"/>
      <c r="Q353" s="739" t="n"/>
      <c r="R353" s="705" t="n"/>
      <c r="S353" s="40" t="inlineStr"/>
      <c r="T353" s="40" t="inlineStr"/>
      <c r="U353" s="41" t="inlineStr">
        <is>
          <t>кг</t>
        </is>
      </c>
      <c r="V353" s="740" t="n">
        <v>0</v>
      </c>
      <c r="W353" s="74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350" t="n">
        <v>4680115881907</v>
      </c>
      <c r="E354" s="705" t="n"/>
      <c r="F354" s="737" t="n">
        <v>1.8</v>
      </c>
      <c r="G354" s="38" t="n">
        <v>6</v>
      </c>
      <c r="H354" s="737" t="n">
        <v>10.8</v>
      </c>
      <c r="I354" s="737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3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4" s="739" t="n"/>
      <c r="P354" s="739" t="n"/>
      <c r="Q354" s="739" t="n"/>
      <c r="R354" s="705" t="n"/>
      <c r="S354" s="40" t="inlineStr"/>
      <c r="T354" s="40" t="inlineStr"/>
      <c r="U354" s="41" t="inlineStr">
        <is>
          <t>кг</t>
        </is>
      </c>
      <c r="V354" s="740" t="n">
        <v>0</v>
      </c>
      <c r="W354" s="74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350" t="n">
        <v>4680115883925</v>
      </c>
      <c r="E355" s="705" t="n"/>
      <c r="F355" s="737" t="n">
        <v>2.5</v>
      </c>
      <c r="G355" s="38" t="n">
        <v>6</v>
      </c>
      <c r="H355" s="737" t="n">
        <v>15</v>
      </c>
      <c r="I355" s="737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39" t="inlineStr">
        <is>
          <t>Вареные колбасы «Молочная оригинальная» Вес П/а ТМ «Особый рецепт» большой батон 2,5 кг</t>
        </is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7" t="inlineStr">
        <is>
          <t>КИ</t>
        </is>
      </c>
    </row>
    <row r="356" ht="27" customHeight="1">
      <c r="A356" s="64" t="inlineStr">
        <is>
          <t>SU002462</t>
        </is>
      </c>
      <c r="B356" s="64" t="inlineStr">
        <is>
          <t>P002768</t>
        </is>
      </c>
      <c r="C356" s="37" t="n">
        <v>4301011303</v>
      </c>
      <c r="D356" s="350" t="n">
        <v>4607091384680</v>
      </c>
      <c r="E356" s="705" t="n"/>
      <c r="F356" s="737" t="n">
        <v>0.4</v>
      </c>
      <c r="G356" s="38" t="n">
        <v>10</v>
      </c>
      <c r="H356" s="737" t="n">
        <v>4</v>
      </c>
      <c r="I356" s="737" t="n">
        <v>4.21</v>
      </c>
      <c r="J356" s="38" t="n">
        <v>120</v>
      </c>
      <c r="K356" s="38" t="inlineStr">
        <is>
          <t>12</t>
        </is>
      </c>
      <c r="L356" s="39" t="inlineStr">
        <is>
          <t>СК2</t>
        </is>
      </c>
      <c r="M356" s="38" t="n">
        <v>60</v>
      </c>
      <c r="N356" s="9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17</v>
      </c>
      <c r="W356" s="741">
        <f>IFERROR(IF(V356="",0,CEILING((V356/$H356),1)*$H356),"")</f>
        <v/>
      </c>
      <c r="X356" s="42">
        <f>IFERROR(IF(W356=0,"",ROUNDUP(W356/H356,0)*0.00937),"")</f>
        <v/>
      </c>
      <c r="Y356" s="69" t="inlineStr"/>
      <c r="Z356" s="70" t="inlineStr"/>
      <c r="AD356" s="71" t="n"/>
      <c r="BA356" s="268" t="inlineStr">
        <is>
          <t>КИ</t>
        </is>
      </c>
    </row>
    <row r="357">
      <c r="A357" s="359" t="n"/>
      <c r="B357" s="347" t="n"/>
      <c r="C357" s="347" t="n"/>
      <c r="D357" s="347" t="n"/>
      <c r="E357" s="347" t="n"/>
      <c r="F357" s="347" t="n"/>
      <c r="G357" s="347" t="n"/>
      <c r="H357" s="347" t="n"/>
      <c r="I357" s="347" t="n"/>
      <c r="J357" s="347" t="n"/>
      <c r="K357" s="347" t="n"/>
      <c r="L357" s="347" t="n"/>
      <c r="M357" s="742" t="n"/>
      <c r="N357" s="743" t="inlineStr">
        <is>
          <t>Итого</t>
        </is>
      </c>
      <c r="O357" s="713" t="n"/>
      <c r="P357" s="713" t="n"/>
      <c r="Q357" s="713" t="n"/>
      <c r="R357" s="713" t="n"/>
      <c r="S357" s="713" t="n"/>
      <c r="T357" s="714" t="n"/>
      <c r="U357" s="43" t="inlineStr">
        <is>
          <t>кор</t>
        </is>
      </c>
      <c r="V357" s="744">
        <f>IFERROR(V352/H352,"0")+IFERROR(V353/H353,"0")+IFERROR(V354/H354,"0")+IFERROR(V355/H355,"0")+IFERROR(V356/H356,"0")</f>
        <v/>
      </c>
      <c r="W357" s="744">
        <f>IFERROR(W352/H352,"0")+IFERROR(W353/H353,"0")+IFERROR(W354/H354,"0")+IFERROR(W355/H355,"0")+IFERROR(W356/H356,"0")</f>
        <v/>
      </c>
      <c r="X357" s="744">
        <f>IFERROR(IF(X352="",0,X352),"0")+IFERROR(IF(X353="",0,X353),"0")+IFERROR(IF(X354="",0,X354),"0")+IFERROR(IF(X355="",0,X355),"0")+IFERROR(IF(X356="",0,X356),"0")</f>
        <v/>
      </c>
      <c r="Y357" s="745" t="n"/>
      <c r="Z357" s="745" t="n"/>
    </row>
    <row r="358">
      <c r="A358" s="347" t="n"/>
      <c r="B358" s="347" t="n"/>
      <c r="C358" s="347" t="n"/>
      <c r="D358" s="347" t="n"/>
      <c r="E358" s="347" t="n"/>
      <c r="F358" s="347" t="n"/>
      <c r="G358" s="347" t="n"/>
      <c r="H358" s="347" t="n"/>
      <c r="I358" s="347" t="n"/>
      <c r="J358" s="347" t="n"/>
      <c r="K358" s="347" t="n"/>
      <c r="L358" s="347" t="n"/>
      <c r="M358" s="742" t="n"/>
      <c r="N358" s="743" t="inlineStr">
        <is>
          <t>Итого</t>
        </is>
      </c>
      <c r="O358" s="713" t="n"/>
      <c r="P358" s="713" t="n"/>
      <c r="Q358" s="713" t="n"/>
      <c r="R358" s="713" t="n"/>
      <c r="S358" s="713" t="n"/>
      <c r="T358" s="714" t="n"/>
      <c r="U358" s="43" t="inlineStr">
        <is>
          <t>кг</t>
        </is>
      </c>
      <c r="V358" s="744">
        <f>IFERROR(SUM(V352:V356),"0")</f>
        <v/>
      </c>
      <c r="W358" s="744">
        <f>IFERROR(SUM(W352:W356),"0")</f>
        <v/>
      </c>
      <c r="X358" s="43" t="n"/>
      <c r="Y358" s="745" t="n"/>
      <c r="Z358" s="745" t="n"/>
    </row>
    <row r="359" ht="14.25" customHeight="1">
      <c r="A359" s="364" t="inlineStr">
        <is>
          <t>Копченые колбасы</t>
        </is>
      </c>
      <c r="B359" s="347" t="n"/>
      <c r="C359" s="347" t="n"/>
      <c r="D359" s="347" t="n"/>
      <c r="E359" s="347" t="n"/>
      <c r="F359" s="347" t="n"/>
      <c r="G359" s="347" t="n"/>
      <c r="H359" s="347" t="n"/>
      <c r="I359" s="347" t="n"/>
      <c r="J359" s="347" t="n"/>
      <c r="K359" s="347" t="n"/>
      <c r="L359" s="347" t="n"/>
      <c r="M359" s="347" t="n"/>
      <c r="N359" s="347" t="n"/>
      <c r="O359" s="347" t="n"/>
      <c r="P359" s="347" t="n"/>
      <c r="Q359" s="347" t="n"/>
      <c r="R359" s="347" t="n"/>
      <c r="S359" s="347" t="n"/>
      <c r="T359" s="347" t="n"/>
      <c r="U359" s="347" t="n"/>
      <c r="V359" s="347" t="n"/>
      <c r="W359" s="347" t="n"/>
      <c r="X359" s="347" t="n"/>
      <c r="Y359" s="364" t="n"/>
      <c r="Z359" s="364" t="n"/>
    </row>
    <row r="360" ht="27" customHeight="1">
      <c r="A360" s="64" t="inlineStr">
        <is>
          <t>SU002360</t>
        </is>
      </c>
      <c r="B360" s="64" t="inlineStr">
        <is>
          <t>P002629</t>
        </is>
      </c>
      <c r="C360" s="37" t="n">
        <v>4301031139</v>
      </c>
      <c r="D360" s="350" t="n">
        <v>4607091384802</v>
      </c>
      <c r="E360" s="705" t="n"/>
      <c r="F360" s="737" t="n">
        <v>0.73</v>
      </c>
      <c r="G360" s="38" t="n">
        <v>6</v>
      </c>
      <c r="H360" s="737" t="n">
        <v>4.38</v>
      </c>
      <c r="I360" s="737" t="n">
        <v>4.58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9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0" s="739" t="n"/>
      <c r="P360" s="739" t="n"/>
      <c r="Q360" s="739" t="n"/>
      <c r="R360" s="705" t="n"/>
      <c r="S360" s="40" t="inlineStr"/>
      <c r="T360" s="40" t="inlineStr"/>
      <c r="U360" s="41" t="inlineStr">
        <is>
          <t>кг</t>
        </is>
      </c>
      <c r="V360" s="740" t="n">
        <v>0</v>
      </c>
      <c r="W360" s="74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SU002361</t>
        </is>
      </c>
      <c r="B361" s="64" t="inlineStr">
        <is>
          <t>P002630</t>
        </is>
      </c>
      <c r="C361" s="37" t="n">
        <v>4301031140</v>
      </c>
      <c r="D361" s="350" t="n">
        <v>4607091384826</v>
      </c>
      <c r="E361" s="705" t="n"/>
      <c r="F361" s="737" t="n">
        <v>0.35</v>
      </c>
      <c r="G361" s="38" t="n">
        <v>8</v>
      </c>
      <c r="H361" s="737" t="n">
        <v>2.8</v>
      </c>
      <c r="I361" s="737" t="n">
        <v>2.9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35</v>
      </c>
      <c r="N361" s="9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1" s="739" t="n"/>
      <c r="P361" s="739" t="n"/>
      <c r="Q361" s="739" t="n"/>
      <c r="R361" s="705" t="n"/>
      <c r="S361" s="40" t="inlineStr"/>
      <c r="T361" s="40" t="inlineStr"/>
      <c r="U361" s="41" t="inlineStr">
        <is>
          <t>кг</t>
        </is>
      </c>
      <c r="V361" s="740" t="n">
        <v>0</v>
      </c>
      <c r="W361" s="74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70" t="inlineStr">
        <is>
          <t>КИ</t>
        </is>
      </c>
    </row>
    <row r="362">
      <c r="A362" s="359" t="n"/>
      <c r="B362" s="347" t="n"/>
      <c r="C362" s="347" t="n"/>
      <c r="D362" s="347" t="n"/>
      <c r="E362" s="347" t="n"/>
      <c r="F362" s="347" t="n"/>
      <c r="G362" s="347" t="n"/>
      <c r="H362" s="347" t="n"/>
      <c r="I362" s="347" t="n"/>
      <c r="J362" s="347" t="n"/>
      <c r="K362" s="347" t="n"/>
      <c r="L362" s="347" t="n"/>
      <c r="M362" s="742" t="n"/>
      <c r="N362" s="743" t="inlineStr">
        <is>
          <t>Итого</t>
        </is>
      </c>
      <c r="O362" s="713" t="n"/>
      <c r="P362" s="713" t="n"/>
      <c r="Q362" s="713" t="n"/>
      <c r="R362" s="713" t="n"/>
      <c r="S362" s="713" t="n"/>
      <c r="T362" s="714" t="n"/>
      <c r="U362" s="43" t="inlineStr">
        <is>
          <t>кор</t>
        </is>
      </c>
      <c r="V362" s="744">
        <f>IFERROR(V360/H360,"0")+IFERROR(V361/H361,"0")</f>
        <v/>
      </c>
      <c r="W362" s="744">
        <f>IFERROR(W360/H360,"0")+IFERROR(W361/H361,"0")</f>
        <v/>
      </c>
      <c r="X362" s="744">
        <f>IFERROR(IF(X360="",0,X360),"0")+IFERROR(IF(X361="",0,X361),"0")</f>
        <v/>
      </c>
      <c r="Y362" s="745" t="n"/>
      <c r="Z362" s="745" t="n"/>
    </row>
    <row r="363">
      <c r="A363" s="347" t="n"/>
      <c r="B363" s="347" t="n"/>
      <c r="C363" s="347" t="n"/>
      <c r="D363" s="347" t="n"/>
      <c r="E363" s="347" t="n"/>
      <c r="F363" s="347" t="n"/>
      <c r="G363" s="347" t="n"/>
      <c r="H363" s="347" t="n"/>
      <c r="I363" s="347" t="n"/>
      <c r="J363" s="347" t="n"/>
      <c r="K363" s="347" t="n"/>
      <c r="L363" s="347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кг</t>
        </is>
      </c>
      <c r="V363" s="744">
        <f>IFERROR(SUM(V360:V361),"0")</f>
        <v/>
      </c>
      <c r="W363" s="744">
        <f>IFERROR(SUM(W360:W361),"0")</f>
        <v/>
      </c>
      <c r="X363" s="43" t="n"/>
      <c r="Y363" s="745" t="n"/>
      <c r="Z363" s="745" t="n"/>
    </row>
    <row r="364" ht="14.25" customHeight="1">
      <c r="A364" s="364" t="inlineStr">
        <is>
          <t>Сосиски</t>
        </is>
      </c>
      <c r="B364" s="347" t="n"/>
      <c r="C364" s="347" t="n"/>
      <c r="D364" s="347" t="n"/>
      <c r="E364" s="347" t="n"/>
      <c r="F364" s="347" t="n"/>
      <c r="G364" s="347" t="n"/>
      <c r="H364" s="347" t="n"/>
      <c r="I364" s="347" t="n"/>
      <c r="J364" s="347" t="n"/>
      <c r="K364" s="347" t="n"/>
      <c r="L364" s="347" t="n"/>
      <c r="M364" s="347" t="n"/>
      <c r="N364" s="347" t="n"/>
      <c r="O364" s="347" t="n"/>
      <c r="P364" s="347" t="n"/>
      <c r="Q364" s="347" t="n"/>
      <c r="R364" s="347" t="n"/>
      <c r="S364" s="347" t="n"/>
      <c r="T364" s="347" t="n"/>
      <c r="U364" s="347" t="n"/>
      <c r="V364" s="347" t="n"/>
      <c r="W364" s="347" t="n"/>
      <c r="X364" s="347" t="n"/>
      <c r="Y364" s="364" t="n"/>
      <c r="Z364" s="364" t="n"/>
    </row>
    <row r="365" ht="27" customHeight="1">
      <c r="A365" s="64" t="inlineStr">
        <is>
          <t>SU002074</t>
        </is>
      </c>
      <c r="B365" s="64" t="inlineStr">
        <is>
          <t>P002693</t>
        </is>
      </c>
      <c r="C365" s="37" t="n">
        <v>4301051303</v>
      </c>
      <c r="D365" s="350" t="n">
        <v>4607091384246</v>
      </c>
      <c r="E365" s="705" t="n"/>
      <c r="F365" s="737" t="n">
        <v>1.3</v>
      </c>
      <c r="G365" s="38" t="n">
        <v>6</v>
      </c>
      <c r="H365" s="737" t="n">
        <v>7.8</v>
      </c>
      <c r="I365" s="737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5" s="739" t="n"/>
      <c r="P365" s="739" t="n"/>
      <c r="Q365" s="739" t="n"/>
      <c r="R365" s="705" t="n"/>
      <c r="S365" s="40" t="inlineStr"/>
      <c r="T365" s="40" t="inlineStr"/>
      <c r="U365" s="41" t="inlineStr">
        <is>
          <t>кг</t>
        </is>
      </c>
      <c r="V365" s="740" t="n">
        <v>29</v>
      </c>
      <c r="W365" s="741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350" t="n">
        <v>4680115881976</v>
      </c>
      <c r="E366" s="705" t="n"/>
      <c r="F366" s="737" t="n">
        <v>1.3</v>
      </c>
      <c r="G366" s="38" t="n">
        <v>6</v>
      </c>
      <c r="H366" s="737" t="n">
        <v>7.8</v>
      </c>
      <c r="I366" s="737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6" s="739" t="n"/>
      <c r="P366" s="739" t="n"/>
      <c r="Q366" s="739" t="n"/>
      <c r="R366" s="705" t="n"/>
      <c r="S366" s="40" t="inlineStr"/>
      <c r="T366" s="40" t="inlineStr"/>
      <c r="U366" s="41" t="inlineStr">
        <is>
          <t>кг</t>
        </is>
      </c>
      <c r="V366" s="740" t="n">
        <v>0</v>
      </c>
      <c r="W366" s="74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350" t="n">
        <v>4607091384253</v>
      </c>
      <c r="E367" s="705" t="n"/>
      <c r="F367" s="737" t="n">
        <v>0.4</v>
      </c>
      <c r="G367" s="38" t="n">
        <v>6</v>
      </c>
      <c r="H367" s="737" t="n">
        <v>2.4</v>
      </c>
      <c r="I367" s="737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7" s="739" t="n"/>
      <c r="P367" s="739" t="n"/>
      <c r="Q367" s="739" t="n"/>
      <c r="R367" s="705" t="n"/>
      <c r="S367" s="40" t="inlineStr"/>
      <c r="T367" s="40" t="inlineStr"/>
      <c r="U367" s="41" t="inlineStr">
        <is>
          <t>кг</t>
        </is>
      </c>
      <c r="V367" s="740" t="n">
        <v>8.56</v>
      </c>
      <c r="W367" s="741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SU002895</t>
        </is>
      </c>
      <c r="B368" s="64" t="inlineStr">
        <is>
          <t>P003329</t>
        </is>
      </c>
      <c r="C368" s="37" t="n">
        <v>4301051444</v>
      </c>
      <c r="D368" s="350" t="n">
        <v>4680115881969</v>
      </c>
      <c r="E368" s="705" t="n"/>
      <c r="F368" s="737" t="n">
        <v>0.4</v>
      </c>
      <c r="G368" s="38" t="n">
        <v>6</v>
      </c>
      <c r="H368" s="737" t="n">
        <v>2.4</v>
      </c>
      <c r="I368" s="737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59" t="n"/>
      <c r="B369" s="347" t="n"/>
      <c r="C369" s="347" t="n"/>
      <c r="D369" s="347" t="n"/>
      <c r="E369" s="347" t="n"/>
      <c r="F369" s="347" t="n"/>
      <c r="G369" s="347" t="n"/>
      <c r="H369" s="347" t="n"/>
      <c r="I369" s="347" t="n"/>
      <c r="J369" s="347" t="n"/>
      <c r="K369" s="347" t="n"/>
      <c r="L369" s="347" t="n"/>
      <c r="M369" s="742" t="n"/>
      <c r="N369" s="743" t="inlineStr">
        <is>
          <t>Итого</t>
        </is>
      </c>
      <c r="O369" s="713" t="n"/>
      <c r="P369" s="713" t="n"/>
      <c r="Q369" s="713" t="n"/>
      <c r="R369" s="713" t="n"/>
      <c r="S369" s="713" t="n"/>
      <c r="T369" s="714" t="n"/>
      <c r="U369" s="43" t="inlineStr">
        <is>
          <t>кор</t>
        </is>
      </c>
      <c r="V369" s="744">
        <f>IFERROR(V365/H365,"0")+IFERROR(V366/H366,"0")+IFERROR(V367/H367,"0")+IFERROR(V368/H368,"0")</f>
        <v/>
      </c>
      <c r="W369" s="744">
        <f>IFERROR(W365/H365,"0")+IFERROR(W366/H366,"0")+IFERROR(W367/H367,"0")+IFERROR(W368/H368,"0")</f>
        <v/>
      </c>
      <c r="X369" s="744">
        <f>IFERROR(IF(X365="",0,X365),"0")+IFERROR(IF(X366="",0,X366),"0")+IFERROR(IF(X367="",0,X367),"0")+IFERROR(IF(X368="",0,X368),"0")</f>
        <v/>
      </c>
      <c r="Y369" s="745" t="n"/>
      <c r="Z369" s="745" t="n"/>
    </row>
    <row r="370">
      <c r="A370" s="347" t="n"/>
      <c r="B370" s="347" t="n"/>
      <c r="C370" s="347" t="n"/>
      <c r="D370" s="347" t="n"/>
      <c r="E370" s="347" t="n"/>
      <c r="F370" s="347" t="n"/>
      <c r="G370" s="347" t="n"/>
      <c r="H370" s="347" t="n"/>
      <c r="I370" s="347" t="n"/>
      <c r="J370" s="347" t="n"/>
      <c r="K370" s="347" t="n"/>
      <c r="L370" s="347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кг</t>
        </is>
      </c>
      <c r="V370" s="744">
        <f>IFERROR(SUM(V365:V368),"0")</f>
        <v/>
      </c>
      <c r="W370" s="744">
        <f>IFERROR(SUM(W365:W368),"0")</f>
        <v/>
      </c>
      <c r="X370" s="43" t="n"/>
      <c r="Y370" s="745" t="n"/>
      <c r="Z370" s="745" t="n"/>
    </row>
    <row r="371" ht="14.25" customHeight="1">
      <c r="A371" s="364" t="inlineStr">
        <is>
          <t>Сардельки</t>
        </is>
      </c>
      <c r="B371" s="347" t="n"/>
      <c r="C371" s="347" t="n"/>
      <c r="D371" s="347" t="n"/>
      <c r="E371" s="347" t="n"/>
      <c r="F371" s="347" t="n"/>
      <c r="G371" s="347" t="n"/>
      <c r="H371" s="347" t="n"/>
      <c r="I371" s="347" t="n"/>
      <c r="J371" s="347" t="n"/>
      <c r="K371" s="347" t="n"/>
      <c r="L371" s="347" t="n"/>
      <c r="M371" s="347" t="n"/>
      <c r="N371" s="347" t="n"/>
      <c r="O371" s="347" t="n"/>
      <c r="P371" s="347" t="n"/>
      <c r="Q371" s="347" t="n"/>
      <c r="R371" s="347" t="n"/>
      <c r="S371" s="347" t="n"/>
      <c r="T371" s="347" t="n"/>
      <c r="U371" s="347" t="n"/>
      <c r="V371" s="347" t="n"/>
      <c r="W371" s="347" t="n"/>
      <c r="X371" s="347" t="n"/>
      <c r="Y371" s="364" t="n"/>
      <c r="Z371" s="364" t="n"/>
    </row>
    <row r="372" ht="27" customHeight="1">
      <c r="A372" s="64" t="inlineStr">
        <is>
          <t>SU002472</t>
        </is>
      </c>
      <c r="B372" s="64" t="inlineStr">
        <is>
          <t>P002973</t>
        </is>
      </c>
      <c r="C372" s="37" t="n">
        <v>4301060322</v>
      </c>
      <c r="D372" s="350" t="n">
        <v>4607091389357</v>
      </c>
      <c r="E372" s="705" t="n"/>
      <c r="F372" s="737" t="n">
        <v>1.3</v>
      </c>
      <c r="G372" s="38" t="n">
        <v>6</v>
      </c>
      <c r="H372" s="737" t="n">
        <v>7.8</v>
      </c>
      <c r="I372" s="737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2" s="739" t="n"/>
      <c r="P372" s="739" t="n"/>
      <c r="Q372" s="739" t="n"/>
      <c r="R372" s="705" t="n"/>
      <c r="S372" s="40" t="inlineStr"/>
      <c r="T372" s="40" t="inlineStr"/>
      <c r="U372" s="41" t="inlineStr">
        <is>
          <t>кг</t>
        </is>
      </c>
      <c r="V372" s="740" t="n">
        <v>0</v>
      </c>
      <c r="W372" s="74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59" t="n"/>
      <c r="B373" s="347" t="n"/>
      <c r="C373" s="347" t="n"/>
      <c r="D373" s="347" t="n"/>
      <c r="E373" s="347" t="n"/>
      <c r="F373" s="347" t="n"/>
      <c r="G373" s="347" t="n"/>
      <c r="H373" s="347" t="n"/>
      <c r="I373" s="347" t="n"/>
      <c r="J373" s="347" t="n"/>
      <c r="K373" s="347" t="n"/>
      <c r="L373" s="347" t="n"/>
      <c r="M373" s="742" t="n"/>
      <c r="N373" s="743" t="inlineStr">
        <is>
          <t>Итого</t>
        </is>
      </c>
      <c r="O373" s="713" t="n"/>
      <c r="P373" s="713" t="n"/>
      <c r="Q373" s="713" t="n"/>
      <c r="R373" s="713" t="n"/>
      <c r="S373" s="713" t="n"/>
      <c r="T373" s="714" t="n"/>
      <c r="U373" s="43" t="inlineStr">
        <is>
          <t>кор</t>
        </is>
      </c>
      <c r="V373" s="744">
        <f>IFERROR(V372/H372,"0")</f>
        <v/>
      </c>
      <c r="W373" s="744">
        <f>IFERROR(W372/H372,"0")</f>
        <v/>
      </c>
      <c r="X373" s="744">
        <f>IFERROR(IF(X372="",0,X372),"0")</f>
        <v/>
      </c>
      <c r="Y373" s="745" t="n"/>
      <c r="Z373" s="745" t="n"/>
    </row>
    <row r="374">
      <c r="A374" s="347" t="n"/>
      <c r="B374" s="347" t="n"/>
      <c r="C374" s="347" t="n"/>
      <c r="D374" s="347" t="n"/>
      <c r="E374" s="347" t="n"/>
      <c r="F374" s="347" t="n"/>
      <c r="G374" s="347" t="n"/>
      <c r="H374" s="347" t="n"/>
      <c r="I374" s="347" t="n"/>
      <c r="J374" s="347" t="n"/>
      <c r="K374" s="347" t="n"/>
      <c r="L374" s="347" t="n"/>
      <c r="M374" s="742" t="n"/>
      <c r="N374" s="743" t="inlineStr">
        <is>
          <t>Итого</t>
        </is>
      </c>
      <c r="O374" s="713" t="n"/>
      <c r="P374" s="713" t="n"/>
      <c r="Q374" s="713" t="n"/>
      <c r="R374" s="713" t="n"/>
      <c r="S374" s="713" t="n"/>
      <c r="T374" s="714" t="n"/>
      <c r="U374" s="43" t="inlineStr">
        <is>
          <t>кг</t>
        </is>
      </c>
      <c r="V374" s="744">
        <f>IFERROR(SUM(V372:V372),"0")</f>
        <v/>
      </c>
      <c r="W374" s="744">
        <f>IFERROR(SUM(W372:W372),"0")</f>
        <v/>
      </c>
      <c r="X374" s="43" t="n"/>
      <c r="Y374" s="745" t="n"/>
      <c r="Z374" s="745" t="n"/>
    </row>
    <row r="375" ht="27.75" customHeight="1">
      <c r="A375" s="374" t="inlineStr">
        <is>
          <t>Баварушка</t>
        </is>
      </c>
      <c r="B375" s="736" t="n"/>
      <c r="C375" s="736" t="n"/>
      <c r="D375" s="736" t="n"/>
      <c r="E375" s="736" t="n"/>
      <c r="F375" s="736" t="n"/>
      <c r="G375" s="736" t="n"/>
      <c r="H375" s="736" t="n"/>
      <c r="I375" s="736" t="n"/>
      <c r="J375" s="736" t="n"/>
      <c r="K375" s="736" t="n"/>
      <c r="L375" s="736" t="n"/>
      <c r="M375" s="736" t="n"/>
      <c r="N375" s="736" t="n"/>
      <c r="O375" s="736" t="n"/>
      <c r="P375" s="736" t="n"/>
      <c r="Q375" s="736" t="n"/>
      <c r="R375" s="736" t="n"/>
      <c r="S375" s="736" t="n"/>
      <c r="T375" s="736" t="n"/>
      <c r="U375" s="736" t="n"/>
      <c r="V375" s="736" t="n"/>
      <c r="W375" s="736" t="n"/>
      <c r="X375" s="736" t="n"/>
      <c r="Y375" s="55" t="n"/>
      <c r="Z375" s="55" t="n"/>
    </row>
    <row r="376" ht="16.5" customHeight="1">
      <c r="A376" s="375" t="inlineStr">
        <is>
          <t>Филейбургская</t>
        </is>
      </c>
      <c r="B376" s="347" t="n"/>
      <c r="C376" s="347" t="n"/>
      <c r="D376" s="347" t="n"/>
      <c r="E376" s="347" t="n"/>
      <c r="F376" s="347" t="n"/>
      <c r="G376" s="347" t="n"/>
      <c r="H376" s="347" t="n"/>
      <c r="I376" s="347" t="n"/>
      <c r="J376" s="347" t="n"/>
      <c r="K376" s="347" t="n"/>
      <c r="L376" s="347" t="n"/>
      <c r="M376" s="347" t="n"/>
      <c r="N376" s="347" t="n"/>
      <c r="O376" s="347" t="n"/>
      <c r="P376" s="347" t="n"/>
      <c r="Q376" s="347" t="n"/>
      <c r="R376" s="347" t="n"/>
      <c r="S376" s="347" t="n"/>
      <c r="T376" s="347" t="n"/>
      <c r="U376" s="347" t="n"/>
      <c r="V376" s="347" t="n"/>
      <c r="W376" s="347" t="n"/>
      <c r="X376" s="347" t="n"/>
      <c r="Y376" s="375" t="n"/>
      <c r="Z376" s="375" t="n"/>
    </row>
    <row r="377" ht="14.25" customHeight="1">
      <c r="A377" s="364" t="inlineStr">
        <is>
          <t>Вареные колбасы</t>
        </is>
      </c>
      <c r="B377" s="347" t="n"/>
      <c r="C377" s="347" t="n"/>
      <c r="D377" s="347" t="n"/>
      <c r="E377" s="347" t="n"/>
      <c r="F377" s="347" t="n"/>
      <c r="G377" s="347" t="n"/>
      <c r="H377" s="347" t="n"/>
      <c r="I377" s="347" t="n"/>
      <c r="J377" s="347" t="n"/>
      <c r="K377" s="347" t="n"/>
      <c r="L377" s="347" t="n"/>
      <c r="M377" s="347" t="n"/>
      <c r="N377" s="347" t="n"/>
      <c r="O377" s="347" t="n"/>
      <c r="P377" s="347" t="n"/>
      <c r="Q377" s="347" t="n"/>
      <c r="R377" s="347" t="n"/>
      <c r="S377" s="347" t="n"/>
      <c r="T377" s="347" t="n"/>
      <c r="U377" s="347" t="n"/>
      <c r="V377" s="347" t="n"/>
      <c r="W377" s="347" t="n"/>
      <c r="X377" s="347" t="n"/>
      <c r="Y377" s="364" t="n"/>
      <c r="Z377" s="364" t="n"/>
    </row>
    <row r="378" ht="27" customHeight="1">
      <c r="A378" s="64" t="inlineStr">
        <is>
          <t>SU002477</t>
        </is>
      </c>
      <c r="B378" s="64" t="inlineStr">
        <is>
          <t>P003148</t>
        </is>
      </c>
      <c r="C378" s="37" t="n">
        <v>4301011428</v>
      </c>
      <c r="D378" s="350" t="n">
        <v>4607091389708</v>
      </c>
      <c r="E378" s="705" t="n"/>
      <c r="F378" s="737" t="n">
        <v>0.45</v>
      </c>
      <c r="G378" s="38" t="n">
        <v>6</v>
      </c>
      <c r="H378" s="737" t="n">
        <v>2.7</v>
      </c>
      <c r="I378" s="737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 ht="27" customHeight="1">
      <c r="A379" s="64" t="inlineStr">
        <is>
          <t>SU002476</t>
        </is>
      </c>
      <c r="B379" s="64" t="inlineStr">
        <is>
          <t>P003147</t>
        </is>
      </c>
      <c r="C379" s="37" t="n">
        <v>4301011427</v>
      </c>
      <c r="D379" s="350" t="n">
        <v>4607091389692</v>
      </c>
      <c r="E379" s="705" t="n"/>
      <c r="F379" s="737" t="n">
        <v>0.45</v>
      </c>
      <c r="G379" s="38" t="n">
        <v>6</v>
      </c>
      <c r="H379" s="737" t="n">
        <v>2.7</v>
      </c>
      <c r="I379" s="73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59" t="n"/>
      <c r="B380" s="347" t="n"/>
      <c r="C380" s="347" t="n"/>
      <c r="D380" s="347" t="n"/>
      <c r="E380" s="347" t="n"/>
      <c r="F380" s="347" t="n"/>
      <c r="G380" s="347" t="n"/>
      <c r="H380" s="347" t="n"/>
      <c r="I380" s="347" t="n"/>
      <c r="J380" s="347" t="n"/>
      <c r="K380" s="347" t="n"/>
      <c r="L380" s="347" t="n"/>
      <c r="M380" s="742" t="n"/>
      <c r="N380" s="743" t="inlineStr">
        <is>
          <t>Итого</t>
        </is>
      </c>
      <c r="O380" s="713" t="n"/>
      <c r="P380" s="713" t="n"/>
      <c r="Q380" s="713" t="n"/>
      <c r="R380" s="713" t="n"/>
      <c r="S380" s="713" t="n"/>
      <c r="T380" s="714" t="n"/>
      <c r="U380" s="43" t="inlineStr">
        <is>
          <t>кор</t>
        </is>
      </c>
      <c r="V380" s="744">
        <f>IFERROR(V378/H378,"0")+IFERROR(V379/H379,"0")</f>
        <v/>
      </c>
      <c r="W380" s="744">
        <f>IFERROR(W378/H378,"0")+IFERROR(W379/H379,"0")</f>
        <v/>
      </c>
      <c r="X380" s="744">
        <f>IFERROR(IF(X378="",0,X378),"0")+IFERROR(IF(X379="",0,X379),"0")</f>
        <v/>
      </c>
      <c r="Y380" s="745" t="n"/>
      <c r="Z380" s="745" t="n"/>
    </row>
    <row r="381">
      <c r="A381" s="347" t="n"/>
      <c r="B381" s="347" t="n"/>
      <c r="C381" s="347" t="n"/>
      <c r="D381" s="347" t="n"/>
      <c r="E381" s="347" t="n"/>
      <c r="F381" s="347" t="n"/>
      <c r="G381" s="347" t="n"/>
      <c r="H381" s="347" t="n"/>
      <c r="I381" s="347" t="n"/>
      <c r="J381" s="347" t="n"/>
      <c r="K381" s="347" t="n"/>
      <c r="L381" s="347" t="n"/>
      <c r="M381" s="742" t="n"/>
      <c r="N381" s="743" t="inlineStr">
        <is>
          <t>Итого</t>
        </is>
      </c>
      <c r="O381" s="713" t="n"/>
      <c r="P381" s="713" t="n"/>
      <c r="Q381" s="713" t="n"/>
      <c r="R381" s="713" t="n"/>
      <c r="S381" s="713" t="n"/>
      <c r="T381" s="714" t="n"/>
      <c r="U381" s="43" t="inlineStr">
        <is>
          <t>кг</t>
        </is>
      </c>
      <c r="V381" s="744">
        <f>IFERROR(SUM(V378:V379),"0")</f>
        <v/>
      </c>
      <c r="W381" s="744">
        <f>IFERROR(SUM(W378:W379),"0")</f>
        <v/>
      </c>
      <c r="X381" s="43" t="n"/>
      <c r="Y381" s="745" t="n"/>
      <c r="Z381" s="745" t="n"/>
    </row>
    <row r="382" ht="14.25" customHeight="1">
      <c r="A382" s="364" t="inlineStr">
        <is>
          <t>Копченые колбасы</t>
        </is>
      </c>
      <c r="B382" s="347" t="n"/>
      <c r="C382" s="347" t="n"/>
      <c r="D382" s="347" t="n"/>
      <c r="E382" s="347" t="n"/>
      <c r="F382" s="347" t="n"/>
      <c r="G382" s="347" t="n"/>
      <c r="H382" s="347" t="n"/>
      <c r="I382" s="347" t="n"/>
      <c r="J382" s="347" t="n"/>
      <c r="K382" s="347" t="n"/>
      <c r="L382" s="347" t="n"/>
      <c r="M382" s="347" t="n"/>
      <c r="N382" s="347" t="n"/>
      <c r="O382" s="347" t="n"/>
      <c r="P382" s="347" t="n"/>
      <c r="Q382" s="347" t="n"/>
      <c r="R382" s="347" t="n"/>
      <c r="S382" s="347" t="n"/>
      <c r="T382" s="347" t="n"/>
      <c r="U382" s="347" t="n"/>
      <c r="V382" s="347" t="n"/>
      <c r="W382" s="347" t="n"/>
      <c r="X382" s="347" t="n"/>
      <c r="Y382" s="364" t="n"/>
      <c r="Z382" s="364" t="n"/>
    </row>
    <row r="383" ht="27" customHeight="1">
      <c r="A383" s="64" t="inlineStr">
        <is>
          <t>SU002614</t>
        </is>
      </c>
      <c r="B383" s="64" t="inlineStr">
        <is>
          <t>P003138</t>
        </is>
      </c>
      <c r="C383" s="37" t="n">
        <v>4301031177</v>
      </c>
      <c r="D383" s="350" t="n">
        <v>4607091389753</v>
      </c>
      <c r="E383" s="705" t="n"/>
      <c r="F383" s="737" t="n">
        <v>0.7</v>
      </c>
      <c r="G383" s="38" t="n">
        <v>6</v>
      </c>
      <c r="H383" s="737" t="n">
        <v>4.2</v>
      </c>
      <c r="I383" s="737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SU002615</t>
        </is>
      </c>
      <c r="B384" s="64" t="inlineStr">
        <is>
          <t>P003136</t>
        </is>
      </c>
      <c r="C384" s="37" t="n">
        <v>4301031174</v>
      </c>
      <c r="D384" s="350" t="n">
        <v>4607091389760</v>
      </c>
      <c r="E384" s="705" t="n"/>
      <c r="F384" s="737" t="n">
        <v>0.7</v>
      </c>
      <c r="G384" s="38" t="n">
        <v>6</v>
      </c>
      <c r="H384" s="737" t="n">
        <v>4.2</v>
      </c>
      <c r="I384" s="73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SU002613</t>
        </is>
      </c>
      <c r="B385" s="64" t="inlineStr">
        <is>
          <t>P003133</t>
        </is>
      </c>
      <c r="C385" s="37" t="n">
        <v>4301031175</v>
      </c>
      <c r="D385" s="350" t="n">
        <v>4607091389746</v>
      </c>
      <c r="E385" s="705" t="n"/>
      <c r="F385" s="737" t="n">
        <v>0.7</v>
      </c>
      <c r="G385" s="38" t="n">
        <v>6</v>
      </c>
      <c r="H385" s="737" t="n">
        <v>4.2</v>
      </c>
      <c r="I385" s="73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SU003035</t>
        </is>
      </c>
      <c r="B386" s="64" t="inlineStr">
        <is>
          <t>P003496</t>
        </is>
      </c>
      <c r="C386" s="37" t="n">
        <v>4301031236</v>
      </c>
      <c r="D386" s="350" t="n">
        <v>4680115882928</v>
      </c>
      <c r="E386" s="705" t="n"/>
      <c r="F386" s="737" t="n">
        <v>0.28</v>
      </c>
      <c r="G386" s="38" t="n">
        <v>6</v>
      </c>
      <c r="H386" s="737" t="n">
        <v>1.68</v>
      </c>
      <c r="I386" s="737" t="n">
        <v>2.6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35</v>
      </c>
      <c r="N386" s="9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6" s="739" t="n"/>
      <c r="P386" s="739" t="n"/>
      <c r="Q386" s="739" t="n"/>
      <c r="R386" s="705" t="n"/>
      <c r="S386" s="40" t="inlineStr"/>
      <c r="T386" s="40" t="inlineStr"/>
      <c r="U386" s="41" t="inlineStr">
        <is>
          <t>кг</t>
        </is>
      </c>
      <c r="V386" s="740" t="n">
        <v>5.600000000000001</v>
      </c>
      <c r="W386" s="74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SU003083</t>
        </is>
      </c>
      <c r="B387" s="64" t="inlineStr">
        <is>
          <t>P003646</t>
        </is>
      </c>
      <c r="C387" s="37" t="n">
        <v>4301031257</v>
      </c>
      <c r="D387" s="350" t="n">
        <v>4680115883147</v>
      </c>
      <c r="E387" s="705" t="n"/>
      <c r="F387" s="737" t="n">
        <v>0.28</v>
      </c>
      <c r="G387" s="38" t="n">
        <v>6</v>
      </c>
      <c r="H387" s="737" t="n">
        <v>1.68</v>
      </c>
      <c r="I387" s="73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7" s="739" t="n"/>
      <c r="P387" s="739" t="n"/>
      <c r="Q387" s="739" t="n"/>
      <c r="R387" s="705" t="n"/>
      <c r="S387" s="40" t="inlineStr"/>
      <c r="T387" s="40" t="inlineStr"/>
      <c r="U387" s="41" t="inlineStr">
        <is>
          <t>кг</t>
        </is>
      </c>
      <c r="V387" s="740" t="n">
        <v>0</v>
      </c>
      <c r="W387" s="74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SU002538</t>
        </is>
      </c>
      <c r="B388" s="64" t="inlineStr">
        <is>
          <t>P003139</t>
        </is>
      </c>
      <c r="C388" s="37" t="n">
        <v>4301031178</v>
      </c>
      <c r="D388" s="350" t="n">
        <v>4607091384338</v>
      </c>
      <c r="E388" s="705" t="n"/>
      <c r="F388" s="737" t="n">
        <v>0.35</v>
      </c>
      <c r="G388" s="38" t="n">
        <v>6</v>
      </c>
      <c r="H388" s="737" t="n">
        <v>2.1</v>
      </c>
      <c r="I388" s="73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8" s="739" t="n"/>
      <c r="P388" s="739" t="n"/>
      <c r="Q388" s="739" t="n"/>
      <c r="R388" s="705" t="n"/>
      <c r="S388" s="40" t="inlineStr"/>
      <c r="T388" s="40" t="inlineStr"/>
      <c r="U388" s="41" t="inlineStr">
        <is>
          <t>кг</t>
        </is>
      </c>
      <c r="V388" s="740" t="n">
        <v>0</v>
      </c>
      <c r="W388" s="74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SU003079</t>
        </is>
      </c>
      <c r="B389" s="64" t="inlineStr">
        <is>
          <t>P003643</t>
        </is>
      </c>
      <c r="C389" s="37" t="n">
        <v>4301031254</v>
      </c>
      <c r="D389" s="350" t="n">
        <v>4680115883154</v>
      </c>
      <c r="E389" s="705" t="n"/>
      <c r="F389" s="737" t="n">
        <v>0.28</v>
      </c>
      <c r="G389" s="38" t="n">
        <v>6</v>
      </c>
      <c r="H389" s="737" t="n">
        <v>1.68</v>
      </c>
      <c r="I389" s="737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37.5" customHeight="1">
      <c r="A390" s="64" t="inlineStr">
        <is>
          <t>SU002602</t>
        </is>
      </c>
      <c r="B390" s="64" t="inlineStr">
        <is>
          <t>P003132</t>
        </is>
      </c>
      <c r="C390" s="37" t="n">
        <v>4301031171</v>
      </c>
      <c r="D390" s="350" t="n">
        <v>4607091389524</v>
      </c>
      <c r="E390" s="705" t="n"/>
      <c r="F390" s="737" t="n">
        <v>0.35</v>
      </c>
      <c r="G390" s="38" t="n">
        <v>6</v>
      </c>
      <c r="H390" s="737" t="n">
        <v>2.1</v>
      </c>
      <c r="I390" s="737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SU003080</t>
        </is>
      </c>
      <c r="B391" s="64" t="inlineStr">
        <is>
          <t>P003647</t>
        </is>
      </c>
      <c r="C391" s="37" t="n">
        <v>4301031258</v>
      </c>
      <c r="D391" s="350" t="n">
        <v>4680115883161</v>
      </c>
      <c r="E391" s="705" t="n"/>
      <c r="F391" s="737" t="n">
        <v>0.28</v>
      </c>
      <c r="G391" s="38" t="n">
        <v>6</v>
      </c>
      <c r="H391" s="737" t="n">
        <v>1.68</v>
      </c>
      <c r="I391" s="73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SU002603</t>
        </is>
      </c>
      <c r="B392" s="64" t="inlineStr">
        <is>
          <t>P003131</t>
        </is>
      </c>
      <c r="C392" s="37" t="n">
        <v>4301031170</v>
      </c>
      <c r="D392" s="350" t="n">
        <v>4607091384345</v>
      </c>
      <c r="E392" s="705" t="n"/>
      <c r="F392" s="737" t="n">
        <v>0.35</v>
      </c>
      <c r="G392" s="38" t="n">
        <v>6</v>
      </c>
      <c r="H392" s="737" t="n">
        <v>2.1</v>
      </c>
      <c r="I392" s="73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SU003081</t>
        </is>
      </c>
      <c r="B393" s="64" t="inlineStr">
        <is>
          <t>P003645</t>
        </is>
      </c>
      <c r="C393" s="37" t="n">
        <v>4301031256</v>
      </c>
      <c r="D393" s="350" t="n">
        <v>4680115883178</v>
      </c>
      <c r="E393" s="705" t="n"/>
      <c r="F393" s="737" t="n">
        <v>0.28</v>
      </c>
      <c r="G393" s="38" t="n">
        <v>6</v>
      </c>
      <c r="H393" s="737" t="n">
        <v>1.68</v>
      </c>
      <c r="I393" s="73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3" s="739" t="n"/>
      <c r="P393" s="739" t="n"/>
      <c r="Q393" s="739" t="n"/>
      <c r="R393" s="705" t="n"/>
      <c r="S393" s="40" t="inlineStr"/>
      <c r="T393" s="40" t="inlineStr"/>
      <c r="U393" s="41" t="inlineStr">
        <is>
          <t>кг</t>
        </is>
      </c>
      <c r="V393" s="740" t="n">
        <v>0</v>
      </c>
      <c r="W393" s="74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SU002606</t>
        </is>
      </c>
      <c r="B394" s="64" t="inlineStr">
        <is>
          <t>P003134</t>
        </is>
      </c>
      <c r="C394" s="37" t="n">
        <v>4301031172</v>
      </c>
      <c r="D394" s="350" t="n">
        <v>4607091389531</v>
      </c>
      <c r="E394" s="705" t="n"/>
      <c r="F394" s="737" t="n">
        <v>0.35</v>
      </c>
      <c r="G394" s="38" t="n">
        <v>6</v>
      </c>
      <c r="H394" s="737" t="n">
        <v>2.1</v>
      </c>
      <c r="I394" s="73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4" s="739" t="n"/>
      <c r="P394" s="739" t="n"/>
      <c r="Q394" s="739" t="n"/>
      <c r="R394" s="705" t="n"/>
      <c r="S394" s="40" t="inlineStr"/>
      <c r="T394" s="40" t="inlineStr"/>
      <c r="U394" s="41" t="inlineStr">
        <is>
          <t>кг</t>
        </is>
      </c>
      <c r="V394" s="740" t="n">
        <v>10.5</v>
      </c>
      <c r="W394" s="74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SU003082</t>
        </is>
      </c>
      <c r="B395" s="64" t="inlineStr">
        <is>
          <t>P003644</t>
        </is>
      </c>
      <c r="C395" s="37" t="n">
        <v>4301031255</v>
      </c>
      <c r="D395" s="350" t="n">
        <v>4680115883185</v>
      </c>
      <c r="E395" s="705" t="n"/>
      <c r="F395" s="737" t="n">
        <v>0.28</v>
      </c>
      <c r="G395" s="38" t="n">
        <v>6</v>
      </c>
      <c r="H395" s="737" t="n">
        <v>1.68</v>
      </c>
      <c r="I395" s="73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62" t="inlineStr">
        <is>
          <t>В/к колбасы «Филейбургская с душистым чесноком» срез Фикс.вес 0,28 фиброуз в/у Баварушка</t>
        </is>
      </c>
      <c r="O395" s="739" t="n"/>
      <c r="P395" s="739" t="n"/>
      <c r="Q395" s="739" t="n"/>
      <c r="R395" s="705" t="n"/>
      <c r="S395" s="40" t="inlineStr"/>
      <c r="T395" s="40" t="inlineStr"/>
      <c r="U395" s="41" t="inlineStr">
        <is>
          <t>кг</t>
        </is>
      </c>
      <c r="V395" s="740" t="n">
        <v>0</v>
      </c>
      <c r="W395" s="74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359" t="n"/>
      <c r="B396" s="347" t="n"/>
      <c r="C396" s="347" t="n"/>
      <c r="D396" s="347" t="n"/>
      <c r="E396" s="347" t="n"/>
      <c r="F396" s="347" t="n"/>
      <c r="G396" s="347" t="n"/>
      <c r="H396" s="347" t="n"/>
      <c r="I396" s="347" t="n"/>
      <c r="J396" s="347" t="n"/>
      <c r="K396" s="347" t="n"/>
      <c r="L396" s="347" t="n"/>
      <c r="M396" s="742" t="n"/>
      <c r="N396" s="743" t="inlineStr">
        <is>
          <t>Итого</t>
        </is>
      </c>
      <c r="O396" s="713" t="n"/>
      <c r="P396" s="713" t="n"/>
      <c r="Q396" s="713" t="n"/>
      <c r="R396" s="713" t="n"/>
      <c r="S396" s="713" t="n"/>
      <c r="T396" s="714" t="n"/>
      <c r="U396" s="43" t="inlineStr">
        <is>
          <t>кор</t>
        </is>
      </c>
      <c r="V396" s="7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/>
      </c>
      <c r="W396" s="7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/>
      </c>
      <c r="X396" s="7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/>
      </c>
      <c r="Y396" s="745" t="n"/>
      <c r="Z396" s="745" t="n"/>
    </row>
    <row r="397">
      <c r="A397" s="347" t="n"/>
      <c r="B397" s="347" t="n"/>
      <c r="C397" s="347" t="n"/>
      <c r="D397" s="347" t="n"/>
      <c r="E397" s="347" t="n"/>
      <c r="F397" s="347" t="n"/>
      <c r="G397" s="347" t="n"/>
      <c r="H397" s="347" t="n"/>
      <c r="I397" s="347" t="n"/>
      <c r="J397" s="347" t="n"/>
      <c r="K397" s="347" t="n"/>
      <c r="L397" s="347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кг</t>
        </is>
      </c>
      <c r="V397" s="744">
        <f>IFERROR(SUM(V383:V395),"0")</f>
        <v/>
      </c>
      <c r="W397" s="744">
        <f>IFERROR(SUM(W383:W395),"0")</f>
        <v/>
      </c>
      <c r="X397" s="43" t="n"/>
      <c r="Y397" s="745" t="n"/>
      <c r="Z397" s="745" t="n"/>
    </row>
    <row r="398" ht="14.25" customHeight="1">
      <c r="A398" s="364" t="inlineStr">
        <is>
          <t>Сосиски</t>
        </is>
      </c>
      <c r="B398" s="347" t="n"/>
      <c r="C398" s="347" t="n"/>
      <c r="D398" s="347" t="n"/>
      <c r="E398" s="347" t="n"/>
      <c r="F398" s="347" t="n"/>
      <c r="G398" s="347" t="n"/>
      <c r="H398" s="347" t="n"/>
      <c r="I398" s="347" t="n"/>
      <c r="J398" s="347" t="n"/>
      <c r="K398" s="347" t="n"/>
      <c r="L398" s="347" t="n"/>
      <c r="M398" s="347" t="n"/>
      <c r="N398" s="347" t="n"/>
      <c r="O398" s="347" t="n"/>
      <c r="P398" s="347" t="n"/>
      <c r="Q398" s="347" t="n"/>
      <c r="R398" s="347" t="n"/>
      <c r="S398" s="347" t="n"/>
      <c r="T398" s="347" t="n"/>
      <c r="U398" s="347" t="n"/>
      <c r="V398" s="347" t="n"/>
      <c r="W398" s="347" t="n"/>
      <c r="X398" s="347" t="n"/>
      <c r="Y398" s="364" t="n"/>
      <c r="Z398" s="364" t="n"/>
    </row>
    <row r="399" ht="27" customHeight="1">
      <c r="A399" s="64" t="inlineStr">
        <is>
          <t>SU002448</t>
        </is>
      </c>
      <c r="B399" s="64" t="inlineStr">
        <is>
          <t>P002914</t>
        </is>
      </c>
      <c r="C399" s="37" t="n">
        <v>4301051258</v>
      </c>
      <c r="D399" s="350" t="n">
        <v>4607091389685</v>
      </c>
      <c r="E399" s="705" t="n"/>
      <c r="F399" s="737" t="n">
        <v>1.3</v>
      </c>
      <c r="G399" s="38" t="n">
        <v>6</v>
      </c>
      <c r="H399" s="737" t="n">
        <v>7.8</v>
      </c>
      <c r="I399" s="737" t="n">
        <v>8.346</v>
      </c>
      <c r="J399" s="38" t="n">
        <v>56</v>
      </c>
      <c r="K399" s="38" t="inlineStr">
        <is>
          <t>8</t>
        </is>
      </c>
      <c r="L399" s="39" t="inlineStr">
        <is>
          <t>СК3</t>
        </is>
      </c>
      <c r="M399" s="38" t="n">
        <v>45</v>
      </c>
      <c r="N399" s="9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9" s="739" t="n"/>
      <c r="P399" s="739" t="n"/>
      <c r="Q399" s="739" t="n"/>
      <c r="R399" s="705" t="n"/>
      <c r="S399" s="40" t="inlineStr"/>
      <c r="T399" s="40" t="inlineStr"/>
      <c r="U399" s="41" t="inlineStr">
        <is>
          <t>кг</t>
        </is>
      </c>
      <c r="V399" s="740" t="n">
        <v>0</v>
      </c>
      <c r="W399" s="741">
        <f>IFERROR(IF(V399="",0,CEILING((V399/$H399),1)*$H399),"")</f>
        <v/>
      </c>
      <c r="X399" s="42">
        <f>IFERROR(IF(W399=0,"",ROUNDUP(W399/H399,0)*0.02175),"")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SU002557</t>
        </is>
      </c>
      <c r="B400" s="64" t="inlineStr">
        <is>
          <t>P003318</t>
        </is>
      </c>
      <c r="C400" s="37" t="n">
        <v>4301051431</v>
      </c>
      <c r="D400" s="350" t="n">
        <v>4607091389654</v>
      </c>
      <c r="E400" s="705" t="n"/>
      <c r="F400" s="737" t="n">
        <v>0.33</v>
      </c>
      <c r="G400" s="38" t="n">
        <v>6</v>
      </c>
      <c r="H400" s="737" t="n">
        <v>1.98</v>
      </c>
      <c r="I400" s="737" t="n">
        <v>2.258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SU002285</t>
        </is>
      </c>
      <c r="B401" s="64" t="inlineStr">
        <is>
          <t>P002969</t>
        </is>
      </c>
      <c r="C401" s="37" t="n">
        <v>4301051284</v>
      </c>
      <c r="D401" s="350" t="n">
        <v>4607091384352</v>
      </c>
      <c r="E401" s="705" t="n"/>
      <c r="F401" s="737" t="n">
        <v>0.6</v>
      </c>
      <c r="G401" s="38" t="n">
        <v>4</v>
      </c>
      <c r="H401" s="737" t="n">
        <v>2.4</v>
      </c>
      <c r="I401" s="737" t="n">
        <v>2.646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SU002419</t>
        </is>
      </c>
      <c r="B402" s="64" t="inlineStr">
        <is>
          <t>P002913</t>
        </is>
      </c>
      <c r="C402" s="37" t="n">
        <v>4301051257</v>
      </c>
      <c r="D402" s="350" t="n">
        <v>4607091389661</v>
      </c>
      <c r="E402" s="705" t="n"/>
      <c r="F402" s="737" t="n">
        <v>0.55</v>
      </c>
      <c r="G402" s="38" t="n">
        <v>4</v>
      </c>
      <c r="H402" s="737" t="n">
        <v>2.2</v>
      </c>
      <c r="I402" s="737" t="n">
        <v>2.492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59" t="n"/>
      <c r="B403" s="347" t="n"/>
      <c r="C403" s="347" t="n"/>
      <c r="D403" s="347" t="n"/>
      <c r="E403" s="347" t="n"/>
      <c r="F403" s="347" t="n"/>
      <c r="G403" s="347" t="n"/>
      <c r="H403" s="347" t="n"/>
      <c r="I403" s="347" t="n"/>
      <c r="J403" s="347" t="n"/>
      <c r="K403" s="347" t="n"/>
      <c r="L403" s="347" t="n"/>
      <c r="M403" s="742" t="n"/>
      <c r="N403" s="743" t="inlineStr">
        <is>
          <t>Итого</t>
        </is>
      </c>
      <c r="O403" s="713" t="n"/>
      <c r="P403" s="713" t="n"/>
      <c r="Q403" s="713" t="n"/>
      <c r="R403" s="713" t="n"/>
      <c r="S403" s="713" t="n"/>
      <c r="T403" s="714" t="n"/>
      <c r="U403" s="43" t="inlineStr">
        <is>
          <t>кор</t>
        </is>
      </c>
      <c r="V403" s="744">
        <f>IFERROR(V399/H399,"0")+IFERROR(V400/H400,"0")+IFERROR(V401/H401,"0")+IFERROR(V402/H402,"0")</f>
        <v/>
      </c>
      <c r="W403" s="744">
        <f>IFERROR(W399/H399,"0")+IFERROR(W400/H400,"0")+IFERROR(W401/H401,"0")+IFERROR(W402/H402,"0")</f>
        <v/>
      </c>
      <c r="X403" s="744">
        <f>IFERROR(IF(X399="",0,X399),"0")+IFERROR(IF(X400="",0,X400),"0")+IFERROR(IF(X401="",0,X401),"0")+IFERROR(IF(X402="",0,X402),"0")</f>
        <v/>
      </c>
      <c r="Y403" s="745" t="n"/>
      <c r="Z403" s="745" t="n"/>
    </row>
    <row r="404">
      <c r="A404" s="347" t="n"/>
      <c r="B404" s="347" t="n"/>
      <c r="C404" s="347" t="n"/>
      <c r="D404" s="347" t="n"/>
      <c r="E404" s="347" t="n"/>
      <c r="F404" s="347" t="n"/>
      <c r="G404" s="347" t="n"/>
      <c r="H404" s="347" t="n"/>
      <c r="I404" s="347" t="n"/>
      <c r="J404" s="347" t="n"/>
      <c r="K404" s="347" t="n"/>
      <c r="L404" s="347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кг</t>
        </is>
      </c>
      <c r="V404" s="744">
        <f>IFERROR(SUM(V399:V402),"0")</f>
        <v/>
      </c>
      <c r="W404" s="744">
        <f>IFERROR(SUM(W399:W402),"0")</f>
        <v/>
      </c>
      <c r="X404" s="43" t="n"/>
      <c r="Y404" s="745" t="n"/>
      <c r="Z404" s="745" t="n"/>
    </row>
    <row r="405" ht="14.25" customHeight="1">
      <c r="A405" s="364" t="inlineStr">
        <is>
          <t>Сардельки</t>
        </is>
      </c>
      <c r="B405" s="347" t="n"/>
      <c r="C405" s="347" t="n"/>
      <c r="D405" s="347" t="n"/>
      <c r="E405" s="347" t="n"/>
      <c r="F405" s="347" t="n"/>
      <c r="G405" s="347" t="n"/>
      <c r="H405" s="347" t="n"/>
      <c r="I405" s="347" t="n"/>
      <c r="J405" s="347" t="n"/>
      <c r="K405" s="347" t="n"/>
      <c r="L405" s="347" t="n"/>
      <c r="M405" s="347" t="n"/>
      <c r="N405" s="347" t="n"/>
      <c r="O405" s="347" t="n"/>
      <c r="P405" s="347" t="n"/>
      <c r="Q405" s="347" t="n"/>
      <c r="R405" s="347" t="n"/>
      <c r="S405" s="347" t="n"/>
      <c r="T405" s="347" t="n"/>
      <c r="U405" s="347" t="n"/>
      <c r="V405" s="347" t="n"/>
      <c r="W405" s="347" t="n"/>
      <c r="X405" s="347" t="n"/>
      <c r="Y405" s="364" t="n"/>
      <c r="Z405" s="364" t="n"/>
    </row>
    <row r="406" ht="27" customHeight="1">
      <c r="A406" s="64" t="inlineStr">
        <is>
          <t>SU002846</t>
        </is>
      </c>
      <c r="B406" s="64" t="inlineStr">
        <is>
          <t>P003254</t>
        </is>
      </c>
      <c r="C406" s="37" t="n">
        <v>4301060352</v>
      </c>
      <c r="D406" s="350" t="n">
        <v>4680115881648</v>
      </c>
      <c r="E406" s="705" t="n"/>
      <c r="F406" s="737" t="n">
        <v>1</v>
      </c>
      <c r="G406" s="38" t="n">
        <v>4</v>
      </c>
      <c r="H406" s="737" t="n">
        <v>4</v>
      </c>
      <c r="I406" s="737" t="n">
        <v>4.404</v>
      </c>
      <c r="J406" s="38" t="n">
        <v>104</v>
      </c>
      <c r="K406" s="38" t="inlineStr">
        <is>
          <t>8</t>
        </is>
      </c>
      <c r="L406" s="39" t="inlineStr">
        <is>
          <t>СК2</t>
        </is>
      </c>
      <c r="M406" s="38" t="n">
        <v>35</v>
      </c>
      <c r="N406" s="9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6" s="739" t="n"/>
      <c r="P406" s="739" t="n"/>
      <c r="Q406" s="739" t="n"/>
      <c r="R406" s="705" t="n"/>
      <c r="S406" s="40" t="inlineStr"/>
      <c r="T406" s="40" t="inlineStr"/>
      <c r="U406" s="41" t="inlineStr">
        <is>
          <t>кг</t>
        </is>
      </c>
      <c r="V406" s="740" t="n">
        <v>0</v>
      </c>
      <c r="W406" s="741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359" t="n"/>
      <c r="B407" s="347" t="n"/>
      <c r="C407" s="347" t="n"/>
      <c r="D407" s="347" t="n"/>
      <c r="E407" s="347" t="n"/>
      <c r="F407" s="347" t="n"/>
      <c r="G407" s="347" t="n"/>
      <c r="H407" s="347" t="n"/>
      <c r="I407" s="347" t="n"/>
      <c r="J407" s="347" t="n"/>
      <c r="K407" s="347" t="n"/>
      <c r="L407" s="347" t="n"/>
      <c r="M407" s="742" t="n"/>
      <c r="N407" s="743" t="inlineStr">
        <is>
          <t>Итого</t>
        </is>
      </c>
      <c r="O407" s="713" t="n"/>
      <c r="P407" s="713" t="n"/>
      <c r="Q407" s="713" t="n"/>
      <c r="R407" s="713" t="n"/>
      <c r="S407" s="713" t="n"/>
      <c r="T407" s="714" t="n"/>
      <c r="U407" s="43" t="inlineStr">
        <is>
          <t>кор</t>
        </is>
      </c>
      <c r="V407" s="744">
        <f>IFERROR(V406/H406,"0")</f>
        <v/>
      </c>
      <c r="W407" s="744">
        <f>IFERROR(W406/H406,"0")</f>
        <v/>
      </c>
      <c r="X407" s="744">
        <f>IFERROR(IF(X406="",0,X406),"0")</f>
        <v/>
      </c>
      <c r="Y407" s="745" t="n"/>
      <c r="Z407" s="745" t="n"/>
    </row>
    <row r="408">
      <c r="A408" s="347" t="n"/>
      <c r="B408" s="347" t="n"/>
      <c r="C408" s="347" t="n"/>
      <c r="D408" s="347" t="n"/>
      <c r="E408" s="347" t="n"/>
      <c r="F408" s="347" t="n"/>
      <c r="G408" s="347" t="n"/>
      <c r="H408" s="347" t="n"/>
      <c r="I408" s="347" t="n"/>
      <c r="J408" s="347" t="n"/>
      <c r="K408" s="347" t="n"/>
      <c r="L408" s="347" t="n"/>
      <c r="M408" s="742" t="n"/>
      <c r="N408" s="743" t="inlineStr">
        <is>
          <t>Итого</t>
        </is>
      </c>
      <c r="O408" s="713" t="n"/>
      <c r="P408" s="713" t="n"/>
      <c r="Q408" s="713" t="n"/>
      <c r="R408" s="713" t="n"/>
      <c r="S408" s="713" t="n"/>
      <c r="T408" s="714" t="n"/>
      <c r="U408" s="43" t="inlineStr">
        <is>
          <t>кг</t>
        </is>
      </c>
      <c r="V408" s="744">
        <f>IFERROR(SUM(V406:V406),"0")</f>
        <v/>
      </c>
      <c r="W408" s="744">
        <f>IFERROR(SUM(W406:W406),"0")</f>
        <v/>
      </c>
      <c r="X408" s="43" t="n"/>
      <c r="Y408" s="745" t="n"/>
      <c r="Z408" s="745" t="n"/>
    </row>
    <row r="409" ht="14.25" customHeight="1">
      <c r="A409" s="364" t="inlineStr">
        <is>
          <t>Сырокопченые колбасы</t>
        </is>
      </c>
      <c r="B409" s="347" t="n"/>
      <c r="C409" s="347" t="n"/>
      <c r="D409" s="347" t="n"/>
      <c r="E409" s="347" t="n"/>
      <c r="F409" s="347" t="n"/>
      <c r="G409" s="347" t="n"/>
      <c r="H409" s="347" t="n"/>
      <c r="I409" s="347" t="n"/>
      <c r="J409" s="347" t="n"/>
      <c r="K409" s="347" t="n"/>
      <c r="L409" s="347" t="n"/>
      <c r="M409" s="347" t="n"/>
      <c r="N409" s="347" t="n"/>
      <c r="O409" s="347" t="n"/>
      <c r="P409" s="347" t="n"/>
      <c r="Q409" s="347" t="n"/>
      <c r="R409" s="347" t="n"/>
      <c r="S409" s="347" t="n"/>
      <c r="T409" s="347" t="n"/>
      <c r="U409" s="347" t="n"/>
      <c r="V409" s="347" t="n"/>
      <c r="W409" s="347" t="n"/>
      <c r="X409" s="347" t="n"/>
      <c r="Y409" s="364" t="n"/>
      <c r="Z409" s="364" t="n"/>
    </row>
    <row r="410" ht="27" customHeight="1">
      <c r="A410" s="64" t="inlineStr">
        <is>
          <t>SU003280</t>
        </is>
      </c>
      <c r="B410" s="64" t="inlineStr">
        <is>
          <t>P003776</t>
        </is>
      </c>
      <c r="C410" s="37" t="n">
        <v>4301032046</v>
      </c>
      <c r="D410" s="350" t="n">
        <v>4680115884359</v>
      </c>
      <c r="E410" s="705" t="n"/>
      <c r="F410" s="737" t="n">
        <v>0.06</v>
      </c>
      <c r="G410" s="38" t="n">
        <v>20</v>
      </c>
      <c r="H410" s="737" t="n">
        <v>1.2</v>
      </c>
      <c r="I410" s="737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68" t="inlineStr">
        <is>
          <t>с/к колбасы «Балыкбургская с мраморным балыком и нотками кориандра» ф/в 0,06 нарезка ТМ «Баварушка»</t>
        </is>
      </c>
      <c r="O410" s="739" t="n"/>
      <c r="P410" s="739" t="n"/>
      <c r="Q410" s="739" t="n"/>
      <c r="R410" s="705" t="n"/>
      <c r="S410" s="40" t="inlineStr"/>
      <c r="T410" s="40" t="inlineStr"/>
      <c r="U410" s="41" t="inlineStr">
        <is>
          <t>кг</t>
        </is>
      </c>
      <c r="V410" s="740" t="n">
        <v>0</v>
      </c>
      <c r="W410" s="741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SU003277</t>
        </is>
      </c>
      <c r="B411" s="64" t="inlineStr">
        <is>
          <t>P003775</t>
        </is>
      </c>
      <c r="C411" s="37" t="n">
        <v>4301032045</v>
      </c>
      <c r="D411" s="350" t="n">
        <v>4680115884335</v>
      </c>
      <c r="E411" s="705" t="n"/>
      <c r="F411" s="737" t="n">
        <v>0.06</v>
      </c>
      <c r="G411" s="38" t="n">
        <v>20</v>
      </c>
      <c r="H411" s="737" t="n">
        <v>1.2</v>
      </c>
      <c r="I411" s="73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69" t="inlineStr">
        <is>
          <t>с/к колбасы «Филейбургская зернистая» ф/в 0,06 нарезка ТМ «Баварушка»</t>
        </is>
      </c>
      <c r="O411" s="739" t="n"/>
      <c r="P411" s="739" t="n"/>
      <c r="Q411" s="739" t="n"/>
      <c r="R411" s="705" t="n"/>
      <c r="S411" s="40" t="inlineStr"/>
      <c r="T411" s="40" t="inlineStr"/>
      <c r="U411" s="41" t="inlineStr">
        <is>
          <t>кг</t>
        </is>
      </c>
      <c r="V411" s="740" t="n">
        <v>10.8</v>
      </c>
      <c r="W411" s="74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SU003278</t>
        </is>
      </c>
      <c r="B412" s="64" t="inlineStr">
        <is>
          <t>P003777</t>
        </is>
      </c>
      <c r="C412" s="37" t="n">
        <v>4301032047</v>
      </c>
      <c r="D412" s="350" t="n">
        <v>4680115884342</v>
      </c>
      <c r="E412" s="705" t="n"/>
      <c r="F412" s="737" t="n">
        <v>0.06</v>
      </c>
      <c r="G412" s="38" t="n">
        <v>20</v>
      </c>
      <c r="H412" s="737" t="n">
        <v>1.2</v>
      </c>
      <c r="I412" s="73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970" t="inlineStr">
        <is>
          <t>с/к колбасы «Филейбургская с ароматными пряностями» ф/в 0,06 нарезка ТМ «Баварушка»</t>
        </is>
      </c>
      <c r="O412" s="739" t="n"/>
      <c r="P412" s="739" t="n"/>
      <c r="Q412" s="739" t="n"/>
      <c r="R412" s="705" t="n"/>
      <c r="S412" s="40" t="inlineStr"/>
      <c r="T412" s="40" t="inlineStr"/>
      <c r="U412" s="41" t="inlineStr">
        <is>
          <t>кг</t>
        </is>
      </c>
      <c r="V412" s="740" t="n">
        <v>6</v>
      </c>
      <c r="W412" s="74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 ht="27" customHeight="1">
      <c r="A413" s="64" t="inlineStr">
        <is>
          <t>SU003281</t>
        </is>
      </c>
      <c r="B413" s="64" t="inlineStr">
        <is>
          <t>P003774</t>
        </is>
      </c>
      <c r="C413" s="37" t="n">
        <v>4301170011</v>
      </c>
      <c r="D413" s="350" t="n">
        <v>4680115884113</v>
      </c>
      <c r="E413" s="705" t="n"/>
      <c r="F413" s="737" t="n">
        <v>0.11</v>
      </c>
      <c r="G413" s="38" t="n">
        <v>12</v>
      </c>
      <c r="H413" s="737" t="n">
        <v>1.32</v>
      </c>
      <c r="I413" s="737" t="n">
        <v>1.88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150</v>
      </c>
      <c r="N413" s="971" t="inlineStr">
        <is>
          <t>с/к колбасы «Филейбургская с филе сочного окорока» ф/в 0,11 н/о ТМ «Баварушка»</t>
        </is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5</v>
      </c>
      <c r="W413" s="74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59" t="n"/>
      <c r="B414" s="347" t="n"/>
      <c r="C414" s="347" t="n"/>
      <c r="D414" s="347" t="n"/>
      <c r="E414" s="347" t="n"/>
      <c r="F414" s="347" t="n"/>
      <c r="G414" s="347" t="n"/>
      <c r="H414" s="347" t="n"/>
      <c r="I414" s="347" t="n"/>
      <c r="J414" s="347" t="n"/>
      <c r="K414" s="347" t="n"/>
      <c r="L414" s="347" t="n"/>
      <c r="M414" s="742" t="n"/>
      <c r="N414" s="743" t="inlineStr">
        <is>
          <t>Итого</t>
        </is>
      </c>
      <c r="O414" s="713" t="n"/>
      <c r="P414" s="713" t="n"/>
      <c r="Q414" s="713" t="n"/>
      <c r="R414" s="713" t="n"/>
      <c r="S414" s="713" t="n"/>
      <c r="T414" s="714" t="n"/>
      <c r="U414" s="43" t="inlineStr">
        <is>
          <t>кор</t>
        </is>
      </c>
      <c r="V414" s="744">
        <f>IFERROR(V410/H410,"0")+IFERROR(V411/H411,"0")+IFERROR(V412/H412,"0")+IFERROR(V413/H413,"0")</f>
        <v/>
      </c>
      <c r="W414" s="744">
        <f>IFERROR(W410/H410,"0")+IFERROR(W411/H411,"0")+IFERROR(W412/H412,"0")+IFERROR(W413/H413,"0")</f>
        <v/>
      </c>
      <c r="X414" s="744">
        <f>IFERROR(IF(X410="",0,X410),"0")+IFERROR(IF(X411="",0,X411),"0")+IFERROR(IF(X412="",0,X412),"0")+IFERROR(IF(X413="",0,X413),"0")</f>
        <v/>
      </c>
      <c r="Y414" s="745" t="n"/>
      <c r="Z414" s="745" t="n"/>
    </row>
    <row r="415">
      <c r="A415" s="347" t="n"/>
      <c r="B415" s="347" t="n"/>
      <c r="C415" s="347" t="n"/>
      <c r="D415" s="347" t="n"/>
      <c r="E415" s="347" t="n"/>
      <c r="F415" s="347" t="n"/>
      <c r="G415" s="347" t="n"/>
      <c r="H415" s="347" t="n"/>
      <c r="I415" s="347" t="n"/>
      <c r="J415" s="347" t="n"/>
      <c r="K415" s="347" t="n"/>
      <c r="L415" s="347" t="n"/>
      <c r="M415" s="742" t="n"/>
      <c r="N415" s="743" t="inlineStr">
        <is>
          <t>Итого</t>
        </is>
      </c>
      <c r="O415" s="713" t="n"/>
      <c r="P415" s="713" t="n"/>
      <c r="Q415" s="713" t="n"/>
      <c r="R415" s="713" t="n"/>
      <c r="S415" s="713" t="n"/>
      <c r="T415" s="714" t="n"/>
      <c r="U415" s="43" t="inlineStr">
        <is>
          <t>кг</t>
        </is>
      </c>
      <c r="V415" s="744">
        <f>IFERROR(SUM(V410:V413),"0")</f>
        <v/>
      </c>
      <c r="W415" s="744">
        <f>IFERROR(SUM(W410:W413),"0")</f>
        <v/>
      </c>
      <c r="X415" s="43" t="n"/>
      <c r="Y415" s="745" t="n"/>
      <c r="Z415" s="745" t="n"/>
    </row>
    <row r="416" ht="16.5" customHeight="1">
      <c r="A416" s="375" t="inlineStr">
        <is>
          <t>Балыкбургская</t>
        </is>
      </c>
      <c r="B416" s="347" t="n"/>
      <c r="C416" s="347" t="n"/>
      <c r="D416" s="347" t="n"/>
      <c r="E416" s="347" t="n"/>
      <c r="F416" s="347" t="n"/>
      <c r="G416" s="347" t="n"/>
      <c r="H416" s="347" t="n"/>
      <c r="I416" s="347" t="n"/>
      <c r="J416" s="347" t="n"/>
      <c r="K416" s="347" t="n"/>
      <c r="L416" s="347" t="n"/>
      <c r="M416" s="347" t="n"/>
      <c r="N416" s="347" t="n"/>
      <c r="O416" s="347" t="n"/>
      <c r="P416" s="347" t="n"/>
      <c r="Q416" s="347" t="n"/>
      <c r="R416" s="347" t="n"/>
      <c r="S416" s="347" t="n"/>
      <c r="T416" s="347" t="n"/>
      <c r="U416" s="347" t="n"/>
      <c r="V416" s="347" t="n"/>
      <c r="W416" s="347" t="n"/>
      <c r="X416" s="347" t="n"/>
      <c r="Y416" s="375" t="n"/>
      <c r="Z416" s="375" t="n"/>
    </row>
    <row r="417" ht="14.25" customHeight="1">
      <c r="A417" s="364" t="inlineStr">
        <is>
          <t>Ветчины</t>
        </is>
      </c>
      <c r="B417" s="347" t="n"/>
      <c r="C417" s="347" t="n"/>
      <c r="D417" s="347" t="n"/>
      <c r="E417" s="347" t="n"/>
      <c r="F417" s="347" t="n"/>
      <c r="G417" s="347" t="n"/>
      <c r="H417" s="347" t="n"/>
      <c r="I417" s="347" t="n"/>
      <c r="J417" s="347" t="n"/>
      <c r="K417" s="347" t="n"/>
      <c r="L417" s="347" t="n"/>
      <c r="M417" s="347" t="n"/>
      <c r="N417" s="347" t="n"/>
      <c r="O417" s="347" t="n"/>
      <c r="P417" s="347" t="n"/>
      <c r="Q417" s="347" t="n"/>
      <c r="R417" s="347" t="n"/>
      <c r="S417" s="347" t="n"/>
      <c r="T417" s="347" t="n"/>
      <c r="U417" s="347" t="n"/>
      <c r="V417" s="347" t="n"/>
      <c r="W417" s="347" t="n"/>
      <c r="X417" s="347" t="n"/>
      <c r="Y417" s="364" t="n"/>
      <c r="Z417" s="364" t="n"/>
    </row>
    <row r="418" ht="27" customHeight="1">
      <c r="A418" s="64" t="inlineStr">
        <is>
          <t>SU002542</t>
        </is>
      </c>
      <c r="B418" s="64" t="inlineStr">
        <is>
          <t>P002847</t>
        </is>
      </c>
      <c r="C418" s="37" t="n">
        <v>4301020196</v>
      </c>
      <c r="D418" s="350" t="n">
        <v>4607091389388</v>
      </c>
      <c r="E418" s="705" t="n"/>
      <c r="F418" s="737" t="n">
        <v>1.3</v>
      </c>
      <c r="G418" s="38" t="n">
        <v>4</v>
      </c>
      <c r="H418" s="737" t="n">
        <v>5.2</v>
      </c>
      <c r="I418" s="737" t="n">
        <v>5.608</v>
      </c>
      <c r="J418" s="38" t="n">
        <v>104</v>
      </c>
      <c r="K418" s="38" t="inlineStr">
        <is>
          <t>8</t>
        </is>
      </c>
      <c r="L418" s="39" t="inlineStr">
        <is>
          <t>СК3</t>
        </is>
      </c>
      <c r="M418" s="38" t="n">
        <v>35</v>
      </c>
      <c r="N418" s="9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300" t="inlineStr">
        <is>
          <t>КИ</t>
        </is>
      </c>
    </row>
    <row r="419" ht="27" customHeight="1">
      <c r="A419" s="64" t="inlineStr">
        <is>
          <t>SU002319</t>
        </is>
      </c>
      <c r="B419" s="64" t="inlineStr">
        <is>
          <t>P002597</t>
        </is>
      </c>
      <c r="C419" s="37" t="n">
        <v>4301020185</v>
      </c>
      <c r="D419" s="350" t="n">
        <v>4607091389364</v>
      </c>
      <c r="E419" s="705" t="n"/>
      <c r="F419" s="737" t="n">
        <v>0.42</v>
      </c>
      <c r="G419" s="38" t="n">
        <v>6</v>
      </c>
      <c r="H419" s="737" t="n">
        <v>2.52</v>
      </c>
      <c r="I419" s="737" t="n">
        <v>2.75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35</v>
      </c>
      <c r="N419" s="9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359" t="n"/>
      <c r="B420" s="347" t="n"/>
      <c r="C420" s="347" t="n"/>
      <c r="D420" s="347" t="n"/>
      <c r="E420" s="347" t="n"/>
      <c r="F420" s="347" t="n"/>
      <c r="G420" s="347" t="n"/>
      <c r="H420" s="347" t="n"/>
      <c r="I420" s="347" t="n"/>
      <c r="J420" s="347" t="n"/>
      <c r="K420" s="347" t="n"/>
      <c r="L420" s="347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IFERROR(V418/H418,"0")+IFERROR(V419/H419,"0")</f>
        <v/>
      </c>
      <c r="W420" s="744">
        <f>IFERROR(W418/H418,"0")+IFERROR(W419/H419,"0")</f>
        <v/>
      </c>
      <c r="X420" s="744">
        <f>IFERROR(IF(X418="",0,X418),"0")+IFERROR(IF(X419="",0,X419),"0")</f>
        <v/>
      </c>
      <c r="Y420" s="745" t="n"/>
      <c r="Z420" s="745" t="n"/>
    </row>
    <row r="421">
      <c r="A421" s="347" t="n"/>
      <c r="B421" s="347" t="n"/>
      <c r="C421" s="347" t="n"/>
      <c r="D421" s="347" t="n"/>
      <c r="E421" s="347" t="n"/>
      <c r="F421" s="347" t="n"/>
      <c r="G421" s="347" t="n"/>
      <c r="H421" s="347" t="n"/>
      <c r="I421" s="347" t="n"/>
      <c r="J421" s="347" t="n"/>
      <c r="K421" s="347" t="n"/>
      <c r="L421" s="347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IFERROR(SUM(V418:V419),"0")</f>
        <v/>
      </c>
      <c r="W421" s="744">
        <f>IFERROR(SUM(W418:W419),"0")</f>
        <v/>
      </c>
      <c r="X421" s="43" t="n"/>
      <c r="Y421" s="745" t="n"/>
      <c r="Z421" s="745" t="n"/>
    </row>
    <row r="422" ht="14.25" customHeight="1">
      <c r="A422" s="364" t="inlineStr">
        <is>
          <t>Копченые колбасы</t>
        </is>
      </c>
      <c r="B422" s="347" t="n"/>
      <c r="C422" s="347" t="n"/>
      <c r="D422" s="347" t="n"/>
      <c r="E422" s="347" t="n"/>
      <c r="F422" s="347" t="n"/>
      <c r="G422" s="347" t="n"/>
      <c r="H422" s="347" t="n"/>
      <c r="I422" s="347" t="n"/>
      <c r="J422" s="347" t="n"/>
      <c r="K422" s="347" t="n"/>
      <c r="L422" s="347" t="n"/>
      <c r="M422" s="347" t="n"/>
      <c r="N422" s="347" t="n"/>
      <c r="O422" s="347" t="n"/>
      <c r="P422" s="347" t="n"/>
      <c r="Q422" s="347" t="n"/>
      <c r="R422" s="347" t="n"/>
      <c r="S422" s="347" t="n"/>
      <c r="T422" s="347" t="n"/>
      <c r="U422" s="347" t="n"/>
      <c r="V422" s="347" t="n"/>
      <c r="W422" s="347" t="n"/>
      <c r="X422" s="347" t="n"/>
      <c r="Y422" s="364" t="n"/>
      <c r="Z422" s="364" t="n"/>
    </row>
    <row r="423" ht="27" customHeight="1">
      <c r="A423" s="64" t="inlineStr">
        <is>
          <t>SU002612</t>
        </is>
      </c>
      <c r="B423" s="64" t="inlineStr">
        <is>
          <t>P003140</t>
        </is>
      </c>
      <c r="C423" s="37" t="n">
        <v>4301031212</v>
      </c>
      <c r="D423" s="350" t="n">
        <v>4607091389739</v>
      </c>
      <c r="E423" s="705" t="n"/>
      <c r="F423" s="737" t="n">
        <v>0.7</v>
      </c>
      <c r="G423" s="38" t="n">
        <v>6</v>
      </c>
      <c r="H423" s="737" t="n">
        <v>4.2</v>
      </c>
      <c r="I423" s="737" t="n">
        <v>4.43</v>
      </c>
      <c r="J423" s="38" t="n">
        <v>156</v>
      </c>
      <c r="K423" s="38" t="inlineStr">
        <is>
          <t>12</t>
        </is>
      </c>
      <c r="L423" s="39" t="inlineStr">
        <is>
          <t>СК1</t>
        </is>
      </c>
      <c r="M423" s="38" t="n">
        <v>45</v>
      </c>
      <c r="N423" s="9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SU003071</t>
        </is>
      </c>
      <c r="B424" s="64" t="inlineStr">
        <is>
          <t>P003612</t>
        </is>
      </c>
      <c r="C424" s="37" t="n">
        <v>4301031247</v>
      </c>
      <c r="D424" s="350" t="n">
        <v>4680115883048</v>
      </c>
      <c r="E424" s="705" t="n"/>
      <c r="F424" s="737" t="n">
        <v>1</v>
      </c>
      <c r="G424" s="38" t="n">
        <v>4</v>
      </c>
      <c r="H424" s="737" t="n">
        <v>4</v>
      </c>
      <c r="I424" s="737" t="n">
        <v>4.21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40</v>
      </c>
      <c r="N424" s="9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4" s="739" t="n"/>
      <c r="P424" s="739" t="n"/>
      <c r="Q424" s="739" t="n"/>
      <c r="R424" s="705" t="n"/>
      <c r="S424" s="40" t="inlineStr"/>
      <c r="T424" s="40" t="inlineStr"/>
      <c r="U424" s="41" t="inlineStr">
        <is>
          <t>кг</t>
        </is>
      </c>
      <c r="V424" s="740" t="n">
        <v>0</v>
      </c>
      <c r="W424" s="741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SU002545</t>
        </is>
      </c>
      <c r="B425" s="64" t="inlineStr">
        <is>
          <t>P003137</t>
        </is>
      </c>
      <c r="C425" s="37" t="n">
        <v>4301031176</v>
      </c>
      <c r="D425" s="350" t="n">
        <v>4607091389425</v>
      </c>
      <c r="E425" s="705" t="n"/>
      <c r="F425" s="737" t="n">
        <v>0.35</v>
      </c>
      <c r="G425" s="38" t="n">
        <v>6</v>
      </c>
      <c r="H425" s="737" t="n">
        <v>2.1</v>
      </c>
      <c r="I425" s="737" t="n">
        <v>2.23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9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5" s="739" t="n"/>
      <c r="P425" s="739" t="n"/>
      <c r="Q425" s="739" t="n"/>
      <c r="R425" s="705" t="n"/>
      <c r="S425" s="40" t="inlineStr"/>
      <c r="T425" s="40" t="inlineStr"/>
      <c r="U425" s="41" t="inlineStr">
        <is>
          <t>кг</t>
        </is>
      </c>
      <c r="V425" s="740" t="n">
        <v>0</v>
      </c>
      <c r="W425" s="741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SU002917</t>
        </is>
      </c>
      <c r="B426" s="64" t="inlineStr">
        <is>
          <t>P003343</t>
        </is>
      </c>
      <c r="C426" s="37" t="n">
        <v>4301031215</v>
      </c>
      <c r="D426" s="350" t="n">
        <v>4680115882911</v>
      </c>
      <c r="E426" s="705" t="n"/>
      <c r="F426" s="737" t="n">
        <v>0.4</v>
      </c>
      <c r="G426" s="38" t="n">
        <v>6</v>
      </c>
      <c r="H426" s="737" t="n">
        <v>2.4</v>
      </c>
      <c r="I426" s="737" t="n">
        <v>2.53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40</v>
      </c>
      <c r="N426" s="977" t="inlineStr">
        <is>
          <t>П/к колбасы «Балыкбургская по-баварски» Фикс.вес 0,4 н/о мгс ТМ «Баварушка»</t>
        </is>
      </c>
      <c r="O426" s="739" t="n"/>
      <c r="P426" s="739" t="n"/>
      <c r="Q426" s="739" t="n"/>
      <c r="R426" s="705" t="n"/>
      <c r="S426" s="40" t="inlineStr"/>
      <c r="T426" s="40" t="inlineStr"/>
      <c r="U426" s="41" t="inlineStr">
        <is>
          <t>кг</t>
        </is>
      </c>
      <c r="V426" s="740" t="n">
        <v>0</v>
      </c>
      <c r="W426" s="74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SU002726</t>
        </is>
      </c>
      <c r="B427" s="64" t="inlineStr">
        <is>
          <t>P003095</t>
        </is>
      </c>
      <c r="C427" s="37" t="n">
        <v>4301031167</v>
      </c>
      <c r="D427" s="350" t="n">
        <v>4680115880771</v>
      </c>
      <c r="E427" s="705" t="n"/>
      <c r="F427" s="737" t="n">
        <v>0.28</v>
      </c>
      <c r="G427" s="38" t="n">
        <v>6</v>
      </c>
      <c r="H427" s="737" t="n">
        <v>1.68</v>
      </c>
      <c r="I427" s="737" t="n">
        <v>1.81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SU002604</t>
        </is>
      </c>
      <c r="B428" s="64" t="inlineStr">
        <is>
          <t>P003135</t>
        </is>
      </c>
      <c r="C428" s="37" t="n">
        <v>4301031173</v>
      </c>
      <c r="D428" s="350" t="n">
        <v>4607091389500</v>
      </c>
      <c r="E428" s="705" t="n"/>
      <c r="F428" s="737" t="n">
        <v>0.35</v>
      </c>
      <c r="G428" s="38" t="n">
        <v>6</v>
      </c>
      <c r="H428" s="737" t="n">
        <v>2.1</v>
      </c>
      <c r="I428" s="73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8" s="739" t="n"/>
      <c r="P428" s="739" t="n"/>
      <c r="Q428" s="739" t="n"/>
      <c r="R428" s="705" t="n"/>
      <c r="S428" s="40" t="inlineStr"/>
      <c r="T428" s="40" t="inlineStr"/>
      <c r="U428" s="41" t="inlineStr">
        <is>
          <t>кг</t>
        </is>
      </c>
      <c r="V428" s="740" t="n">
        <v>0</v>
      </c>
      <c r="W428" s="74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 ht="27" customHeight="1">
      <c r="A429" s="64" t="inlineStr">
        <is>
          <t>SU002358</t>
        </is>
      </c>
      <c r="B429" s="64" t="inlineStr">
        <is>
          <t>P002642</t>
        </is>
      </c>
      <c r="C429" s="37" t="n">
        <v>4301031103</v>
      </c>
      <c r="D429" s="350" t="n">
        <v>4680115881983</v>
      </c>
      <c r="E429" s="705" t="n"/>
      <c r="F429" s="737" t="n">
        <v>0.28</v>
      </c>
      <c r="G429" s="38" t="n">
        <v>4</v>
      </c>
      <c r="H429" s="737" t="n">
        <v>1.12</v>
      </c>
      <c r="I429" s="737" t="n">
        <v>1.252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9" s="739" t="n"/>
      <c r="P429" s="739" t="n"/>
      <c r="Q429" s="739" t="n"/>
      <c r="R429" s="705" t="n"/>
      <c r="S429" s="40" t="inlineStr"/>
      <c r="T429" s="40" t="inlineStr"/>
      <c r="U429" s="41" t="inlineStr">
        <is>
          <t>кг</t>
        </is>
      </c>
      <c r="V429" s="740" t="n">
        <v>0</v>
      </c>
      <c r="W429" s="74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8" t="inlineStr">
        <is>
          <t>КИ</t>
        </is>
      </c>
    </row>
    <row r="430">
      <c r="A430" s="359" t="n"/>
      <c r="B430" s="347" t="n"/>
      <c r="C430" s="347" t="n"/>
      <c r="D430" s="347" t="n"/>
      <c r="E430" s="347" t="n"/>
      <c r="F430" s="347" t="n"/>
      <c r="G430" s="347" t="n"/>
      <c r="H430" s="347" t="n"/>
      <c r="I430" s="347" t="n"/>
      <c r="J430" s="347" t="n"/>
      <c r="K430" s="347" t="n"/>
      <c r="L430" s="347" t="n"/>
      <c r="M430" s="742" t="n"/>
      <c r="N430" s="743" t="inlineStr">
        <is>
          <t>Итого</t>
        </is>
      </c>
      <c r="O430" s="713" t="n"/>
      <c r="P430" s="713" t="n"/>
      <c r="Q430" s="713" t="n"/>
      <c r="R430" s="713" t="n"/>
      <c r="S430" s="713" t="n"/>
      <c r="T430" s="714" t="n"/>
      <c r="U430" s="43" t="inlineStr">
        <is>
          <t>кор</t>
        </is>
      </c>
      <c r="V430" s="744">
        <f>IFERROR(V423/H423,"0")+IFERROR(V424/H424,"0")+IFERROR(V425/H425,"0")+IFERROR(V426/H426,"0")+IFERROR(V427/H427,"0")+IFERROR(V428/H428,"0")+IFERROR(V429/H429,"0")</f>
        <v/>
      </c>
      <c r="W430" s="744">
        <f>IFERROR(W423/H423,"0")+IFERROR(W424/H424,"0")+IFERROR(W425/H425,"0")+IFERROR(W426/H426,"0")+IFERROR(W427/H427,"0")+IFERROR(W428/H428,"0")+IFERROR(W429/H429,"0")</f>
        <v/>
      </c>
      <c r="X430" s="744">
        <f>IFERROR(IF(X423="",0,X423),"0")+IFERROR(IF(X424="",0,X424),"0")+IFERROR(IF(X425="",0,X425),"0")+IFERROR(IF(X426="",0,X426),"0")+IFERROR(IF(X427="",0,X427),"0")+IFERROR(IF(X428="",0,X428),"0")+IFERROR(IF(X429="",0,X429),"0")</f>
        <v/>
      </c>
      <c r="Y430" s="745" t="n"/>
      <c r="Z430" s="745" t="n"/>
    </row>
    <row r="431">
      <c r="A431" s="347" t="n"/>
      <c r="B431" s="347" t="n"/>
      <c r="C431" s="347" t="n"/>
      <c r="D431" s="347" t="n"/>
      <c r="E431" s="347" t="n"/>
      <c r="F431" s="347" t="n"/>
      <c r="G431" s="347" t="n"/>
      <c r="H431" s="347" t="n"/>
      <c r="I431" s="347" t="n"/>
      <c r="J431" s="347" t="n"/>
      <c r="K431" s="347" t="n"/>
      <c r="L431" s="347" t="n"/>
      <c r="M431" s="742" t="n"/>
      <c r="N431" s="743" t="inlineStr">
        <is>
          <t>Итого</t>
        </is>
      </c>
      <c r="O431" s="713" t="n"/>
      <c r="P431" s="713" t="n"/>
      <c r="Q431" s="713" t="n"/>
      <c r="R431" s="713" t="n"/>
      <c r="S431" s="713" t="n"/>
      <c r="T431" s="714" t="n"/>
      <c r="U431" s="43" t="inlineStr">
        <is>
          <t>кг</t>
        </is>
      </c>
      <c r="V431" s="744">
        <f>IFERROR(SUM(V423:V429),"0")</f>
        <v/>
      </c>
      <c r="W431" s="744">
        <f>IFERROR(SUM(W423:W429),"0")</f>
        <v/>
      </c>
      <c r="X431" s="43" t="n"/>
      <c r="Y431" s="745" t="n"/>
      <c r="Z431" s="745" t="n"/>
    </row>
    <row r="432" ht="14.25" customHeight="1">
      <c r="A432" s="364" t="inlineStr">
        <is>
          <t>Сырокопченые колбасы</t>
        </is>
      </c>
      <c r="B432" s="347" t="n"/>
      <c r="C432" s="347" t="n"/>
      <c r="D432" s="347" t="n"/>
      <c r="E432" s="347" t="n"/>
      <c r="F432" s="347" t="n"/>
      <c r="G432" s="347" t="n"/>
      <c r="H432" s="347" t="n"/>
      <c r="I432" s="347" t="n"/>
      <c r="J432" s="347" t="n"/>
      <c r="K432" s="347" t="n"/>
      <c r="L432" s="347" t="n"/>
      <c r="M432" s="347" t="n"/>
      <c r="N432" s="347" t="n"/>
      <c r="O432" s="347" t="n"/>
      <c r="P432" s="347" t="n"/>
      <c r="Q432" s="347" t="n"/>
      <c r="R432" s="347" t="n"/>
      <c r="S432" s="347" t="n"/>
      <c r="T432" s="347" t="n"/>
      <c r="U432" s="347" t="n"/>
      <c r="V432" s="347" t="n"/>
      <c r="W432" s="347" t="n"/>
      <c r="X432" s="347" t="n"/>
      <c r="Y432" s="364" t="n"/>
      <c r="Z432" s="364" t="n"/>
    </row>
    <row r="433" ht="27" customHeight="1">
      <c r="A433" s="64" t="inlineStr">
        <is>
          <t>SU003315</t>
        </is>
      </c>
      <c r="B433" s="64" t="inlineStr">
        <is>
          <t>P004036</t>
        </is>
      </c>
      <c r="C433" s="37" t="n">
        <v>4301040358</v>
      </c>
      <c r="D433" s="350" t="n">
        <v>4680115884571</v>
      </c>
      <c r="E433" s="705" t="n"/>
      <c r="F433" s="737" t="n">
        <v>0.1</v>
      </c>
      <c r="G433" s="38" t="n">
        <v>20</v>
      </c>
      <c r="H433" s="737" t="n">
        <v>2</v>
      </c>
      <c r="I433" s="737" t="n">
        <v>2.6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60</v>
      </c>
      <c r="N433" s="981" t="inlineStr">
        <is>
          <t>с/к колбасы «Ветчина Балыкбургская с мраморным балыком» ф/в 0,1 нарезка ТМ «Баварушка»</t>
        </is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10</v>
      </c>
      <c r="W433" s="741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9" t="inlineStr">
        <is>
          <t>КИ</t>
        </is>
      </c>
    </row>
    <row r="434">
      <c r="A434" s="359" t="n"/>
      <c r="B434" s="347" t="n"/>
      <c r="C434" s="347" t="n"/>
      <c r="D434" s="347" t="n"/>
      <c r="E434" s="347" t="n"/>
      <c r="F434" s="347" t="n"/>
      <c r="G434" s="347" t="n"/>
      <c r="H434" s="347" t="n"/>
      <c r="I434" s="347" t="n"/>
      <c r="J434" s="347" t="n"/>
      <c r="K434" s="347" t="n"/>
      <c r="L434" s="347" t="n"/>
      <c r="M434" s="742" t="n"/>
      <c r="N434" s="743" t="inlineStr">
        <is>
          <t>Итого</t>
        </is>
      </c>
      <c r="O434" s="713" t="n"/>
      <c r="P434" s="713" t="n"/>
      <c r="Q434" s="713" t="n"/>
      <c r="R434" s="713" t="n"/>
      <c r="S434" s="713" t="n"/>
      <c r="T434" s="714" t="n"/>
      <c r="U434" s="43" t="inlineStr">
        <is>
          <t>кор</t>
        </is>
      </c>
      <c r="V434" s="744">
        <f>IFERROR(V433/H433,"0")</f>
        <v/>
      </c>
      <c r="W434" s="744">
        <f>IFERROR(W433/H433,"0")</f>
        <v/>
      </c>
      <c r="X434" s="744">
        <f>IFERROR(IF(X433="",0,X433),"0")</f>
        <v/>
      </c>
      <c r="Y434" s="745" t="n"/>
      <c r="Z434" s="745" t="n"/>
    </row>
    <row r="435">
      <c r="A435" s="347" t="n"/>
      <c r="B435" s="347" t="n"/>
      <c r="C435" s="347" t="n"/>
      <c r="D435" s="347" t="n"/>
      <c r="E435" s="347" t="n"/>
      <c r="F435" s="347" t="n"/>
      <c r="G435" s="347" t="n"/>
      <c r="H435" s="347" t="n"/>
      <c r="I435" s="347" t="n"/>
      <c r="J435" s="347" t="n"/>
      <c r="K435" s="347" t="n"/>
      <c r="L435" s="347" t="n"/>
      <c r="M435" s="742" t="n"/>
      <c r="N435" s="743" t="inlineStr">
        <is>
          <t>Итого</t>
        </is>
      </c>
      <c r="O435" s="713" t="n"/>
      <c r="P435" s="713" t="n"/>
      <c r="Q435" s="713" t="n"/>
      <c r="R435" s="713" t="n"/>
      <c r="S435" s="713" t="n"/>
      <c r="T435" s="714" t="n"/>
      <c r="U435" s="43" t="inlineStr">
        <is>
          <t>кг</t>
        </is>
      </c>
      <c r="V435" s="744">
        <f>IFERROR(SUM(V433:V433),"0")</f>
        <v/>
      </c>
      <c r="W435" s="744">
        <f>IFERROR(SUM(W433:W433),"0")</f>
        <v/>
      </c>
      <c r="X435" s="43" t="n"/>
      <c r="Y435" s="745" t="n"/>
      <c r="Z435" s="745" t="n"/>
    </row>
    <row r="436" ht="14.25" customHeight="1">
      <c r="A436" s="364" t="inlineStr">
        <is>
          <t>Сыровяленые колбасы</t>
        </is>
      </c>
      <c r="B436" s="347" t="n"/>
      <c r="C436" s="347" t="n"/>
      <c r="D436" s="347" t="n"/>
      <c r="E436" s="347" t="n"/>
      <c r="F436" s="347" t="n"/>
      <c r="G436" s="347" t="n"/>
      <c r="H436" s="347" t="n"/>
      <c r="I436" s="347" t="n"/>
      <c r="J436" s="347" t="n"/>
      <c r="K436" s="347" t="n"/>
      <c r="L436" s="347" t="n"/>
      <c r="M436" s="347" t="n"/>
      <c r="N436" s="347" t="n"/>
      <c r="O436" s="347" t="n"/>
      <c r="P436" s="347" t="n"/>
      <c r="Q436" s="347" t="n"/>
      <c r="R436" s="347" t="n"/>
      <c r="S436" s="347" t="n"/>
      <c r="T436" s="347" t="n"/>
      <c r="U436" s="347" t="n"/>
      <c r="V436" s="347" t="n"/>
      <c r="W436" s="347" t="n"/>
      <c r="X436" s="347" t="n"/>
      <c r="Y436" s="364" t="n"/>
      <c r="Z436" s="364" t="n"/>
    </row>
    <row r="437" ht="27" customHeight="1">
      <c r="A437" s="64" t="inlineStr">
        <is>
          <t>SU003279</t>
        </is>
      </c>
      <c r="B437" s="64" t="inlineStr">
        <is>
          <t>P003773</t>
        </is>
      </c>
      <c r="C437" s="37" t="n">
        <v>4301170010</v>
      </c>
      <c r="D437" s="350" t="n">
        <v>4680115884090</v>
      </c>
      <c r="E437" s="705" t="n"/>
      <c r="F437" s="737" t="n">
        <v>0.11</v>
      </c>
      <c r="G437" s="38" t="n">
        <v>12</v>
      </c>
      <c r="H437" s="737" t="n">
        <v>1.32</v>
      </c>
      <c r="I437" s="737" t="n">
        <v>1.88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150</v>
      </c>
      <c r="N437" s="982" t="inlineStr">
        <is>
          <t>с/в колбасы «Балыкбургская с мраморным балыком» ф/в 0,11 н/о ТМ «Баварушка»</t>
        </is>
      </c>
      <c r="O437" s="739" t="n"/>
      <c r="P437" s="739" t="n"/>
      <c r="Q437" s="739" t="n"/>
      <c r="R437" s="705" t="n"/>
      <c r="S437" s="40" t="inlineStr"/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10" t="inlineStr">
        <is>
          <t>КИ</t>
        </is>
      </c>
    </row>
    <row r="438">
      <c r="A438" s="359" t="n"/>
      <c r="B438" s="347" t="n"/>
      <c r="C438" s="347" t="n"/>
      <c r="D438" s="347" t="n"/>
      <c r="E438" s="347" t="n"/>
      <c r="F438" s="347" t="n"/>
      <c r="G438" s="347" t="n"/>
      <c r="H438" s="347" t="n"/>
      <c r="I438" s="347" t="n"/>
      <c r="J438" s="347" t="n"/>
      <c r="K438" s="347" t="n"/>
      <c r="L438" s="347" t="n"/>
      <c r="M438" s="742" t="n"/>
      <c r="N438" s="743" t="inlineStr">
        <is>
          <t>Итого</t>
        </is>
      </c>
      <c r="O438" s="713" t="n"/>
      <c r="P438" s="713" t="n"/>
      <c r="Q438" s="713" t="n"/>
      <c r="R438" s="713" t="n"/>
      <c r="S438" s="713" t="n"/>
      <c r="T438" s="714" t="n"/>
      <c r="U438" s="43" t="inlineStr">
        <is>
          <t>кор</t>
        </is>
      </c>
      <c r="V438" s="744">
        <f>IFERROR(V437/H437,"0")</f>
        <v/>
      </c>
      <c r="W438" s="744">
        <f>IFERROR(W437/H437,"0")</f>
        <v/>
      </c>
      <c r="X438" s="744">
        <f>IFERROR(IF(X437="",0,X437),"0")</f>
        <v/>
      </c>
      <c r="Y438" s="745" t="n"/>
      <c r="Z438" s="745" t="n"/>
    </row>
    <row r="439">
      <c r="A439" s="347" t="n"/>
      <c r="B439" s="347" t="n"/>
      <c r="C439" s="347" t="n"/>
      <c r="D439" s="347" t="n"/>
      <c r="E439" s="347" t="n"/>
      <c r="F439" s="347" t="n"/>
      <c r="G439" s="347" t="n"/>
      <c r="H439" s="347" t="n"/>
      <c r="I439" s="347" t="n"/>
      <c r="J439" s="347" t="n"/>
      <c r="K439" s="347" t="n"/>
      <c r="L439" s="347" t="n"/>
      <c r="M439" s="742" t="n"/>
      <c r="N439" s="743" t="inlineStr">
        <is>
          <t>Итого</t>
        </is>
      </c>
      <c r="O439" s="713" t="n"/>
      <c r="P439" s="713" t="n"/>
      <c r="Q439" s="713" t="n"/>
      <c r="R439" s="713" t="n"/>
      <c r="S439" s="713" t="n"/>
      <c r="T439" s="714" t="n"/>
      <c r="U439" s="43" t="inlineStr">
        <is>
          <t>кг</t>
        </is>
      </c>
      <c r="V439" s="744">
        <f>IFERROR(SUM(V437:V437),"0")</f>
        <v/>
      </c>
      <c r="W439" s="744">
        <f>IFERROR(SUM(W437:W437),"0")</f>
        <v/>
      </c>
      <c r="X439" s="43" t="n"/>
      <c r="Y439" s="745" t="n"/>
      <c r="Z439" s="745" t="n"/>
    </row>
    <row r="440" ht="14.25" customHeight="1">
      <c r="A440" s="364" t="inlineStr">
        <is>
          <t>Деликатесы</t>
        </is>
      </c>
      <c r="B440" s="347" t="n"/>
      <c r="C440" s="347" t="n"/>
      <c r="D440" s="347" t="n"/>
      <c r="E440" s="347" t="n"/>
      <c r="F440" s="347" t="n"/>
      <c r="G440" s="347" t="n"/>
      <c r="H440" s="347" t="n"/>
      <c r="I440" s="347" t="n"/>
      <c r="J440" s="347" t="n"/>
      <c r="K440" s="347" t="n"/>
      <c r="L440" s="347" t="n"/>
      <c r="M440" s="347" t="n"/>
      <c r="N440" s="347" t="n"/>
      <c r="O440" s="347" t="n"/>
      <c r="P440" s="347" t="n"/>
      <c r="Q440" s="347" t="n"/>
      <c r="R440" s="347" t="n"/>
      <c r="S440" s="347" t="n"/>
      <c r="T440" s="347" t="n"/>
      <c r="U440" s="347" t="n"/>
      <c r="V440" s="347" t="n"/>
      <c r="W440" s="347" t="n"/>
      <c r="X440" s="347" t="n"/>
      <c r="Y440" s="364" t="n"/>
      <c r="Z440" s="364" t="n"/>
    </row>
    <row r="441" ht="27" customHeight="1">
      <c r="A441" s="64" t="inlineStr">
        <is>
          <t>SU003314</t>
        </is>
      </c>
      <c r="B441" s="64" t="inlineStr">
        <is>
          <t>P004035</t>
        </is>
      </c>
      <c r="C441" s="37" t="n">
        <v>4301040357</v>
      </c>
      <c r="D441" s="350" t="n">
        <v>4680115884564</v>
      </c>
      <c r="E441" s="705" t="n"/>
      <c r="F441" s="737" t="n">
        <v>0.15</v>
      </c>
      <c r="G441" s="38" t="n">
        <v>20</v>
      </c>
      <c r="H441" s="737" t="n">
        <v>3</v>
      </c>
      <c r="I441" s="737" t="n">
        <v>3.6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8" t="n">
        <v>60</v>
      </c>
      <c r="N441" s="983" t="inlineStr">
        <is>
          <t>Деликатесы «Бекон Балыкбургский с натуральным копчением» ф/в 0,15 нарезка ТМ «Баварушка»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10.5</v>
      </c>
      <c r="W441" s="741">
        <f>IFERROR(IF(V441="",0,CEILING((V441/$H441),1)*$H441),"")</f>
        <v/>
      </c>
      <c r="X441" s="42">
        <f>IFERROR(IF(W441=0,"",ROUNDUP(W441/H441,0)*0.00627),"")</f>
        <v/>
      </c>
      <c r="Y441" s="69" t="inlineStr"/>
      <c r="Z441" s="70" t="inlineStr"/>
      <c r="AD441" s="71" t="n"/>
      <c r="BA441" s="311" t="inlineStr">
        <is>
          <t>КИ</t>
        </is>
      </c>
    </row>
    <row r="442">
      <c r="A442" s="359" t="n"/>
      <c r="B442" s="347" t="n"/>
      <c r="C442" s="347" t="n"/>
      <c r="D442" s="347" t="n"/>
      <c r="E442" s="347" t="n"/>
      <c r="F442" s="347" t="n"/>
      <c r="G442" s="347" t="n"/>
      <c r="H442" s="347" t="n"/>
      <c r="I442" s="347" t="n"/>
      <c r="J442" s="347" t="n"/>
      <c r="K442" s="347" t="n"/>
      <c r="L442" s="347" t="n"/>
      <c r="M442" s="742" t="n"/>
      <c r="N442" s="743" t="inlineStr">
        <is>
          <t>Итого</t>
        </is>
      </c>
      <c r="O442" s="713" t="n"/>
      <c r="P442" s="713" t="n"/>
      <c r="Q442" s="713" t="n"/>
      <c r="R442" s="713" t="n"/>
      <c r="S442" s="713" t="n"/>
      <c r="T442" s="714" t="n"/>
      <c r="U442" s="43" t="inlineStr">
        <is>
          <t>кор</t>
        </is>
      </c>
      <c r="V442" s="744">
        <f>IFERROR(V441/H441,"0")</f>
        <v/>
      </c>
      <c r="W442" s="744">
        <f>IFERROR(W441/H441,"0")</f>
        <v/>
      </c>
      <c r="X442" s="744">
        <f>IFERROR(IF(X441="",0,X441),"0")</f>
        <v/>
      </c>
      <c r="Y442" s="745" t="n"/>
      <c r="Z442" s="745" t="n"/>
    </row>
    <row r="443">
      <c r="A443" s="347" t="n"/>
      <c r="B443" s="347" t="n"/>
      <c r="C443" s="347" t="n"/>
      <c r="D443" s="347" t="n"/>
      <c r="E443" s="347" t="n"/>
      <c r="F443" s="347" t="n"/>
      <c r="G443" s="347" t="n"/>
      <c r="H443" s="347" t="n"/>
      <c r="I443" s="347" t="n"/>
      <c r="J443" s="347" t="n"/>
      <c r="K443" s="347" t="n"/>
      <c r="L443" s="347" t="n"/>
      <c r="M443" s="742" t="n"/>
      <c r="N443" s="743" t="inlineStr">
        <is>
          <t>Итого</t>
        </is>
      </c>
      <c r="O443" s="713" t="n"/>
      <c r="P443" s="713" t="n"/>
      <c r="Q443" s="713" t="n"/>
      <c r="R443" s="713" t="n"/>
      <c r="S443" s="713" t="n"/>
      <c r="T443" s="714" t="n"/>
      <c r="U443" s="43" t="inlineStr">
        <is>
          <t>кг</t>
        </is>
      </c>
      <c r="V443" s="744">
        <f>IFERROR(SUM(V441:V441),"0")</f>
        <v/>
      </c>
      <c r="W443" s="744">
        <f>IFERROR(SUM(W441:W441),"0")</f>
        <v/>
      </c>
      <c r="X443" s="43" t="n"/>
      <c r="Y443" s="745" t="n"/>
      <c r="Z443" s="745" t="n"/>
    </row>
    <row r="444" ht="27.75" customHeight="1">
      <c r="A444" s="374" t="inlineStr">
        <is>
          <t>Дугушка</t>
        </is>
      </c>
      <c r="B444" s="736" t="n"/>
      <c r="C444" s="736" t="n"/>
      <c r="D444" s="736" t="n"/>
      <c r="E444" s="736" t="n"/>
      <c r="F444" s="736" t="n"/>
      <c r="G444" s="736" t="n"/>
      <c r="H444" s="736" t="n"/>
      <c r="I444" s="736" t="n"/>
      <c r="J444" s="736" t="n"/>
      <c r="K444" s="736" t="n"/>
      <c r="L444" s="736" t="n"/>
      <c r="M444" s="736" t="n"/>
      <c r="N444" s="736" t="n"/>
      <c r="O444" s="736" t="n"/>
      <c r="P444" s="736" t="n"/>
      <c r="Q444" s="736" t="n"/>
      <c r="R444" s="736" t="n"/>
      <c r="S444" s="736" t="n"/>
      <c r="T444" s="736" t="n"/>
      <c r="U444" s="736" t="n"/>
      <c r="V444" s="736" t="n"/>
      <c r="W444" s="736" t="n"/>
      <c r="X444" s="736" t="n"/>
      <c r="Y444" s="55" t="n"/>
      <c r="Z444" s="55" t="n"/>
    </row>
    <row r="445" ht="16.5" customHeight="1">
      <c r="A445" s="375" t="inlineStr">
        <is>
          <t>Дугушка</t>
        </is>
      </c>
      <c r="B445" s="347" t="n"/>
      <c r="C445" s="347" t="n"/>
      <c r="D445" s="347" t="n"/>
      <c r="E445" s="347" t="n"/>
      <c r="F445" s="347" t="n"/>
      <c r="G445" s="347" t="n"/>
      <c r="H445" s="347" t="n"/>
      <c r="I445" s="347" t="n"/>
      <c r="J445" s="347" t="n"/>
      <c r="K445" s="347" t="n"/>
      <c r="L445" s="347" t="n"/>
      <c r="M445" s="347" t="n"/>
      <c r="N445" s="347" t="n"/>
      <c r="O445" s="347" t="n"/>
      <c r="P445" s="347" t="n"/>
      <c r="Q445" s="347" t="n"/>
      <c r="R445" s="347" t="n"/>
      <c r="S445" s="347" t="n"/>
      <c r="T445" s="347" t="n"/>
      <c r="U445" s="347" t="n"/>
      <c r="V445" s="347" t="n"/>
      <c r="W445" s="347" t="n"/>
      <c r="X445" s="347" t="n"/>
      <c r="Y445" s="375" t="n"/>
      <c r="Z445" s="375" t="n"/>
    </row>
    <row r="446" ht="14.25" customHeight="1">
      <c r="A446" s="364" t="inlineStr">
        <is>
          <t>Вареные колбасы</t>
        </is>
      </c>
      <c r="B446" s="347" t="n"/>
      <c r="C446" s="347" t="n"/>
      <c r="D446" s="347" t="n"/>
      <c r="E446" s="347" t="n"/>
      <c r="F446" s="347" t="n"/>
      <c r="G446" s="347" t="n"/>
      <c r="H446" s="347" t="n"/>
      <c r="I446" s="347" t="n"/>
      <c r="J446" s="347" t="n"/>
      <c r="K446" s="347" t="n"/>
      <c r="L446" s="347" t="n"/>
      <c r="M446" s="347" t="n"/>
      <c r="N446" s="347" t="n"/>
      <c r="O446" s="347" t="n"/>
      <c r="P446" s="347" t="n"/>
      <c r="Q446" s="347" t="n"/>
      <c r="R446" s="347" t="n"/>
      <c r="S446" s="347" t="n"/>
      <c r="T446" s="347" t="n"/>
      <c r="U446" s="347" t="n"/>
      <c r="V446" s="347" t="n"/>
      <c r="W446" s="347" t="n"/>
      <c r="X446" s="347" t="n"/>
      <c r="Y446" s="364" t="n"/>
      <c r="Z446" s="364" t="n"/>
    </row>
    <row r="447" ht="27" customHeight="1">
      <c r="A447" s="64" t="inlineStr">
        <is>
          <t>SU002011</t>
        </is>
      </c>
      <c r="B447" s="64" t="inlineStr">
        <is>
          <t>P002991</t>
        </is>
      </c>
      <c r="C447" s="37" t="n">
        <v>4301011371</v>
      </c>
      <c r="D447" s="350" t="n">
        <v>4607091389067</v>
      </c>
      <c r="E447" s="705" t="n"/>
      <c r="F447" s="737" t="n">
        <v>0.88</v>
      </c>
      <c r="G447" s="38" t="n">
        <v>6</v>
      </c>
      <c r="H447" s="737" t="n">
        <v>5.28</v>
      </c>
      <c r="I447" s="737" t="n">
        <v>5.64</v>
      </c>
      <c r="J447" s="38" t="n">
        <v>104</v>
      </c>
      <c r="K447" s="38" t="inlineStr">
        <is>
          <t>8</t>
        </is>
      </c>
      <c r="L447" s="39" t="inlineStr">
        <is>
          <t>СК3</t>
        </is>
      </c>
      <c r="M447" s="38" t="n">
        <v>55</v>
      </c>
      <c r="N447" s="9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7" s="739" t="n"/>
      <c r="P447" s="739" t="n"/>
      <c r="Q447" s="739" t="n"/>
      <c r="R447" s="705" t="n"/>
      <c r="S447" s="40" t="inlineStr"/>
      <c r="T447" s="40" t="inlineStr"/>
      <c r="U447" s="41" t="inlineStr">
        <is>
          <t>кг</t>
        </is>
      </c>
      <c r="V447" s="740" t="n">
        <v>0</v>
      </c>
      <c r="W447" s="74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350" t="n">
        <v>4607091383522</v>
      </c>
      <c r="E448" s="705" t="n"/>
      <c r="F448" s="737" t="n">
        <v>0.88</v>
      </c>
      <c r="G448" s="38" t="n">
        <v>6</v>
      </c>
      <c r="H448" s="737" t="n">
        <v>5.28</v>
      </c>
      <c r="I448" s="73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9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39" t="n"/>
      <c r="P448" s="739" t="n"/>
      <c r="Q448" s="739" t="n"/>
      <c r="R448" s="705" t="n"/>
      <c r="S448" s="40" t="inlineStr"/>
      <c r="T448" s="40" t="inlineStr"/>
      <c r="U448" s="41" t="inlineStr">
        <is>
          <t>кг</t>
        </is>
      </c>
      <c r="V448" s="740" t="n">
        <v>0</v>
      </c>
      <c r="W448" s="74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P002990</t>
        </is>
      </c>
      <c r="C449" s="37" t="n">
        <v>4301011431</v>
      </c>
      <c r="D449" s="350" t="n">
        <v>4607091384437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350" t="n">
        <v>4607091389104</v>
      </c>
      <c r="E450" s="705" t="n"/>
      <c r="F450" s="737" t="n">
        <v>0.88</v>
      </c>
      <c r="G450" s="38" t="n">
        <v>6</v>
      </c>
      <c r="H450" s="737" t="n">
        <v>5.28</v>
      </c>
      <c r="I450" s="73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50" t="n">
        <v>4680115880603</v>
      </c>
      <c r="E451" s="705" t="n"/>
      <c r="F451" s="737" t="n">
        <v>0.6</v>
      </c>
      <c r="G451" s="38" t="n">
        <v>6</v>
      </c>
      <c r="H451" s="737" t="n">
        <v>3.6</v>
      </c>
      <c r="I451" s="737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39" t="n"/>
      <c r="P451" s="739" t="n"/>
      <c r="Q451" s="739" t="n"/>
      <c r="R451" s="705" t="n"/>
      <c r="S451" s="40" t="inlineStr"/>
      <c r="T451" s="40" t="inlineStr"/>
      <c r="U451" s="41" t="inlineStr">
        <is>
          <t>кг</t>
        </is>
      </c>
      <c r="V451" s="740" t="n">
        <v>0</v>
      </c>
      <c r="W451" s="741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50" t="n">
        <v>4607091389999</v>
      </c>
      <c r="E452" s="705" t="n"/>
      <c r="F452" s="737" t="n">
        <v>0.6</v>
      </c>
      <c r="G452" s="38" t="n">
        <v>6</v>
      </c>
      <c r="H452" s="737" t="n">
        <v>3.6</v>
      </c>
      <c r="I452" s="737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9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39" t="n"/>
      <c r="P452" s="739" t="n"/>
      <c r="Q452" s="739" t="n"/>
      <c r="R452" s="705" t="n"/>
      <c r="S452" s="40" t="inlineStr"/>
      <c r="T452" s="40" t="inlineStr"/>
      <c r="U452" s="41" t="inlineStr">
        <is>
          <t>кг</t>
        </is>
      </c>
      <c r="V452" s="740" t="n">
        <v>0</v>
      </c>
      <c r="W452" s="741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SU002635</t>
        </is>
      </c>
      <c r="B453" s="64" t="inlineStr">
        <is>
          <t>P002992</t>
        </is>
      </c>
      <c r="C453" s="37" t="n">
        <v>4301011372</v>
      </c>
      <c r="D453" s="350" t="n">
        <v>4680115882782</v>
      </c>
      <c r="E453" s="705" t="n"/>
      <c r="F453" s="737" t="n">
        <v>0.6</v>
      </c>
      <c r="G453" s="38" t="n">
        <v>6</v>
      </c>
      <c r="H453" s="737" t="n">
        <v>3.6</v>
      </c>
      <c r="I453" s="737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50</v>
      </c>
      <c r="N453" s="9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3" s="739" t="n"/>
      <c r="P453" s="739" t="n"/>
      <c r="Q453" s="739" t="n"/>
      <c r="R453" s="705" t="n"/>
      <c r="S453" s="40" t="inlineStr"/>
      <c r="T453" s="40" t="inlineStr"/>
      <c r="U453" s="41" t="inlineStr">
        <is>
          <t>кг</t>
        </is>
      </c>
      <c r="V453" s="740" t="n">
        <v>0</v>
      </c>
      <c r="W453" s="741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SU002020</t>
        </is>
      </c>
      <c r="B454" s="64" t="inlineStr">
        <is>
          <t>P002308</t>
        </is>
      </c>
      <c r="C454" s="37" t="n">
        <v>4301011190</v>
      </c>
      <c r="D454" s="350" t="n">
        <v>4607091389098</v>
      </c>
      <c r="E454" s="705" t="n"/>
      <c r="F454" s="737" t="n">
        <v>0.4</v>
      </c>
      <c r="G454" s="38" t="n">
        <v>6</v>
      </c>
      <c r="H454" s="737" t="n">
        <v>2.4</v>
      </c>
      <c r="I454" s="737" t="n">
        <v>2.6</v>
      </c>
      <c r="J454" s="38" t="n">
        <v>156</v>
      </c>
      <c r="K454" s="38" t="inlineStr">
        <is>
          <t>12</t>
        </is>
      </c>
      <c r="L454" s="39" t="inlineStr">
        <is>
          <t>СК3</t>
        </is>
      </c>
      <c r="M454" s="38" t="n">
        <v>50</v>
      </c>
      <c r="N454" s="9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SU002631</t>
        </is>
      </c>
      <c r="B455" s="64" t="inlineStr">
        <is>
          <t>P002981</t>
        </is>
      </c>
      <c r="C455" s="37" t="n">
        <v>4301011366</v>
      </c>
      <c r="D455" s="350" t="n">
        <v>4607091389982</v>
      </c>
      <c r="E455" s="705" t="n"/>
      <c r="F455" s="737" t="n">
        <v>0.6</v>
      </c>
      <c r="G455" s="38" t="n">
        <v>6</v>
      </c>
      <c r="H455" s="737" t="n">
        <v>3.6</v>
      </c>
      <c r="I455" s="73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9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>
      <c r="A456" s="359" t="n"/>
      <c r="B456" s="347" t="n"/>
      <c r="C456" s="347" t="n"/>
      <c r="D456" s="347" t="n"/>
      <c r="E456" s="347" t="n"/>
      <c r="F456" s="347" t="n"/>
      <c r="G456" s="347" t="n"/>
      <c r="H456" s="347" t="n"/>
      <c r="I456" s="347" t="n"/>
      <c r="J456" s="347" t="n"/>
      <c r="K456" s="347" t="n"/>
      <c r="L456" s="347" t="n"/>
      <c r="M456" s="742" t="n"/>
      <c r="N456" s="743" t="inlineStr">
        <is>
          <t>Итого</t>
        </is>
      </c>
      <c r="O456" s="713" t="n"/>
      <c r="P456" s="713" t="n"/>
      <c r="Q456" s="713" t="n"/>
      <c r="R456" s="713" t="n"/>
      <c r="S456" s="713" t="n"/>
      <c r="T456" s="714" t="n"/>
      <c r="U456" s="43" t="inlineStr">
        <is>
          <t>кор</t>
        </is>
      </c>
      <c r="V456" s="744">
        <f>IFERROR(V447/H447,"0")+IFERROR(V448/H448,"0")+IFERROR(V449/H449,"0")+IFERROR(V450/H450,"0")+IFERROR(V451/H451,"0")+IFERROR(V452/H452,"0")+IFERROR(V453/H453,"0")+IFERROR(V454/H454,"0")+IFERROR(V455/H455,"0")</f>
        <v/>
      </c>
      <c r="W456" s="744">
        <f>IFERROR(W447/H447,"0")+IFERROR(W448/H448,"0")+IFERROR(W449/H449,"0")+IFERROR(W450/H450,"0")+IFERROR(W451/H451,"0")+IFERROR(W452/H452,"0")+IFERROR(W453/H453,"0")+IFERROR(W454/H454,"0")+IFERROR(W455/H455,"0")</f>
        <v/>
      </c>
      <c r="X456" s="7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/>
      </c>
      <c r="Y456" s="745" t="n"/>
      <c r="Z456" s="745" t="n"/>
    </row>
    <row r="457">
      <c r="A457" s="347" t="n"/>
      <c r="B457" s="347" t="n"/>
      <c r="C457" s="347" t="n"/>
      <c r="D457" s="347" t="n"/>
      <c r="E457" s="347" t="n"/>
      <c r="F457" s="347" t="n"/>
      <c r="G457" s="347" t="n"/>
      <c r="H457" s="347" t="n"/>
      <c r="I457" s="347" t="n"/>
      <c r="J457" s="347" t="n"/>
      <c r="K457" s="347" t="n"/>
      <c r="L457" s="347" t="n"/>
      <c r="M457" s="742" t="n"/>
      <c r="N457" s="743" t="inlineStr">
        <is>
          <t>Итого</t>
        </is>
      </c>
      <c r="O457" s="713" t="n"/>
      <c r="P457" s="713" t="n"/>
      <c r="Q457" s="713" t="n"/>
      <c r="R457" s="713" t="n"/>
      <c r="S457" s="713" t="n"/>
      <c r="T457" s="714" t="n"/>
      <c r="U457" s="43" t="inlineStr">
        <is>
          <t>кг</t>
        </is>
      </c>
      <c r="V457" s="744">
        <f>IFERROR(SUM(V447:V455),"0")</f>
        <v/>
      </c>
      <c r="W457" s="744">
        <f>IFERROR(SUM(W447:W455),"0")</f>
        <v/>
      </c>
      <c r="X457" s="43" t="n"/>
      <c r="Y457" s="745" t="n"/>
      <c r="Z457" s="745" t="n"/>
    </row>
    <row r="458" ht="14.25" customHeight="1">
      <c r="A458" s="364" t="inlineStr">
        <is>
          <t>Ветчины</t>
        </is>
      </c>
      <c r="B458" s="347" t="n"/>
      <c r="C458" s="347" t="n"/>
      <c r="D458" s="347" t="n"/>
      <c r="E458" s="347" t="n"/>
      <c r="F458" s="347" t="n"/>
      <c r="G458" s="347" t="n"/>
      <c r="H458" s="347" t="n"/>
      <c r="I458" s="347" t="n"/>
      <c r="J458" s="347" t="n"/>
      <c r="K458" s="347" t="n"/>
      <c r="L458" s="347" t="n"/>
      <c r="M458" s="347" t="n"/>
      <c r="N458" s="347" t="n"/>
      <c r="O458" s="347" t="n"/>
      <c r="P458" s="347" t="n"/>
      <c r="Q458" s="347" t="n"/>
      <c r="R458" s="347" t="n"/>
      <c r="S458" s="347" t="n"/>
      <c r="T458" s="347" t="n"/>
      <c r="U458" s="347" t="n"/>
      <c r="V458" s="347" t="n"/>
      <c r="W458" s="347" t="n"/>
      <c r="X458" s="347" t="n"/>
      <c r="Y458" s="364" t="n"/>
      <c r="Z458" s="364" t="n"/>
    </row>
    <row r="459" ht="16.5" customHeight="1">
      <c r="A459" s="64" t="inlineStr">
        <is>
          <t>SU002035</t>
        </is>
      </c>
      <c r="B459" s="64" t="inlineStr">
        <is>
          <t>P003146</t>
        </is>
      </c>
      <c r="C459" s="37" t="n">
        <v>4301020222</v>
      </c>
      <c r="D459" s="350" t="n">
        <v>4607091388930</v>
      </c>
      <c r="E459" s="705" t="n"/>
      <c r="F459" s="737" t="n">
        <v>0.88</v>
      </c>
      <c r="G459" s="38" t="n">
        <v>6</v>
      </c>
      <c r="H459" s="737" t="n">
        <v>5.28</v>
      </c>
      <c r="I459" s="737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8" t="n">
        <v>55</v>
      </c>
      <c r="N459" s="993">
        <f>HYPERLINK("https://abi.ru/products/Охлажденные/Дугушка/Дугушка/Ветчины/P003146/","Ветчины Дугушка Дугушка Вес б/о Дугушка")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1" t="inlineStr">
        <is>
          <t>КИ</t>
        </is>
      </c>
    </row>
    <row r="460" ht="16.5" customHeight="1">
      <c r="A460" s="64" t="inlineStr">
        <is>
          <t>SU002643</t>
        </is>
      </c>
      <c r="B460" s="64" t="inlineStr">
        <is>
          <t>P002993</t>
        </is>
      </c>
      <c r="C460" s="37" t="n">
        <v>4301020206</v>
      </c>
      <c r="D460" s="350" t="n">
        <v>4680115880054</v>
      </c>
      <c r="E460" s="705" t="n"/>
      <c r="F460" s="737" t="n">
        <v>0.6</v>
      </c>
      <c r="G460" s="38" t="n">
        <v>6</v>
      </c>
      <c r="H460" s="737" t="n">
        <v>3.6</v>
      </c>
      <c r="I460" s="73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994">
        <f>HYPERLINK("https://abi.ru/products/Охлажденные/Дугушка/Дугушка/Ветчины/P002993/","Ветчины «Дугушка» Фикс.вес 0,6 П/а ТМ «Дугушка»")</f>
        <v/>
      </c>
      <c r="O460" s="739" t="n"/>
      <c r="P460" s="739" t="n"/>
      <c r="Q460" s="739" t="n"/>
      <c r="R460" s="705" t="n"/>
      <c r="S460" s="40" t="inlineStr"/>
      <c r="T460" s="40" t="inlineStr"/>
      <c r="U460" s="41" t="inlineStr">
        <is>
          <t>кг</t>
        </is>
      </c>
      <c r="V460" s="740" t="n">
        <v>0</v>
      </c>
      <c r="W460" s="74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2" t="inlineStr">
        <is>
          <t>КИ</t>
        </is>
      </c>
    </row>
    <row r="461">
      <c r="A461" s="359" t="n"/>
      <c r="B461" s="347" t="n"/>
      <c r="C461" s="347" t="n"/>
      <c r="D461" s="347" t="n"/>
      <c r="E461" s="347" t="n"/>
      <c r="F461" s="347" t="n"/>
      <c r="G461" s="347" t="n"/>
      <c r="H461" s="347" t="n"/>
      <c r="I461" s="347" t="n"/>
      <c r="J461" s="347" t="n"/>
      <c r="K461" s="347" t="n"/>
      <c r="L461" s="347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кор</t>
        </is>
      </c>
      <c r="V461" s="744">
        <f>IFERROR(V459/H459,"0")+IFERROR(V460/H460,"0")</f>
        <v/>
      </c>
      <c r="W461" s="744">
        <f>IFERROR(W459/H459,"0")+IFERROR(W460/H460,"0")</f>
        <v/>
      </c>
      <c r="X461" s="744">
        <f>IFERROR(IF(X459="",0,X459),"0")+IFERROR(IF(X460="",0,X460),"0")</f>
        <v/>
      </c>
      <c r="Y461" s="745" t="n"/>
      <c r="Z461" s="745" t="n"/>
    </row>
    <row r="462">
      <c r="A462" s="347" t="n"/>
      <c r="B462" s="347" t="n"/>
      <c r="C462" s="347" t="n"/>
      <c r="D462" s="347" t="n"/>
      <c r="E462" s="347" t="n"/>
      <c r="F462" s="347" t="n"/>
      <c r="G462" s="347" t="n"/>
      <c r="H462" s="347" t="n"/>
      <c r="I462" s="347" t="n"/>
      <c r="J462" s="347" t="n"/>
      <c r="K462" s="347" t="n"/>
      <c r="L462" s="347" t="n"/>
      <c r="M462" s="742" t="n"/>
      <c r="N462" s="743" t="inlineStr">
        <is>
          <t>Итого</t>
        </is>
      </c>
      <c r="O462" s="713" t="n"/>
      <c r="P462" s="713" t="n"/>
      <c r="Q462" s="713" t="n"/>
      <c r="R462" s="713" t="n"/>
      <c r="S462" s="713" t="n"/>
      <c r="T462" s="714" t="n"/>
      <c r="U462" s="43" t="inlineStr">
        <is>
          <t>кг</t>
        </is>
      </c>
      <c r="V462" s="744">
        <f>IFERROR(SUM(V459:V460),"0")</f>
        <v/>
      </c>
      <c r="W462" s="744">
        <f>IFERROR(SUM(W459:W460),"0")</f>
        <v/>
      </c>
      <c r="X462" s="43" t="n"/>
      <c r="Y462" s="745" t="n"/>
      <c r="Z462" s="745" t="n"/>
    </row>
    <row r="463" ht="14.25" customHeight="1">
      <c r="A463" s="364" t="inlineStr">
        <is>
          <t>Копченые колбасы</t>
        </is>
      </c>
      <c r="B463" s="347" t="n"/>
      <c r="C463" s="347" t="n"/>
      <c r="D463" s="347" t="n"/>
      <c r="E463" s="347" t="n"/>
      <c r="F463" s="347" t="n"/>
      <c r="G463" s="347" t="n"/>
      <c r="H463" s="347" t="n"/>
      <c r="I463" s="347" t="n"/>
      <c r="J463" s="347" t="n"/>
      <c r="K463" s="347" t="n"/>
      <c r="L463" s="347" t="n"/>
      <c r="M463" s="347" t="n"/>
      <c r="N463" s="347" t="n"/>
      <c r="O463" s="347" t="n"/>
      <c r="P463" s="347" t="n"/>
      <c r="Q463" s="347" t="n"/>
      <c r="R463" s="347" t="n"/>
      <c r="S463" s="347" t="n"/>
      <c r="T463" s="347" t="n"/>
      <c r="U463" s="347" t="n"/>
      <c r="V463" s="347" t="n"/>
      <c r="W463" s="347" t="n"/>
      <c r="X463" s="347" t="n"/>
      <c r="Y463" s="364" t="n"/>
      <c r="Z463" s="364" t="n"/>
    </row>
    <row r="464" ht="27" customHeight="1">
      <c r="A464" s="64" t="inlineStr">
        <is>
          <t>SU002150</t>
        </is>
      </c>
      <c r="B464" s="64" t="inlineStr">
        <is>
          <t>P003636</t>
        </is>
      </c>
      <c r="C464" s="37" t="n">
        <v>4301031252</v>
      </c>
      <c r="D464" s="350" t="n">
        <v>4680115883116</v>
      </c>
      <c r="E464" s="705" t="n"/>
      <c r="F464" s="737" t="n">
        <v>0.88</v>
      </c>
      <c r="G464" s="38" t="n">
        <v>6</v>
      </c>
      <c r="H464" s="737" t="n">
        <v>5.28</v>
      </c>
      <c r="I464" s="737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8" t="n">
        <v>60</v>
      </c>
      <c r="N464" s="9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SU002158</t>
        </is>
      </c>
      <c r="B465" s="64" t="inlineStr">
        <is>
          <t>P003632</t>
        </is>
      </c>
      <c r="C465" s="37" t="n">
        <v>4301031248</v>
      </c>
      <c r="D465" s="350" t="n">
        <v>4680115883093</v>
      </c>
      <c r="E465" s="705" t="n"/>
      <c r="F465" s="737" t="n">
        <v>0.88</v>
      </c>
      <c r="G465" s="38" t="n">
        <v>6</v>
      </c>
      <c r="H465" s="737" t="n">
        <v>5.28</v>
      </c>
      <c r="I465" s="737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9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4" t="inlineStr">
        <is>
          <t>КИ</t>
        </is>
      </c>
    </row>
    <row r="466" ht="27" customHeight="1">
      <c r="A466" s="64" t="inlineStr">
        <is>
          <t>SU002151</t>
        </is>
      </c>
      <c r="B466" s="64" t="inlineStr">
        <is>
          <t>P003634</t>
        </is>
      </c>
      <c r="C466" s="37" t="n">
        <v>4301031250</v>
      </c>
      <c r="D466" s="350" t="n">
        <v>4680115883109</v>
      </c>
      <c r="E466" s="705" t="n"/>
      <c r="F466" s="737" t="n">
        <v>0.88</v>
      </c>
      <c r="G466" s="38" t="n">
        <v>6</v>
      </c>
      <c r="H466" s="737" t="n">
        <v>5.28</v>
      </c>
      <c r="I466" s="737" t="n">
        <v>5.64</v>
      </c>
      <c r="J466" s="38" t="n">
        <v>104</v>
      </c>
      <c r="K466" s="38" t="inlineStr">
        <is>
          <t>8</t>
        </is>
      </c>
      <c r="L466" s="39" t="inlineStr">
        <is>
          <t>СК2</t>
        </is>
      </c>
      <c r="M466" s="38" t="n">
        <v>60</v>
      </c>
      <c r="N466" s="9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6" s="739" t="n"/>
      <c r="P466" s="739" t="n"/>
      <c r="Q466" s="739" t="n"/>
      <c r="R466" s="705" t="n"/>
      <c r="S466" s="40" t="inlineStr"/>
      <c r="T466" s="40" t="inlineStr"/>
      <c r="U466" s="41" t="inlineStr">
        <is>
          <t>кг</t>
        </is>
      </c>
      <c r="V466" s="740" t="n">
        <v>0</v>
      </c>
      <c r="W466" s="74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5" t="inlineStr">
        <is>
          <t>КИ</t>
        </is>
      </c>
    </row>
    <row r="467" ht="27" customHeight="1">
      <c r="A467" s="64" t="inlineStr">
        <is>
          <t>SU002916</t>
        </is>
      </c>
      <c r="B467" s="64" t="inlineStr">
        <is>
          <t>P003633</t>
        </is>
      </c>
      <c r="C467" s="37" t="n">
        <v>4301031249</v>
      </c>
      <c r="D467" s="350" t="n">
        <v>4680115882072</v>
      </c>
      <c r="E467" s="705" t="n"/>
      <c r="F467" s="737" t="n">
        <v>0.6</v>
      </c>
      <c r="G467" s="38" t="n">
        <v>6</v>
      </c>
      <c r="H467" s="737" t="n">
        <v>3.6</v>
      </c>
      <c r="I467" s="73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998" t="inlineStr">
        <is>
          <t>В/к колбасы «Рубленая Запеченная» Фикс.вес 0,6 Вектор ТМ «Дугушка»</t>
        </is>
      </c>
      <c r="O467" s="739" t="n"/>
      <c r="P467" s="739" t="n"/>
      <c r="Q467" s="739" t="n"/>
      <c r="R467" s="705" t="n"/>
      <c r="S467" s="40" t="inlineStr"/>
      <c r="T467" s="40" t="inlineStr"/>
      <c r="U467" s="41" t="inlineStr">
        <is>
          <t>кг</t>
        </is>
      </c>
      <c r="V467" s="740" t="n">
        <v>0</v>
      </c>
      <c r="W467" s="74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6" t="inlineStr">
        <is>
          <t>КИ</t>
        </is>
      </c>
    </row>
    <row r="468" ht="27" customHeight="1">
      <c r="A468" s="64" t="inlineStr">
        <is>
          <t>SU002919</t>
        </is>
      </c>
      <c r="B468" s="64" t="inlineStr">
        <is>
          <t>P003635</t>
        </is>
      </c>
      <c r="C468" s="37" t="n">
        <v>4301031251</v>
      </c>
      <c r="D468" s="350" t="n">
        <v>4680115882102</v>
      </c>
      <c r="E468" s="705" t="n"/>
      <c r="F468" s="737" t="n">
        <v>0.6</v>
      </c>
      <c r="G468" s="38" t="n">
        <v>6</v>
      </c>
      <c r="H468" s="737" t="n">
        <v>3.6</v>
      </c>
      <c r="I468" s="737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999" t="inlineStr">
        <is>
          <t>В/к колбасы «Салями Запеченая» Фикс.вес 0,6 Вектор ТМ «Дугушка»</t>
        </is>
      </c>
      <c r="O468" s="739" t="n"/>
      <c r="P468" s="739" t="n"/>
      <c r="Q468" s="739" t="n"/>
      <c r="R468" s="705" t="n"/>
      <c r="S468" s="40" t="inlineStr"/>
      <c r="T468" s="40" t="inlineStr"/>
      <c r="U468" s="41" t="inlineStr">
        <is>
          <t>кг</t>
        </is>
      </c>
      <c r="V468" s="740" t="n">
        <v>0</v>
      </c>
      <c r="W468" s="74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27" t="inlineStr">
        <is>
          <t>КИ</t>
        </is>
      </c>
    </row>
    <row r="469" ht="27" customHeight="1">
      <c r="A469" s="64" t="inlineStr">
        <is>
          <t>SU002918</t>
        </is>
      </c>
      <c r="B469" s="64" t="inlineStr">
        <is>
          <t>P003637</t>
        </is>
      </c>
      <c r="C469" s="37" t="n">
        <v>4301031253</v>
      </c>
      <c r="D469" s="350" t="n">
        <v>4680115882096</v>
      </c>
      <c r="E469" s="705" t="n"/>
      <c r="F469" s="737" t="n">
        <v>0.6</v>
      </c>
      <c r="G469" s="38" t="n">
        <v>6</v>
      </c>
      <c r="H469" s="737" t="n">
        <v>3.6</v>
      </c>
      <c r="I469" s="737" t="n">
        <v>3.81</v>
      </c>
      <c r="J469" s="38" t="n">
        <v>120</v>
      </c>
      <c r="K469" s="38" t="inlineStr">
        <is>
          <t>12</t>
        </is>
      </c>
      <c r="L469" s="39" t="inlineStr">
        <is>
          <t>СК2</t>
        </is>
      </c>
      <c r="M469" s="38" t="n">
        <v>60</v>
      </c>
      <c r="N469" s="1000" t="inlineStr">
        <is>
          <t>В/к колбасы «Сервелат Запеченный» Фикс.вес 0,6 Вектор ТМ «Дугушка»</t>
        </is>
      </c>
      <c r="O469" s="739" t="n"/>
      <c r="P469" s="739" t="n"/>
      <c r="Q469" s="739" t="n"/>
      <c r="R469" s="705" t="n"/>
      <c r="S469" s="40" t="inlineStr"/>
      <c r="T469" s="40" t="inlineStr"/>
      <c r="U469" s="41" t="inlineStr">
        <is>
          <t>кг</t>
        </is>
      </c>
      <c r="V469" s="740" t="n">
        <v>0</v>
      </c>
      <c r="W469" s="741">
        <f>IFERROR(IF(V469="",0,CEILING((V469/$H469),1)*$H469),"")</f>
        <v/>
      </c>
      <c r="X469" s="42">
        <f>IFERROR(IF(W469=0,"",ROUNDUP(W469/H469,0)*0.00937),"")</f>
        <v/>
      </c>
      <c r="Y469" s="69" t="inlineStr"/>
      <c r="Z469" s="70" t="inlineStr"/>
      <c r="AD469" s="71" t="n"/>
      <c r="BA469" s="328" t="inlineStr">
        <is>
          <t>КИ</t>
        </is>
      </c>
    </row>
    <row r="470">
      <c r="A470" s="359" t="n"/>
      <c r="B470" s="347" t="n"/>
      <c r="C470" s="347" t="n"/>
      <c r="D470" s="347" t="n"/>
      <c r="E470" s="347" t="n"/>
      <c r="F470" s="347" t="n"/>
      <c r="G470" s="347" t="n"/>
      <c r="H470" s="347" t="n"/>
      <c r="I470" s="347" t="n"/>
      <c r="J470" s="347" t="n"/>
      <c r="K470" s="347" t="n"/>
      <c r="L470" s="347" t="n"/>
      <c r="M470" s="742" t="n"/>
      <c r="N470" s="743" t="inlineStr">
        <is>
          <t>Итого</t>
        </is>
      </c>
      <c r="O470" s="713" t="n"/>
      <c r="P470" s="713" t="n"/>
      <c r="Q470" s="713" t="n"/>
      <c r="R470" s="713" t="n"/>
      <c r="S470" s="713" t="n"/>
      <c r="T470" s="714" t="n"/>
      <c r="U470" s="43" t="inlineStr">
        <is>
          <t>кор</t>
        </is>
      </c>
      <c r="V470" s="744">
        <f>IFERROR(V464/H464,"0")+IFERROR(V465/H465,"0")+IFERROR(V466/H466,"0")+IFERROR(V467/H467,"0")+IFERROR(V468/H468,"0")+IFERROR(V469/H469,"0")</f>
        <v/>
      </c>
      <c r="W470" s="744">
        <f>IFERROR(W464/H464,"0")+IFERROR(W465/H465,"0")+IFERROR(W466/H466,"0")+IFERROR(W467/H467,"0")+IFERROR(W468/H468,"0")+IFERROR(W469/H469,"0")</f>
        <v/>
      </c>
      <c r="X470" s="744">
        <f>IFERROR(IF(X464="",0,X464),"0")+IFERROR(IF(X465="",0,X465),"0")+IFERROR(IF(X466="",0,X466),"0")+IFERROR(IF(X467="",0,X467),"0")+IFERROR(IF(X468="",0,X468),"0")+IFERROR(IF(X469="",0,X469),"0")</f>
        <v/>
      </c>
      <c r="Y470" s="745" t="n"/>
      <c r="Z470" s="745" t="n"/>
    </row>
    <row r="471">
      <c r="A471" s="347" t="n"/>
      <c r="B471" s="347" t="n"/>
      <c r="C471" s="347" t="n"/>
      <c r="D471" s="347" t="n"/>
      <c r="E471" s="347" t="n"/>
      <c r="F471" s="347" t="n"/>
      <c r="G471" s="347" t="n"/>
      <c r="H471" s="347" t="n"/>
      <c r="I471" s="347" t="n"/>
      <c r="J471" s="347" t="n"/>
      <c r="K471" s="347" t="n"/>
      <c r="L471" s="347" t="n"/>
      <c r="M471" s="742" t="n"/>
      <c r="N471" s="743" t="inlineStr">
        <is>
          <t>Итого</t>
        </is>
      </c>
      <c r="O471" s="713" t="n"/>
      <c r="P471" s="713" t="n"/>
      <c r="Q471" s="713" t="n"/>
      <c r="R471" s="713" t="n"/>
      <c r="S471" s="713" t="n"/>
      <c r="T471" s="714" t="n"/>
      <c r="U471" s="43" t="inlineStr">
        <is>
          <t>кг</t>
        </is>
      </c>
      <c r="V471" s="744">
        <f>IFERROR(SUM(V464:V469),"0")</f>
        <v/>
      </c>
      <c r="W471" s="744">
        <f>IFERROR(SUM(W464:W469),"0")</f>
        <v/>
      </c>
      <c r="X471" s="43" t="n"/>
      <c r="Y471" s="745" t="n"/>
      <c r="Z471" s="745" t="n"/>
    </row>
    <row r="472" ht="14.25" customHeight="1">
      <c r="A472" s="364" t="inlineStr">
        <is>
          <t>Сосиски</t>
        </is>
      </c>
      <c r="B472" s="347" t="n"/>
      <c r="C472" s="347" t="n"/>
      <c r="D472" s="347" t="n"/>
      <c r="E472" s="347" t="n"/>
      <c r="F472" s="347" t="n"/>
      <c r="G472" s="347" t="n"/>
      <c r="H472" s="347" t="n"/>
      <c r="I472" s="347" t="n"/>
      <c r="J472" s="347" t="n"/>
      <c r="K472" s="347" t="n"/>
      <c r="L472" s="347" t="n"/>
      <c r="M472" s="347" t="n"/>
      <c r="N472" s="347" t="n"/>
      <c r="O472" s="347" t="n"/>
      <c r="P472" s="347" t="n"/>
      <c r="Q472" s="347" t="n"/>
      <c r="R472" s="347" t="n"/>
      <c r="S472" s="347" t="n"/>
      <c r="T472" s="347" t="n"/>
      <c r="U472" s="347" t="n"/>
      <c r="V472" s="347" t="n"/>
      <c r="W472" s="347" t="n"/>
      <c r="X472" s="347" t="n"/>
      <c r="Y472" s="364" t="n"/>
      <c r="Z472" s="364" t="n"/>
    </row>
    <row r="473" ht="27" customHeight="1">
      <c r="A473" s="64" t="inlineStr">
        <is>
          <t>SU002146</t>
        </is>
      </c>
      <c r="B473" s="64" t="inlineStr">
        <is>
          <t>P002319</t>
        </is>
      </c>
      <c r="C473" s="37" t="n">
        <v>4301051058</v>
      </c>
      <c r="D473" s="350" t="n">
        <v>4680115883536</v>
      </c>
      <c r="E473" s="705" t="n"/>
      <c r="F473" s="737" t="n">
        <v>0.3</v>
      </c>
      <c r="G473" s="38" t="n">
        <v>6</v>
      </c>
      <c r="H473" s="737" t="n">
        <v>1.8</v>
      </c>
      <c r="I473" s="737" t="n">
        <v>2.066</v>
      </c>
      <c r="J473" s="38" t="n">
        <v>156</v>
      </c>
      <c r="K473" s="38" t="inlineStr">
        <is>
          <t>12</t>
        </is>
      </c>
      <c r="L473" s="39" t="inlineStr">
        <is>
          <t>СК2</t>
        </is>
      </c>
      <c r="M473" s="38" t="n">
        <v>45</v>
      </c>
      <c r="N473" s="1001" t="inlineStr">
        <is>
          <t>Сосиски «Молочные Дугушки» ф/в 0,3 амицел ТМ «Дугушка»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IFERROR(IF(W473=0,"",ROUNDUP(W473/H473,0)*0.00753),"")</f>
        <v/>
      </c>
      <c r="Y473" s="69" t="inlineStr"/>
      <c r="Z473" s="70" t="inlineStr">
        <is>
          <t>Новинка</t>
        </is>
      </c>
      <c r="AD473" s="71" t="n"/>
      <c r="BA473" s="329" t="inlineStr">
        <is>
          <t>КИ</t>
        </is>
      </c>
    </row>
    <row r="474" ht="16.5" customHeight="1">
      <c r="A474" s="64" t="inlineStr">
        <is>
          <t>SU002218</t>
        </is>
      </c>
      <c r="B474" s="64" t="inlineStr">
        <is>
          <t>P002854</t>
        </is>
      </c>
      <c r="C474" s="37" t="n">
        <v>4301051230</v>
      </c>
      <c r="D474" s="350" t="n">
        <v>4607091383409</v>
      </c>
      <c r="E474" s="705" t="n"/>
      <c r="F474" s="737" t="n">
        <v>1.3</v>
      </c>
      <c r="G474" s="38" t="n">
        <v>6</v>
      </c>
      <c r="H474" s="737" t="n">
        <v>7.8</v>
      </c>
      <c r="I474" s="737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02">
        <f>HYPERLINK("https://abi.ru/products/Охлажденные/Дугушка/Дугушка/Сосиски/P002854/","Сосиски Молочные Дугушки Дугушка Весовые П/а мгс Дугушка")</f>
        <v/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0" t="inlineStr">
        <is>
          <t>КИ</t>
        </is>
      </c>
    </row>
    <row r="475" ht="16.5" customHeight="1">
      <c r="A475" s="64" t="inlineStr">
        <is>
          <t>SU002219</t>
        </is>
      </c>
      <c r="B475" s="64" t="inlineStr">
        <is>
          <t>P002855</t>
        </is>
      </c>
      <c r="C475" s="37" t="n">
        <v>4301051231</v>
      </c>
      <c r="D475" s="350" t="n">
        <v>4607091383416</v>
      </c>
      <c r="E475" s="705" t="n"/>
      <c r="F475" s="737" t="n">
        <v>1.3</v>
      </c>
      <c r="G475" s="38" t="n">
        <v>6</v>
      </c>
      <c r="H475" s="737" t="n">
        <v>7.8</v>
      </c>
      <c r="I475" s="737" t="n">
        <v>8.346</v>
      </c>
      <c r="J475" s="38" t="n">
        <v>56</v>
      </c>
      <c r="K475" s="38" t="inlineStr">
        <is>
          <t>8</t>
        </is>
      </c>
      <c r="L475" s="39" t="inlineStr">
        <is>
          <t>СК2</t>
        </is>
      </c>
      <c r="M475" s="38" t="n">
        <v>45</v>
      </c>
      <c r="N475" s="10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>
      <c r="A476" s="359" t="n"/>
      <c r="B476" s="347" t="n"/>
      <c r="C476" s="347" t="n"/>
      <c r="D476" s="347" t="n"/>
      <c r="E476" s="347" t="n"/>
      <c r="F476" s="347" t="n"/>
      <c r="G476" s="347" t="n"/>
      <c r="H476" s="347" t="n"/>
      <c r="I476" s="347" t="n"/>
      <c r="J476" s="347" t="n"/>
      <c r="K476" s="347" t="n"/>
      <c r="L476" s="347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IFERROR(V473/H473,"0")+IFERROR(V474/H474,"0")+IFERROR(V475/H475,"0")</f>
        <v/>
      </c>
      <c r="W476" s="744">
        <f>IFERROR(W473/H473,"0")+IFERROR(W474/H474,"0")+IFERROR(W475/H475,"0")</f>
        <v/>
      </c>
      <c r="X476" s="744">
        <f>IFERROR(IF(X473="",0,X473),"0")+IFERROR(IF(X474="",0,X474),"0")+IFERROR(IF(X475="",0,X475),"0")</f>
        <v/>
      </c>
      <c r="Y476" s="745" t="n"/>
      <c r="Z476" s="745" t="n"/>
    </row>
    <row r="477">
      <c r="A477" s="347" t="n"/>
      <c r="B477" s="347" t="n"/>
      <c r="C477" s="347" t="n"/>
      <c r="D477" s="347" t="n"/>
      <c r="E477" s="347" t="n"/>
      <c r="F477" s="347" t="n"/>
      <c r="G477" s="347" t="n"/>
      <c r="H477" s="347" t="n"/>
      <c r="I477" s="347" t="n"/>
      <c r="J477" s="347" t="n"/>
      <c r="K477" s="347" t="n"/>
      <c r="L477" s="347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IFERROR(SUM(V473:V475),"0")</f>
        <v/>
      </c>
      <c r="W477" s="744">
        <f>IFERROR(SUM(W473:W475),"0")</f>
        <v/>
      </c>
      <c r="X477" s="43" t="n"/>
      <c r="Y477" s="745" t="n"/>
      <c r="Z477" s="745" t="n"/>
    </row>
    <row r="478" ht="27.75" customHeight="1">
      <c r="A478" s="374" t="inlineStr">
        <is>
          <t>Зареченские</t>
        </is>
      </c>
      <c r="B478" s="736" t="n"/>
      <c r="C478" s="736" t="n"/>
      <c r="D478" s="736" t="n"/>
      <c r="E478" s="736" t="n"/>
      <c r="F478" s="736" t="n"/>
      <c r="G478" s="736" t="n"/>
      <c r="H478" s="736" t="n"/>
      <c r="I478" s="736" t="n"/>
      <c r="J478" s="736" t="n"/>
      <c r="K478" s="736" t="n"/>
      <c r="L478" s="736" t="n"/>
      <c r="M478" s="736" t="n"/>
      <c r="N478" s="736" t="n"/>
      <c r="O478" s="736" t="n"/>
      <c r="P478" s="736" t="n"/>
      <c r="Q478" s="736" t="n"/>
      <c r="R478" s="736" t="n"/>
      <c r="S478" s="736" t="n"/>
      <c r="T478" s="736" t="n"/>
      <c r="U478" s="736" t="n"/>
      <c r="V478" s="736" t="n"/>
      <c r="W478" s="736" t="n"/>
      <c r="X478" s="736" t="n"/>
      <c r="Y478" s="55" t="n"/>
      <c r="Z478" s="55" t="n"/>
    </row>
    <row r="479" ht="16.5" customHeight="1">
      <c r="A479" s="375" t="inlineStr">
        <is>
          <t>Зареченские продукты</t>
        </is>
      </c>
      <c r="B479" s="347" t="n"/>
      <c r="C479" s="347" t="n"/>
      <c r="D479" s="347" t="n"/>
      <c r="E479" s="347" t="n"/>
      <c r="F479" s="347" t="n"/>
      <c r="G479" s="347" t="n"/>
      <c r="H479" s="347" t="n"/>
      <c r="I479" s="347" t="n"/>
      <c r="J479" s="347" t="n"/>
      <c r="K479" s="347" t="n"/>
      <c r="L479" s="347" t="n"/>
      <c r="M479" s="347" t="n"/>
      <c r="N479" s="347" t="n"/>
      <c r="O479" s="347" t="n"/>
      <c r="P479" s="347" t="n"/>
      <c r="Q479" s="347" t="n"/>
      <c r="R479" s="347" t="n"/>
      <c r="S479" s="347" t="n"/>
      <c r="T479" s="347" t="n"/>
      <c r="U479" s="347" t="n"/>
      <c r="V479" s="347" t="n"/>
      <c r="W479" s="347" t="n"/>
      <c r="X479" s="347" t="n"/>
      <c r="Y479" s="375" t="n"/>
      <c r="Z479" s="375" t="n"/>
    </row>
    <row r="480" ht="14.25" customHeight="1">
      <c r="A480" s="364" t="inlineStr">
        <is>
          <t>Вареные колбасы</t>
        </is>
      </c>
      <c r="B480" s="347" t="n"/>
      <c r="C480" s="347" t="n"/>
      <c r="D480" s="347" t="n"/>
      <c r="E480" s="347" t="n"/>
      <c r="F480" s="347" t="n"/>
      <c r="G480" s="347" t="n"/>
      <c r="H480" s="347" t="n"/>
      <c r="I480" s="347" t="n"/>
      <c r="J480" s="347" t="n"/>
      <c r="K480" s="347" t="n"/>
      <c r="L480" s="347" t="n"/>
      <c r="M480" s="347" t="n"/>
      <c r="N480" s="347" t="n"/>
      <c r="O480" s="347" t="n"/>
      <c r="P480" s="347" t="n"/>
      <c r="Q480" s="347" t="n"/>
      <c r="R480" s="347" t="n"/>
      <c r="S480" s="347" t="n"/>
      <c r="T480" s="347" t="n"/>
      <c r="U480" s="347" t="n"/>
      <c r="V480" s="347" t="n"/>
      <c r="W480" s="347" t="n"/>
      <c r="X480" s="347" t="n"/>
      <c r="Y480" s="364" t="n"/>
      <c r="Z480" s="364" t="n"/>
    </row>
    <row r="481" ht="27" customHeight="1">
      <c r="A481" s="64" t="inlineStr">
        <is>
          <t>SU002807</t>
        </is>
      </c>
      <c r="B481" s="64" t="inlineStr">
        <is>
          <t>P003583</t>
        </is>
      </c>
      <c r="C481" s="37" t="n">
        <v>4301011585</v>
      </c>
      <c r="D481" s="350" t="n">
        <v>4640242180441</v>
      </c>
      <c r="E481" s="705" t="n"/>
      <c r="F481" s="737" t="n">
        <v>1.5</v>
      </c>
      <c r="G481" s="38" t="n">
        <v>8</v>
      </c>
      <c r="H481" s="737" t="n">
        <v>12</v>
      </c>
      <c r="I481" s="737" t="n">
        <v>12.48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Вареные колбасы «Муромская» Весовой п/а ТМ «Зареченские»</t>
        </is>
      </c>
      <c r="O481" s="739" t="n"/>
      <c r="P481" s="739" t="n"/>
      <c r="Q481" s="739" t="n"/>
      <c r="R481" s="705" t="n"/>
      <c r="S481" s="40" t="inlineStr"/>
      <c r="T481" s="40" t="inlineStr"/>
      <c r="U481" s="41" t="inlineStr">
        <is>
          <t>кг</t>
        </is>
      </c>
      <c r="V481" s="740" t="n">
        <v>0</v>
      </c>
      <c r="W481" s="74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SU002808</t>
        </is>
      </c>
      <c r="B482" s="64" t="inlineStr">
        <is>
          <t>P003582</t>
        </is>
      </c>
      <c r="C482" s="37" t="n">
        <v>4301011584</v>
      </c>
      <c r="D482" s="350" t="n">
        <v>4640242180564</v>
      </c>
      <c r="E482" s="705" t="n"/>
      <c r="F482" s="737" t="n">
        <v>1.5</v>
      </c>
      <c r="G482" s="38" t="n">
        <v>8</v>
      </c>
      <c r="H482" s="737" t="n">
        <v>12</v>
      </c>
      <c r="I482" s="737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05" t="inlineStr">
        <is>
          <t>Вареные колбасы «Нежная» НТУ Весовые П/а ТМ «Зареченские»</t>
        </is>
      </c>
      <c r="O482" s="739" t="n"/>
      <c r="P482" s="739" t="n"/>
      <c r="Q482" s="739" t="n"/>
      <c r="R482" s="705" t="n"/>
      <c r="S482" s="40" t="inlineStr"/>
      <c r="T482" s="40" t="inlineStr"/>
      <c r="U482" s="41" t="inlineStr">
        <is>
          <t>кг</t>
        </is>
      </c>
      <c r="V482" s="740" t="n">
        <v>0</v>
      </c>
      <c r="W482" s="74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SU002974</t>
        </is>
      </c>
      <c r="B483" s="64" t="inlineStr">
        <is>
          <t>P003426</t>
        </is>
      </c>
      <c r="C483" s="37" t="n">
        <v>4301011551</v>
      </c>
      <c r="D483" s="350" t="n">
        <v>4640242180038</v>
      </c>
      <c r="E483" s="705" t="n"/>
      <c r="F483" s="737" t="n">
        <v>0.4</v>
      </c>
      <c r="G483" s="38" t="n">
        <v>10</v>
      </c>
      <c r="H483" s="737" t="n">
        <v>4</v>
      </c>
      <c r="I483" s="737" t="n">
        <v>4.24</v>
      </c>
      <c r="J483" s="38" t="n">
        <v>120</v>
      </c>
      <c r="K483" s="38" t="inlineStr">
        <is>
          <t>12</t>
        </is>
      </c>
      <c r="L483" s="39" t="inlineStr">
        <is>
          <t>СК1</t>
        </is>
      </c>
      <c r="M483" s="38" t="n">
        <v>50</v>
      </c>
      <c r="N483" s="1006" t="inlineStr">
        <is>
          <t>Вареные колбасы «Нежная» ф/в 0,4 п/а ТМ «Зареченские»</t>
        </is>
      </c>
      <c r="O483" s="739" t="n"/>
      <c r="P483" s="739" t="n"/>
      <c r="Q483" s="739" t="n"/>
      <c r="R483" s="705" t="n"/>
      <c r="S483" s="40" t="inlineStr"/>
      <c r="T483" s="40" t="inlineStr"/>
      <c r="U483" s="41" t="inlineStr">
        <is>
          <t>кг</t>
        </is>
      </c>
      <c r="V483" s="740" t="n">
        <v>0</v>
      </c>
      <c r="W483" s="741">
        <f>IFERROR(IF(V483="",0,CEILING((V483/$H483),1)*$H483),"")</f>
        <v/>
      </c>
      <c r="X483" s="42">
        <f>IFERROR(IF(W483=0,"",ROUNDUP(W483/H483,0)*0.00937),"")</f>
        <v/>
      </c>
      <c r="Y483" s="69" t="inlineStr"/>
      <c r="Z483" s="70" t="inlineStr"/>
      <c r="AD483" s="71" t="n"/>
      <c r="BA483" s="334" t="inlineStr">
        <is>
          <t>КИ</t>
        </is>
      </c>
    </row>
    <row r="484">
      <c r="A484" s="359" t="n"/>
      <c r="B484" s="347" t="n"/>
      <c r="C484" s="347" t="n"/>
      <c r="D484" s="347" t="n"/>
      <c r="E484" s="347" t="n"/>
      <c r="F484" s="347" t="n"/>
      <c r="G484" s="347" t="n"/>
      <c r="H484" s="347" t="n"/>
      <c r="I484" s="347" t="n"/>
      <c r="J484" s="347" t="n"/>
      <c r="K484" s="347" t="n"/>
      <c r="L484" s="347" t="n"/>
      <c r="M484" s="742" t="n"/>
      <c r="N484" s="743" t="inlineStr">
        <is>
          <t>Итого</t>
        </is>
      </c>
      <c r="O484" s="713" t="n"/>
      <c r="P484" s="713" t="n"/>
      <c r="Q484" s="713" t="n"/>
      <c r="R484" s="713" t="n"/>
      <c r="S484" s="713" t="n"/>
      <c r="T484" s="714" t="n"/>
      <c r="U484" s="43" t="inlineStr">
        <is>
          <t>кор</t>
        </is>
      </c>
      <c r="V484" s="744">
        <f>IFERROR(V481/H481,"0")+IFERROR(V482/H482,"0")+IFERROR(V483/H483,"0")</f>
        <v/>
      </c>
      <c r="W484" s="744">
        <f>IFERROR(W481/H481,"0")+IFERROR(W482/H482,"0")+IFERROR(W483/H483,"0")</f>
        <v/>
      </c>
      <c r="X484" s="744">
        <f>IFERROR(IF(X481="",0,X481),"0")+IFERROR(IF(X482="",0,X482),"0")+IFERROR(IF(X483="",0,X483),"0")</f>
        <v/>
      </c>
      <c r="Y484" s="745" t="n"/>
      <c r="Z484" s="745" t="n"/>
    </row>
    <row r="485">
      <c r="A485" s="347" t="n"/>
      <c r="B485" s="347" t="n"/>
      <c r="C485" s="347" t="n"/>
      <c r="D485" s="347" t="n"/>
      <c r="E485" s="347" t="n"/>
      <c r="F485" s="347" t="n"/>
      <c r="G485" s="347" t="n"/>
      <c r="H485" s="347" t="n"/>
      <c r="I485" s="347" t="n"/>
      <c r="J485" s="347" t="n"/>
      <c r="K485" s="347" t="n"/>
      <c r="L485" s="347" t="n"/>
      <c r="M485" s="742" t="n"/>
      <c r="N485" s="743" t="inlineStr">
        <is>
          <t>Итого</t>
        </is>
      </c>
      <c r="O485" s="713" t="n"/>
      <c r="P485" s="713" t="n"/>
      <c r="Q485" s="713" t="n"/>
      <c r="R485" s="713" t="n"/>
      <c r="S485" s="713" t="n"/>
      <c r="T485" s="714" t="n"/>
      <c r="U485" s="43" t="inlineStr">
        <is>
          <t>кг</t>
        </is>
      </c>
      <c r="V485" s="744">
        <f>IFERROR(SUM(V481:V483),"0")</f>
        <v/>
      </c>
      <c r="W485" s="744">
        <f>IFERROR(SUM(W481:W483),"0")</f>
        <v/>
      </c>
      <c r="X485" s="43" t="n"/>
      <c r="Y485" s="745" t="n"/>
      <c r="Z485" s="745" t="n"/>
    </row>
    <row r="486" ht="14.25" customHeight="1">
      <c r="A486" s="364" t="inlineStr">
        <is>
          <t>Ветчины</t>
        </is>
      </c>
      <c r="B486" s="347" t="n"/>
      <c r="C486" s="347" t="n"/>
      <c r="D486" s="347" t="n"/>
      <c r="E486" s="347" t="n"/>
      <c r="F486" s="347" t="n"/>
      <c r="G486" s="347" t="n"/>
      <c r="H486" s="347" t="n"/>
      <c r="I486" s="347" t="n"/>
      <c r="J486" s="347" t="n"/>
      <c r="K486" s="347" t="n"/>
      <c r="L486" s="347" t="n"/>
      <c r="M486" s="347" t="n"/>
      <c r="N486" s="347" t="n"/>
      <c r="O486" s="347" t="n"/>
      <c r="P486" s="347" t="n"/>
      <c r="Q486" s="347" t="n"/>
      <c r="R486" s="347" t="n"/>
      <c r="S486" s="347" t="n"/>
      <c r="T486" s="347" t="n"/>
      <c r="U486" s="347" t="n"/>
      <c r="V486" s="347" t="n"/>
      <c r="W486" s="347" t="n"/>
      <c r="X486" s="347" t="n"/>
      <c r="Y486" s="364" t="n"/>
      <c r="Z486" s="364" t="n"/>
    </row>
    <row r="487" ht="27" customHeight="1">
      <c r="A487" s="64" t="inlineStr">
        <is>
          <t>SU002811</t>
        </is>
      </c>
      <c r="B487" s="64" t="inlineStr">
        <is>
          <t>P003588</t>
        </is>
      </c>
      <c r="C487" s="37" t="n">
        <v>4301020260</v>
      </c>
      <c r="D487" s="350" t="n">
        <v>4640242180526</v>
      </c>
      <c r="E487" s="705" t="n"/>
      <c r="F487" s="737" t="n">
        <v>1.8</v>
      </c>
      <c r="G487" s="38" t="n">
        <v>6</v>
      </c>
      <c r="H487" s="737" t="n">
        <v>10.8</v>
      </c>
      <c r="I487" s="737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07" t="inlineStr">
        <is>
          <t>Ветчины «Нежная» Весовой п/а ТМ «Зареченские» большой батон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5" t="inlineStr">
        <is>
          <t>КИ</t>
        </is>
      </c>
    </row>
    <row r="488" ht="16.5" customHeight="1">
      <c r="A488" s="64" t="inlineStr">
        <is>
          <t>SU002806</t>
        </is>
      </c>
      <c r="B488" s="64" t="inlineStr">
        <is>
          <t>P003591</t>
        </is>
      </c>
      <c r="C488" s="37" t="n">
        <v>4301020269</v>
      </c>
      <c r="D488" s="350" t="n">
        <v>4640242180519</v>
      </c>
      <c r="E488" s="705" t="n"/>
      <c r="F488" s="737" t="n">
        <v>1.35</v>
      </c>
      <c r="G488" s="38" t="n">
        <v>8</v>
      </c>
      <c r="H488" s="737" t="n">
        <v>10.8</v>
      </c>
      <c r="I488" s="73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50</v>
      </c>
      <c r="N488" s="1008" t="inlineStr">
        <is>
          <t>Ветчины «Нежная» Весовой п/а ТМ «Зареченские»</t>
        </is>
      </c>
      <c r="O488" s="739" t="n"/>
      <c r="P488" s="739" t="n"/>
      <c r="Q488" s="739" t="n"/>
      <c r="R488" s="705" t="n"/>
      <c r="S488" s="40" t="inlineStr"/>
      <c r="T488" s="40" t="inlineStr"/>
      <c r="U488" s="41" t="inlineStr">
        <is>
          <t>кг</t>
        </is>
      </c>
      <c r="V488" s="740" t="n">
        <v>0</v>
      </c>
      <c r="W488" s="74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6" t="inlineStr">
        <is>
          <t>КИ</t>
        </is>
      </c>
    </row>
    <row r="489">
      <c r="A489" s="359" t="n"/>
      <c r="B489" s="347" t="n"/>
      <c r="C489" s="347" t="n"/>
      <c r="D489" s="347" t="n"/>
      <c r="E489" s="347" t="n"/>
      <c r="F489" s="347" t="n"/>
      <c r="G489" s="347" t="n"/>
      <c r="H489" s="347" t="n"/>
      <c r="I489" s="347" t="n"/>
      <c r="J489" s="347" t="n"/>
      <c r="K489" s="347" t="n"/>
      <c r="L489" s="347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кор</t>
        </is>
      </c>
      <c r="V489" s="744">
        <f>IFERROR(V487/H487,"0")+IFERROR(V488/H488,"0")</f>
        <v/>
      </c>
      <c r="W489" s="744">
        <f>IFERROR(W487/H487,"0")+IFERROR(W488/H488,"0")</f>
        <v/>
      </c>
      <c r="X489" s="744">
        <f>IFERROR(IF(X487="",0,X487),"0")+IFERROR(IF(X488="",0,X488),"0")</f>
        <v/>
      </c>
      <c r="Y489" s="745" t="n"/>
      <c r="Z489" s="745" t="n"/>
    </row>
    <row r="490">
      <c r="A490" s="347" t="n"/>
      <c r="B490" s="347" t="n"/>
      <c r="C490" s="347" t="n"/>
      <c r="D490" s="347" t="n"/>
      <c r="E490" s="347" t="n"/>
      <c r="F490" s="347" t="n"/>
      <c r="G490" s="347" t="n"/>
      <c r="H490" s="347" t="n"/>
      <c r="I490" s="347" t="n"/>
      <c r="J490" s="347" t="n"/>
      <c r="K490" s="347" t="n"/>
      <c r="L490" s="347" t="n"/>
      <c r="M490" s="742" t="n"/>
      <c r="N490" s="743" t="inlineStr">
        <is>
          <t>Итого</t>
        </is>
      </c>
      <c r="O490" s="713" t="n"/>
      <c r="P490" s="713" t="n"/>
      <c r="Q490" s="713" t="n"/>
      <c r="R490" s="713" t="n"/>
      <c r="S490" s="713" t="n"/>
      <c r="T490" s="714" t="n"/>
      <c r="U490" s="43" t="inlineStr">
        <is>
          <t>кг</t>
        </is>
      </c>
      <c r="V490" s="744">
        <f>IFERROR(SUM(V487:V488),"0")</f>
        <v/>
      </c>
      <c r="W490" s="744">
        <f>IFERROR(SUM(W487:W488),"0")</f>
        <v/>
      </c>
      <c r="X490" s="43" t="n"/>
      <c r="Y490" s="745" t="n"/>
      <c r="Z490" s="745" t="n"/>
    </row>
    <row r="491" ht="14.25" customHeight="1">
      <c r="A491" s="364" t="inlineStr">
        <is>
          <t>Копченые колбасы</t>
        </is>
      </c>
      <c r="B491" s="347" t="n"/>
      <c r="C491" s="347" t="n"/>
      <c r="D491" s="347" t="n"/>
      <c r="E491" s="347" t="n"/>
      <c r="F491" s="347" t="n"/>
      <c r="G491" s="347" t="n"/>
      <c r="H491" s="347" t="n"/>
      <c r="I491" s="347" t="n"/>
      <c r="J491" s="347" t="n"/>
      <c r="K491" s="347" t="n"/>
      <c r="L491" s="347" t="n"/>
      <c r="M491" s="347" t="n"/>
      <c r="N491" s="347" t="n"/>
      <c r="O491" s="347" t="n"/>
      <c r="P491" s="347" t="n"/>
      <c r="Q491" s="347" t="n"/>
      <c r="R491" s="347" t="n"/>
      <c r="S491" s="347" t="n"/>
      <c r="T491" s="347" t="n"/>
      <c r="U491" s="347" t="n"/>
      <c r="V491" s="347" t="n"/>
      <c r="W491" s="347" t="n"/>
      <c r="X491" s="347" t="n"/>
      <c r="Y491" s="364" t="n"/>
      <c r="Z491" s="364" t="n"/>
    </row>
    <row r="492" ht="27" customHeight="1">
      <c r="A492" s="64" t="inlineStr">
        <is>
          <t>SU002805</t>
        </is>
      </c>
      <c r="B492" s="64" t="inlineStr">
        <is>
          <t>P003584</t>
        </is>
      </c>
      <c r="C492" s="37" t="n">
        <v>4301031280</v>
      </c>
      <c r="D492" s="350" t="n">
        <v>4640242180816</v>
      </c>
      <c r="E492" s="705" t="n"/>
      <c r="F492" s="737" t="n">
        <v>0.7</v>
      </c>
      <c r="G492" s="38" t="n">
        <v>6</v>
      </c>
      <c r="H492" s="737" t="n">
        <v>4.2</v>
      </c>
      <c r="I492" s="737" t="n">
        <v>4.46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8" t="n">
        <v>40</v>
      </c>
      <c r="N492" s="1009" t="inlineStr">
        <is>
          <t>Копченые колбасы «Сервелат Пражский» Весовой фиброуз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IFERROR(IF(W492=0,"",ROUNDUP(W492/H492,0)*0.00753),"")</f>
        <v/>
      </c>
      <c r="Y492" s="69" t="inlineStr"/>
      <c r="Z492" s="70" t="inlineStr"/>
      <c r="AD492" s="71" t="n"/>
      <c r="BA492" s="337" t="inlineStr">
        <is>
          <t>КИ</t>
        </is>
      </c>
    </row>
    <row r="493" ht="27" customHeight="1">
      <c r="A493" s="64" t="inlineStr">
        <is>
          <t>SU002809</t>
        </is>
      </c>
      <c r="B493" s="64" t="inlineStr">
        <is>
          <t>P003586</t>
        </is>
      </c>
      <c r="C493" s="37" t="n">
        <v>4301031244</v>
      </c>
      <c r="D493" s="350" t="n">
        <v>4640242180595</v>
      </c>
      <c r="E493" s="705" t="n"/>
      <c r="F493" s="737" t="n">
        <v>0.7</v>
      </c>
      <c r="G493" s="38" t="n">
        <v>6</v>
      </c>
      <c r="H493" s="737" t="n">
        <v>4.2</v>
      </c>
      <c r="I493" s="737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10" t="inlineStr">
        <is>
          <t>В/к колбасы «Сервелат Рижский» НТУ Весовые Фиброуз в/у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38" t="inlineStr">
        <is>
          <t>КИ</t>
        </is>
      </c>
    </row>
    <row r="494" ht="27" customHeight="1">
      <c r="A494" s="64" t="inlineStr">
        <is>
          <t>SU002855</t>
        </is>
      </c>
      <c r="B494" s="64" t="inlineStr">
        <is>
          <t>P003261</t>
        </is>
      </c>
      <c r="C494" s="37" t="n">
        <v>4301031203</v>
      </c>
      <c r="D494" s="350" t="n">
        <v>4640242180908</v>
      </c>
      <c r="E494" s="705" t="n"/>
      <c r="F494" s="737" t="n">
        <v>0.28</v>
      </c>
      <c r="G494" s="38" t="n">
        <v>6</v>
      </c>
      <c r="H494" s="737" t="n">
        <v>1.68</v>
      </c>
      <c r="I494" s="737" t="n">
        <v>1.81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40</v>
      </c>
      <c r="N494" s="1011" t="inlineStr">
        <is>
          <t>Копченые колбасы «Сервелат Пражский» срез Фикс.вес 0,28 фиброуз в/у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15</v>
      </c>
      <c r="W494" s="741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39" t="inlineStr">
        <is>
          <t>КИ</t>
        </is>
      </c>
    </row>
    <row r="495" ht="27" customHeight="1">
      <c r="A495" s="64" t="inlineStr">
        <is>
          <t>SU002856</t>
        </is>
      </c>
      <c r="B495" s="64" t="inlineStr">
        <is>
          <t>P003257</t>
        </is>
      </c>
      <c r="C495" s="37" t="n">
        <v>4301031200</v>
      </c>
      <c r="D495" s="350" t="n">
        <v>4640242180489</v>
      </c>
      <c r="E495" s="705" t="n"/>
      <c r="F495" s="737" t="n">
        <v>0.28</v>
      </c>
      <c r="G495" s="38" t="n">
        <v>6</v>
      </c>
      <c r="H495" s="737" t="n">
        <v>1.68</v>
      </c>
      <c r="I495" s="737" t="n">
        <v>1.84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В/к колбасы «Сервелат Рижский» срез Фикс.вес 0,28 Фиброуз в/у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15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0" t="inlineStr">
        <is>
          <t>КИ</t>
        </is>
      </c>
    </row>
    <row r="496">
      <c r="A496" s="359" t="n"/>
      <c r="B496" s="347" t="n"/>
      <c r="C496" s="347" t="n"/>
      <c r="D496" s="347" t="n"/>
      <c r="E496" s="347" t="n"/>
      <c r="F496" s="347" t="n"/>
      <c r="G496" s="347" t="n"/>
      <c r="H496" s="347" t="n"/>
      <c r="I496" s="347" t="n"/>
      <c r="J496" s="347" t="n"/>
      <c r="K496" s="347" t="n"/>
      <c r="L496" s="347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IFERROR(V492/H492,"0")+IFERROR(V493/H493,"0")+IFERROR(V494/H494,"0")+IFERROR(V495/H495,"0")</f>
        <v/>
      </c>
      <c r="W496" s="744">
        <f>IFERROR(W492/H492,"0")+IFERROR(W493/H493,"0")+IFERROR(W494/H494,"0")+IFERROR(W495/H495,"0")</f>
        <v/>
      </c>
      <c r="X496" s="744">
        <f>IFERROR(IF(X492="",0,X492),"0")+IFERROR(IF(X493="",0,X493),"0")+IFERROR(IF(X494="",0,X494),"0")+IFERROR(IF(X495="",0,X495),"0")</f>
        <v/>
      </c>
      <c r="Y496" s="745" t="n"/>
      <c r="Z496" s="745" t="n"/>
    </row>
    <row r="497">
      <c r="A497" s="347" t="n"/>
      <c r="B497" s="347" t="n"/>
      <c r="C497" s="347" t="n"/>
      <c r="D497" s="347" t="n"/>
      <c r="E497" s="347" t="n"/>
      <c r="F497" s="347" t="n"/>
      <c r="G497" s="347" t="n"/>
      <c r="H497" s="347" t="n"/>
      <c r="I497" s="347" t="n"/>
      <c r="J497" s="347" t="n"/>
      <c r="K497" s="347" t="n"/>
      <c r="L497" s="347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IFERROR(SUM(V492:V495),"0")</f>
        <v/>
      </c>
      <c r="W497" s="744">
        <f>IFERROR(SUM(W492:W495),"0")</f>
        <v/>
      </c>
      <c r="X497" s="43" t="n"/>
      <c r="Y497" s="745" t="n"/>
      <c r="Z497" s="745" t="n"/>
    </row>
    <row r="498" ht="14.25" customHeight="1">
      <c r="A498" s="364" t="inlineStr">
        <is>
          <t>Сосиски</t>
        </is>
      </c>
      <c r="B498" s="347" t="n"/>
      <c r="C498" s="347" t="n"/>
      <c r="D498" s="347" t="n"/>
      <c r="E498" s="347" t="n"/>
      <c r="F498" s="347" t="n"/>
      <c r="G498" s="347" t="n"/>
      <c r="H498" s="347" t="n"/>
      <c r="I498" s="347" t="n"/>
      <c r="J498" s="347" t="n"/>
      <c r="K498" s="347" t="n"/>
      <c r="L498" s="347" t="n"/>
      <c r="M498" s="347" t="n"/>
      <c r="N498" s="347" t="n"/>
      <c r="O498" s="347" t="n"/>
      <c r="P498" s="347" t="n"/>
      <c r="Q498" s="347" t="n"/>
      <c r="R498" s="347" t="n"/>
      <c r="S498" s="347" t="n"/>
      <c r="T498" s="347" t="n"/>
      <c r="U498" s="347" t="n"/>
      <c r="V498" s="347" t="n"/>
      <c r="W498" s="347" t="n"/>
      <c r="X498" s="347" t="n"/>
      <c r="Y498" s="364" t="n"/>
      <c r="Z498" s="364" t="n"/>
    </row>
    <row r="499" ht="27" customHeight="1">
      <c r="A499" s="64" t="inlineStr">
        <is>
          <t>SU002655</t>
        </is>
      </c>
      <c r="B499" s="64" t="inlineStr">
        <is>
          <t>P003022</t>
        </is>
      </c>
      <c r="C499" s="37" t="n">
        <v>4301051310</v>
      </c>
      <c r="D499" s="350" t="n">
        <v>4680115880870</v>
      </c>
      <c r="E499" s="705" t="n"/>
      <c r="F499" s="737" t="n">
        <v>1.3</v>
      </c>
      <c r="G499" s="38" t="n">
        <v>6</v>
      </c>
      <c r="H499" s="737" t="n">
        <v>7.8</v>
      </c>
      <c r="I499" s="737" t="n">
        <v>8.364000000000001</v>
      </c>
      <c r="J499" s="38" t="n">
        <v>56</v>
      </c>
      <c r="K499" s="38" t="inlineStr">
        <is>
          <t>8</t>
        </is>
      </c>
      <c r="L499" s="39" t="inlineStr">
        <is>
          <t>СК3</t>
        </is>
      </c>
      <c r="M499" s="38" t="n">
        <v>40</v>
      </c>
      <c r="N499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9" s="739" t="n"/>
      <c r="P499" s="739" t="n"/>
      <c r="Q499" s="739" t="n"/>
      <c r="R499" s="705" t="n"/>
      <c r="S499" s="40" t="inlineStr"/>
      <c r="T499" s="40" t="inlineStr"/>
      <c r="U499" s="41" t="inlineStr">
        <is>
          <t>кг</t>
        </is>
      </c>
      <c r="V499" s="740" t="n">
        <v>0</v>
      </c>
      <c r="W499" s="741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1" t="inlineStr">
        <is>
          <t>КИ</t>
        </is>
      </c>
    </row>
    <row r="500" ht="27" customHeight="1">
      <c r="A500" s="64" t="inlineStr">
        <is>
          <t>SU002803</t>
        </is>
      </c>
      <c r="B500" s="64" t="inlineStr">
        <is>
          <t>P003590</t>
        </is>
      </c>
      <c r="C500" s="37" t="n">
        <v>4301051510</v>
      </c>
      <c r="D500" s="350" t="n">
        <v>4640242180540</v>
      </c>
      <c r="E500" s="705" t="n"/>
      <c r="F500" s="737" t="n">
        <v>1.3</v>
      </c>
      <c r="G500" s="38" t="n">
        <v>6</v>
      </c>
      <c r="H500" s="737" t="n">
        <v>7.8</v>
      </c>
      <c r="I500" s="737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8" t="n">
        <v>30</v>
      </c>
      <c r="N500" s="1014" t="inlineStr">
        <is>
          <t>Сосиски «Сочные» Весовой п/а ТМ «Зареченские»</t>
        </is>
      </c>
      <c r="O500" s="739" t="n"/>
      <c r="P500" s="739" t="n"/>
      <c r="Q500" s="739" t="n"/>
      <c r="R500" s="705" t="n"/>
      <c r="S500" s="40" t="inlineStr"/>
      <c r="T500" s="40" t="inlineStr"/>
      <c r="U500" s="41" t="inlineStr">
        <is>
          <t>кг</t>
        </is>
      </c>
      <c r="V500" s="740" t="n">
        <v>0</v>
      </c>
      <c r="W500" s="741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2" t="inlineStr">
        <is>
          <t>КИ</t>
        </is>
      </c>
    </row>
    <row r="501" ht="27" customHeight="1">
      <c r="A501" s="64" t="inlineStr">
        <is>
          <t>SU002812</t>
        </is>
      </c>
      <c r="B501" s="64" t="inlineStr">
        <is>
          <t>P003218</t>
        </is>
      </c>
      <c r="C501" s="37" t="n">
        <v>4301051390</v>
      </c>
      <c r="D501" s="350" t="n">
        <v>4640242181233</v>
      </c>
      <c r="E501" s="705" t="n"/>
      <c r="F501" s="737" t="n">
        <v>0.3</v>
      </c>
      <c r="G501" s="38" t="n">
        <v>6</v>
      </c>
      <c r="H501" s="737" t="n">
        <v>1.8</v>
      </c>
      <c r="I501" s="737" t="n">
        <v>1.984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15" t="inlineStr">
        <is>
          <t>Сосиски «Датские» Фикс.вес 0,3 П/а мгс ТМ «Зареченские»</t>
        </is>
      </c>
      <c r="O501" s="739" t="n"/>
      <c r="P501" s="739" t="n"/>
      <c r="Q501" s="739" t="n"/>
      <c r="R501" s="705" t="n"/>
      <c r="S501" s="40" t="inlineStr"/>
      <c r="T501" s="40" t="inlineStr"/>
      <c r="U501" s="41" t="inlineStr">
        <is>
          <t>кг</t>
        </is>
      </c>
      <c r="V501" s="740" t="n">
        <v>3</v>
      </c>
      <c r="W501" s="741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43" t="inlineStr">
        <is>
          <t>КИ</t>
        </is>
      </c>
    </row>
    <row r="502" ht="27" customHeight="1">
      <c r="A502" s="64" t="inlineStr">
        <is>
          <t>SU002804</t>
        </is>
      </c>
      <c r="B502" s="64" t="inlineStr">
        <is>
          <t>P003585</t>
        </is>
      </c>
      <c r="C502" s="37" t="n">
        <v>4301051508</v>
      </c>
      <c r="D502" s="350" t="n">
        <v>4640242180557</v>
      </c>
      <c r="E502" s="705" t="n"/>
      <c r="F502" s="737" t="n">
        <v>0.5</v>
      </c>
      <c r="G502" s="38" t="n">
        <v>6</v>
      </c>
      <c r="H502" s="737" t="n">
        <v>3</v>
      </c>
      <c r="I502" s="737" t="n">
        <v>3.284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30</v>
      </c>
      <c r="N502" s="1016" t="inlineStr">
        <is>
          <t>Сосиски «Сочные» Фикс.вес 0,5 п/а ТМ «Зареченские»</t>
        </is>
      </c>
      <c r="O502" s="739" t="n"/>
      <c r="P502" s="739" t="n"/>
      <c r="Q502" s="739" t="n"/>
      <c r="R502" s="705" t="n"/>
      <c r="S502" s="40" t="inlineStr"/>
      <c r="T502" s="40" t="inlineStr"/>
      <c r="U502" s="41" t="inlineStr">
        <is>
          <t>кг</t>
        </is>
      </c>
      <c r="V502" s="740" t="n">
        <v>0</v>
      </c>
      <c r="W502" s="74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4" t="inlineStr">
        <is>
          <t>КИ</t>
        </is>
      </c>
    </row>
    <row r="503" ht="27" customHeight="1">
      <c r="A503" s="64" t="inlineStr">
        <is>
          <t>SU002922</t>
        </is>
      </c>
      <c r="B503" s="64" t="inlineStr">
        <is>
          <t>P003358</t>
        </is>
      </c>
      <c r="C503" s="37" t="n">
        <v>4301051448</v>
      </c>
      <c r="D503" s="350" t="n">
        <v>4640242181226</v>
      </c>
      <c r="E503" s="705" t="n"/>
      <c r="F503" s="737" t="n">
        <v>0.3</v>
      </c>
      <c r="G503" s="38" t="n">
        <v>6</v>
      </c>
      <c r="H503" s="737" t="n">
        <v>1.8</v>
      </c>
      <c r="I503" s="737" t="n">
        <v>1.972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30</v>
      </c>
      <c r="N503" s="1017" t="inlineStr">
        <is>
          <t>Сосиски «Сочные» Фикс.Вес 0,3 п/а ТМ «Зареченские»</t>
        </is>
      </c>
      <c r="O503" s="739" t="n"/>
      <c r="P503" s="739" t="n"/>
      <c r="Q503" s="739" t="n"/>
      <c r="R503" s="705" t="n"/>
      <c r="S503" s="40" t="inlineStr"/>
      <c r="T503" s="40" t="inlineStr"/>
      <c r="U503" s="41" t="inlineStr">
        <is>
          <t>кг</t>
        </is>
      </c>
      <c r="V503" s="740" t="n">
        <v>0</v>
      </c>
      <c r="W503" s="741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5" t="inlineStr">
        <is>
          <t>КИ</t>
        </is>
      </c>
    </row>
    <row r="504">
      <c r="A504" s="359" t="n"/>
      <c r="B504" s="347" t="n"/>
      <c r="C504" s="347" t="n"/>
      <c r="D504" s="347" t="n"/>
      <c r="E504" s="347" t="n"/>
      <c r="F504" s="347" t="n"/>
      <c r="G504" s="347" t="n"/>
      <c r="H504" s="347" t="n"/>
      <c r="I504" s="347" t="n"/>
      <c r="J504" s="347" t="n"/>
      <c r="K504" s="347" t="n"/>
      <c r="L504" s="347" t="n"/>
      <c r="M504" s="742" t="n"/>
      <c r="N504" s="743" t="inlineStr">
        <is>
          <t>Итого</t>
        </is>
      </c>
      <c r="O504" s="713" t="n"/>
      <c r="P504" s="713" t="n"/>
      <c r="Q504" s="713" t="n"/>
      <c r="R504" s="713" t="n"/>
      <c r="S504" s="713" t="n"/>
      <c r="T504" s="714" t="n"/>
      <c r="U504" s="43" t="inlineStr">
        <is>
          <t>кор</t>
        </is>
      </c>
      <c r="V504" s="744">
        <f>IFERROR(V499/H499,"0")+IFERROR(V500/H500,"0")+IFERROR(V501/H501,"0")+IFERROR(V502/H502,"0")+IFERROR(V503/H503,"0")</f>
        <v/>
      </c>
      <c r="W504" s="744">
        <f>IFERROR(W499/H499,"0")+IFERROR(W500/H500,"0")+IFERROR(W501/H501,"0")+IFERROR(W502/H502,"0")+IFERROR(W503/H503,"0")</f>
        <v/>
      </c>
      <c r="X504" s="744">
        <f>IFERROR(IF(X499="",0,X499),"0")+IFERROR(IF(X500="",0,X500),"0")+IFERROR(IF(X501="",0,X501),"0")+IFERROR(IF(X502="",0,X502),"0")+IFERROR(IF(X503="",0,X503),"0")</f>
        <v/>
      </c>
      <c r="Y504" s="745" t="n"/>
      <c r="Z504" s="745" t="n"/>
    </row>
    <row r="505">
      <c r="A505" s="347" t="n"/>
      <c r="B505" s="347" t="n"/>
      <c r="C505" s="347" t="n"/>
      <c r="D505" s="347" t="n"/>
      <c r="E505" s="347" t="n"/>
      <c r="F505" s="347" t="n"/>
      <c r="G505" s="347" t="n"/>
      <c r="H505" s="347" t="n"/>
      <c r="I505" s="347" t="n"/>
      <c r="J505" s="347" t="n"/>
      <c r="K505" s="347" t="n"/>
      <c r="L505" s="347" t="n"/>
      <c r="M505" s="742" t="n"/>
      <c r="N505" s="743" t="inlineStr">
        <is>
          <t>Итого</t>
        </is>
      </c>
      <c r="O505" s="713" t="n"/>
      <c r="P505" s="713" t="n"/>
      <c r="Q505" s="713" t="n"/>
      <c r="R505" s="713" t="n"/>
      <c r="S505" s="713" t="n"/>
      <c r="T505" s="714" t="n"/>
      <c r="U505" s="43" t="inlineStr">
        <is>
          <t>кг</t>
        </is>
      </c>
      <c r="V505" s="744">
        <f>IFERROR(SUM(V499:V503),"0")</f>
        <v/>
      </c>
      <c r="W505" s="744">
        <f>IFERROR(SUM(W499:W503),"0")</f>
        <v/>
      </c>
      <c r="X505" s="43" t="n"/>
      <c r="Y505" s="745" t="n"/>
      <c r="Z505" s="745" t="n"/>
    </row>
    <row r="506" ht="15" customHeight="1">
      <c r="A506" s="363" t="n"/>
      <c r="B506" s="347" t="n"/>
      <c r="C506" s="347" t="n"/>
      <c r="D506" s="347" t="n"/>
      <c r="E506" s="347" t="n"/>
      <c r="F506" s="347" t="n"/>
      <c r="G506" s="347" t="n"/>
      <c r="H506" s="347" t="n"/>
      <c r="I506" s="347" t="n"/>
      <c r="J506" s="347" t="n"/>
      <c r="K506" s="347" t="n"/>
      <c r="L506" s="347" t="n"/>
      <c r="M506" s="702" t="n"/>
      <c r="N506" s="1018" t="inlineStr">
        <is>
          <t>ИТОГО НЕТТО</t>
        </is>
      </c>
      <c r="O506" s="696" t="n"/>
      <c r="P506" s="696" t="n"/>
      <c r="Q506" s="696" t="n"/>
      <c r="R506" s="696" t="n"/>
      <c r="S506" s="696" t="n"/>
      <c r="T506" s="697" t="n"/>
      <c r="U506" s="43" t="inlineStr">
        <is>
          <t>кг</t>
        </is>
      </c>
      <c r="V506" s="7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/>
      </c>
      <c r="W506" s="7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/>
      </c>
      <c r="X506" s="43" t="n"/>
      <c r="Y506" s="745" t="n"/>
      <c r="Z506" s="745" t="n"/>
    </row>
    <row r="507">
      <c r="A507" s="347" t="n"/>
      <c r="B507" s="347" t="n"/>
      <c r="C507" s="347" t="n"/>
      <c r="D507" s="347" t="n"/>
      <c r="E507" s="347" t="n"/>
      <c r="F507" s="347" t="n"/>
      <c r="G507" s="347" t="n"/>
      <c r="H507" s="347" t="n"/>
      <c r="I507" s="347" t="n"/>
      <c r="J507" s="347" t="n"/>
      <c r="K507" s="347" t="n"/>
      <c r="L507" s="347" t="n"/>
      <c r="M507" s="702" t="n"/>
      <c r="N507" s="1018" t="inlineStr">
        <is>
          <t>ИТОГО БРУТТО</t>
        </is>
      </c>
      <c r="O507" s="696" t="n"/>
      <c r="P507" s="696" t="n"/>
      <c r="Q507" s="696" t="n"/>
      <c r="R507" s="696" t="n"/>
      <c r="S507" s="696" t="n"/>
      <c r="T507" s="697" t="n"/>
      <c r="U507" s="43" t="inlineStr">
        <is>
          <t>кг</t>
        </is>
      </c>
      <c r="V507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/>
      </c>
      <c r="W507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/>
      </c>
      <c r="X507" s="43" t="n"/>
      <c r="Y507" s="745" t="n"/>
      <c r="Z507" s="745" t="n"/>
    </row>
    <row r="508">
      <c r="A508" s="347" t="n"/>
      <c r="B508" s="347" t="n"/>
      <c r="C508" s="347" t="n"/>
      <c r="D508" s="347" t="n"/>
      <c r="E508" s="347" t="n"/>
      <c r="F508" s="347" t="n"/>
      <c r="G508" s="347" t="n"/>
      <c r="H508" s="347" t="n"/>
      <c r="I508" s="347" t="n"/>
      <c r="J508" s="347" t="n"/>
      <c r="K508" s="347" t="n"/>
      <c r="L508" s="347" t="n"/>
      <c r="M508" s="702" t="n"/>
      <c r="N508" s="1018" t="inlineStr">
        <is>
          <t>Кол-во паллет</t>
        </is>
      </c>
      <c r="O508" s="696" t="n"/>
      <c r="P508" s="696" t="n"/>
      <c r="Q508" s="696" t="n"/>
      <c r="R508" s="696" t="n"/>
      <c r="S508" s="696" t="n"/>
      <c r="T508" s="697" t="n"/>
      <c r="U508" s="43" t="inlineStr">
        <is>
          <t>шт</t>
        </is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/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/>
      </c>
      <c r="X508" s="43" t="n"/>
      <c r="Y508" s="745" t="n"/>
      <c r="Z508" s="745" t="n"/>
    </row>
    <row r="509">
      <c r="A509" s="347" t="n"/>
      <c r="B509" s="347" t="n"/>
      <c r="C509" s="347" t="n"/>
      <c r="D509" s="347" t="n"/>
      <c r="E509" s="347" t="n"/>
      <c r="F509" s="347" t="n"/>
      <c r="G509" s="347" t="n"/>
      <c r="H509" s="347" t="n"/>
      <c r="I509" s="347" t="n"/>
      <c r="J509" s="347" t="n"/>
      <c r="K509" s="347" t="n"/>
      <c r="L509" s="347" t="n"/>
      <c r="M509" s="702" t="n"/>
      <c r="N509" s="1018" t="inlineStr">
        <is>
          <t>Вес брутто  с паллетами</t>
        </is>
      </c>
      <c r="O509" s="696" t="n"/>
      <c r="P509" s="696" t="n"/>
      <c r="Q509" s="696" t="n"/>
      <c r="R509" s="696" t="n"/>
      <c r="S509" s="696" t="n"/>
      <c r="T509" s="697" t="n"/>
      <c r="U509" s="43" t="inlineStr">
        <is>
          <t>кг</t>
        </is>
      </c>
      <c r="V509" s="744">
        <f>GrossWeightTotal+PalletQtyTotal*25</f>
        <v/>
      </c>
      <c r="W509" s="744">
        <f>GrossWeightTotalR+PalletQtyTotalR*25</f>
        <v/>
      </c>
      <c r="X509" s="43" t="n"/>
      <c r="Y509" s="745" t="n"/>
      <c r="Z509" s="745" t="n"/>
    </row>
    <row r="510">
      <c r="A510" s="347" t="n"/>
      <c r="B510" s="347" t="n"/>
      <c r="C510" s="347" t="n"/>
      <c r="D510" s="347" t="n"/>
      <c r="E510" s="347" t="n"/>
      <c r="F510" s="347" t="n"/>
      <c r="G510" s="347" t="n"/>
      <c r="H510" s="347" t="n"/>
      <c r="I510" s="347" t="n"/>
      <c r="J510" s="347" t="n"/>
      <c r="K510" s="347" t="n"/>
      <c r="L510" s="347" t="n"/>
      <c r="M510" s="702" t="n"/>
      <c r="N510" s="1018" t="inlineStr">
        <is>
          <t>Кол-во коробок</t>
        </is>
      </c>
      <c r="O510" s="696" t="n"/>
      <c r="P510" s="696" t="n"/>
      <c r="Q510" s="696" t="n"/>
      <c r="R510" s="696" t="n"/>
      <c r="S510" s="696" t="n"/>
      <c r="T510" s="697" t="n"/>
      <c r="U510" s="43" t="inlineStr">
        <is>
          <t>шт</t>
        </is>
      </c>
      <c r="V510" s="7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/>
      </c>
      <c r="W510" s="7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/>
      </c>
      <c r="X510" s="43" t="n"/>
      <c r="Y510" s="745" t="n"/>
      <c r="Z510" s="745" t="n"/>
    </row>
    <row r="511" ht="14.25" customHeight="1">
      <c r="A511" s="347" t="n"/>
      <c r="B511" s="347" t="n"/>
      <c r="C511" s="347" t="n"/>
      <c r="D511" s="347" t="n"/>
      <c r="E511" s="347" t="n"/>
      <c r="F511" s="347" t="n"/>
      <c r="G511" s="347" t="n"/>
      <c r="H511" s="347" t="n"/>
      <c r="I511" s="347" t="n"/>
      <c r="J511" s="347" t="n"/>
      <c r="K511" s="347" t="n"/>
      <c r="L511" s="347" t="n"/>
      <c r="M511" s="702" t="n"/>
      <c r="N511" s="1018" t="inlineStr">
        <is>
          <t>Объем заказа</t>
        </is>
      </c>
      <c r="O511" s="696" t="n"/>
      <c r="P511" s="696" t="n"/>
      <c r="Q511" s="696" t="n"/>
      <c r="R511" s="696" t="n"/>
      <c r="S511" s="696" t="n"/>
      <c r="T511" s="697" t="n"/>
      <c r="U511" s="46" t="inlineStr">
        <is>
          <t>м3</t>
        </is>
      </c>
      <c r="V511" s="43" t="n"/>
      <c r="W511" s="43" t="n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/>
      </c>
      <c r="Y511" s="745" t="n"/>
      <c r="Z511" s="745" t="n"/>
    </row>
    <row r="512" ht="13.5" customHeight="1" thickBot="1"/>
    <row r="513" ht="27" customHeight="1" thickBot="1" thickTop="1">
      <c r="A513" s="47" t="inlineStr">
        <is>
          <t>ТОРГОВАЯ МАРКА</t>
        </is>
      </c>
      <c r="B513" s="346" t="inlineStr">
        <is>
          <t>Ядрена копоть</t>
        </is>
      </c>
      <c r="C513" s="346" t="inlineStr">
        <is>
          <t>Вязанка</t>
        </is>
      </c>
      <c r="D513" s="1019" t="n"/>
      <c r="E513" s="1019" t="n"/>
      <c r="F513" s="1020" t="n"/>
      <c r="G513" s="346" t="inlineStr">
        <is>
          <t>Стародворье</t>
        </is>
      </c>
      <c r="H513" s="1019" t="n"/>
      <c r="I513" s="1019" t="n"/>
      <c r="J513" s="1019" t="n"/>
      <c r="K513" s="1019" t="n"/>
      <c r="L513" s="1019" t="n"/>
      <c r="M513" s="1019" t="n"/>
      <c r="N513" s="1019" t="n"/>
      <c r="O513" s="1020" t="n"/>
      <c r="P513" s="346" t="inlineStr">
        <is>
          <t>Колбасный стандарт</t>
        </is>
      </c>
      <c r="Q513" s="346" t="inlineStr">
        <is>
          <t>Особый рецепт</t>
        </is>
      </c>
      <c r="R513" s="1020" t="n"/>
      <c r="S513" s="346" t="inlineStr">
        <is>
          <t>Баварушка</t>
        </is>
      </c>
      <c r="T513" s="1020" t="n"/>
      <c r="U513" s="346" t="inlineStr">
        <is>
          <t>Дугушка</t>
        </is>
      </c>
      <c r="V513" s="346" t="inlineStr">
        <is>
          <t>Зареченские</t>
        </is>
      </c>
      <c r="Z513" s="61" t="n"/>
      <c r="AC513" s="347" t="n"/>
    </row>
    <row r="514" ht="14.25" customHeight="1" thickTop="1">
      <c r="A514" s="348" t="inlineStr">
        <is>
          <t>СЕРИЯ</t>
        </is>
      </c>
      <c r="B514" s="346" t="inlineStr">
        <is>
          <t>Ядрена копоть</t>
        </is>
      </c>
      <c r="C514" s="346" t="inlineStr">
        <is>
          <t>Столичная</t>
        </is>
      </c>
      <c r="D514" s="346" t="inlineStr">
        <is>
          <t>Классическая</t>
        </is>
      </c>
      <c r="E514" s="346" t="inlineStr">
        <is>
          <t>Вязанка</t>
        </is>
      </c>
      <c r="F514" s="346" t="inlineStr">
        <is>
          <t>Сливушки</t>
        </is>
      </c>
      <c r="G514" s="346" t="inlineStr">
        <is>
          <t>Золоченная в печи</t>
        </is>
      </c>
      <c r="H514" s="346" t="inlineStr">
        <is>
          <t>Мясорубская</t>
        </is>
      </c>
      <c r="I514" s="346" t="inlineStr">
        <is>
          <t>Сочинка</t>
        </is>
      </c>
      <c r="J514" s="346" t="inlineStr">
        <is>
          <t>Филедворская</t>
        </is>
      </c>
      <c r="K514" s="347" t="n"/>
      <c r="L514" s="346" t="inlineStr">
        <is>
          <t>Стародворская</t>
        </is>
      </c>
      <c r="M514" s="346" t="inlineStr">
        <is>
          <t>Бордо</t>
        </is>
      </c>
      <c r="N514" s="346" t="inlineStr">
        <is>
          <t>Фирменная</t>
        </is>
      </c>
      <c r="O514" s="346" t="inlineStr">
        <is>
          <t>Бавария</t>
        </is>
      </c>
      <c r="P514" s="346" t="inlineStr">
        <is>
          <t>Выгодная цена</t>
        </is>
      </c>
      <c r="Q514" s="346" t="inlineStr">
        <is>
          <t>Особая</t>
        </is>
      </c>
      <c r="R514" s="346" t="inlineStr">
        <is>
          <t>Особая Без свинины</t>
        </is>
      </c>
      <c r="S514" s="346" t="inlineStr">
        <is>
          <t>Филейбургская</t>
        </is>
      </c>
      <c r="T514" s="346" t="inlineStr">
        <is>
          <t>Балыкбургская</t>
        </is>
      </c>
      <c r="U514" s="346" t="inlineStr">
        <is>
          <t>Дугушка</t>
        </is>
      </c>
      <c r="V514" s="346" t="inlineStr">
        <is>
          <t>Зареченские продукты</t>
        </is>
      </c>
      <c r="Z514" s="61" t="n"/>
      <c r="AC514" s="347" t="n"/>
    </row>
    <row r="515" ht="13.5" customHeight="1" thickBot="1">
      <c r="A515" s="1021" t="n"/>
      <c r="B515" s="1022" t="n"/>
      <c r="C515" s="1022" t="n"/>
      <c r="D515" s="1022" t="n"/>
      <c r="E515" s="1022" t="n"/>
      <c r="F515" s="1022" t="n"/>
      <c r="G515" s="1022" t="n"/>
      <c r="H515" s="1022" t="n"/>
      <c r="I515" s="1022" t="n"/>
      <c r="J515" s="1022" t="n"/>
      <c r="K515" s="347" t="n"/>
      <c r="L515" s="1022" t="n"/>
      <c r="M515" s="1022" t="n"/>
      <c r="N515" s="1022" t="n"/>
      <c r="O515" s="1022" t="n"/>
      <c r="P515" s="1022" t="n"/>
      <c r="Q515" s="1022" t="n"/>
      <c r="R515" s="1022" t="n"/>
      <c r="S515" s="1022" t="n"/>
      <c r="T515" s="1022" t="n"/>
      <c r="U515" s="1022" t="n"/>
      <c r="V515" s="1022" t="n"/>
      <c r="Z515" s="61" t="n"/>
      <c r="AC515" s="347" t="n"/>
    </row>
    <row r="516" ht="18" customHeight="1" thickBot="1" thickTop="1">
      <c r="A516" s="47" t="inlineStr">
        <is>
          <t>ИТОГО, кг</t>
        </is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6" s="53">
        <f>IFERROR(W51*1,"0")+IFERROR(W52*1,"0")</f>
        <v/>
      </c>
      <c r="D516" s="53">
        <f>IFERROR(W57*1,"0")+IFERROR(W58*1,"0")+IFERROR(W59*1,"0")+IFERROR(W60*1,"0")</f>
        <v/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6" s="53">
        <f>IFERROR(W134*1,"0")+IFERROR(W135*1,"0")+IFERROR(W136*1,"0")+IFERROR(W137*1,"0")</f>
        <v/>
      </c>
      <c r="G516" s="53">
        <f>IFERROR(W143*1,"0")+IFERROR(W144*1,"0")+IFERROR(W145*1,"0")</f>
        <v/>
      </c>
      <c r="H516" s="53">
        <f>IFERROR(W150*1,"0")+IFERROR(W151*1,"0")+IFERROR(W152*1,"0")+IFERROR(W153*1,"0")+IFERROR(W154*1,"0")+IFERROR(W155*1,"0")+IFERROR(W156*1,"0")+IFERROR(W157*1,"0")+IFERROR(W158*1,"0")</f>
        <v/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6" s="53">
        <f>IFERROR(W208*1,"0")</f>
        <v/>
      </c>
      <c r="K516" s="347" t="n"/>
      <c r="L516" s="53">
        <f>IFERROR(W213*1,"0")+IFERROR(W214*1,"0")+IFERROR(W215*1,"0")+IFERROR(W216*1,"0")+IFERROR(W217*1,"0")+IFERROR(W218*1,"0")</f>
        <v/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6" s="53">
        <f>IFERROR(W284*1,"0")+IFERROR(W285*1,"0")+IFERROR(W286*1,"0")+IFERROR(W287*1,"0")+IFERROR(W288*1,"0")+IFERROR(W289*1,"0")+IFERROR(W290*1,"0")+IFERROR(W291*1,"0")+IFERROR(W295*1,"0")+IFERROR(W296*1,"0")</f>
        <v/>
      </c>
      <c r="O516" s="53">
        <f>IFERROR(W301*1,"0")+IFERROR(W305*1,"0")+IFERROR(W309*1,"0")+IFERROR(W313*1,"0")</f>
        <v/>
      </c>
      <c r="P516" s="53">
        <f>IFERROR(W319*1,"0")</f>
        <v/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/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/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/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/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/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/>
      </c>
      <c r="Z516" s="61" t="n"/>
      <c r="AC516" s="347" t="n"/>
    </row>
    <row r="51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QF9/66TBxdkVawoJ/U0Bg==" formatRows="1" sort="0" spinCount="100000" hashValue="78aw3jBGmUHetqLu85c6lS5m7jhWaINawWWAT3PTFSxNUvftl685ZUiZy4jRr/qRsOMjCJIUgDckjdIR5+V2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9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N171:T171"/>
    <mergeCell ref="A302:M303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166:T166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D474:E474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289:E289"/>
    <mergeCell ref="D411:E411"/>
    <mergeCell ref="D482:E482"/>
    <mergeCell ref="A491:X491"/>
    <mergeCell ref="A199:X199"/>
    <mergeCell ref="N96:T9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421:T421"/>
    <mergeCell ref="N113:R113"/>
    <mergeCell ref="A346:X346"/>
    <mergeCell ref="N173:R173"/>
    <mergeCell ref="D502:E502"/>
    <mergeCell ref="N408:T408"/>
    <mergeCell ref="D429:E429"/>
    <mergeCell ref="N100:R100"/>
    <mergeCell ref="A197:M198"/>
    <mergeCell ref="N271:R271"/>
    <mergeCell ref="N94:R94"/>
    <mergeCell ref="C514:C515"/>
    <mergeCell ref="D81:E81"/>
    <mergeCell ref="N336:R336"/>
    <mergeCell ref="A212:X212"/>
    <mergeCell ref="D208:E208"/>
    <mergeCell ref="AA17:AC18"/>
    <mergeCell ref="A283:X283"/>
    <mergeCell ref="D379:E379"/>
    <mergeCell ref="N485:T485"/>
    <mergeCell ref="D366:E366"/>
    <mergeCell ref="A375:X375"/>
    <mergeCell ref="A56:X56"/>
    <mergeCell ref="N125:R125"/>
    <mergeCell ref="D406:E406"/>
    <mergeCell ref="A341:X341"/>
    <mergeCell ref="N281:T281"/>
    <mergeCell ref="A292:M293"/>
    <mergeCell ref="N127:R127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102:R102"/>
    <mergeCell ref="N273:R273"/>
    <mergeCell ref="D145:E145"/>
    <mergeCell ref="N400:R400"/>
    <mergeCell ref="D387:E387"/>
    <mergeCell ref="D272:E272"/>
    <mergeCell ref="N52:R52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428:R428"/>
    <mergeCell ref="N228:R228"/>
    <mergeCell ref="N348:T348"/>
    <mergeCell ref="N17:R18"/>
    <mergeCell ref="D100:E100"/>
    <mergeCell ref="N355:R355"/>
    <mergeCell ref="I514:I515"/>
    <mergeCell ref="N129:R129"/>
    <mergeCell ref="O6:P6"/>
    <mergeCell ref="N442:T442"/>
    <mergeCell ref="N134:R134"/>
    <mergeCell ref="N305:R305"/>
    <mergeCell ref="N365:R365"/>
    <mergeCell ref="N492:R492"/>
    <mergeCell ref="D31:E31"/>
    <mergeCell ref="N286:R286"/>
    <mergeCell ref="A317:X317"/>
    <mergeCell ref="D158:E158"/>
    <mergeCell ref="D329:E329"/>
    <mergeCell ref="D400:E400"/>
    <mergeCell ref="A339:M340"/>
    <mergeCell ref="A409:X409"/>
    <mergeCell ref="D229:E229"/>
    <mergeCell ref="N236:R236"/>
    <mergeCell ref="D77:E77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D453:E453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438:T438"/>
    <mergeCell ref="D448:E448"/>
    <mergeCell ref="A463:X463"/>
    <mergeCell ref="N198:T198"/>
    <mergeCell ref="N369:T369"/>
    <mergeCell ref="A294:X294"/>
    <mergeCell ref="D390:E390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D168:E168"/>
    <mergeCell ref="D401:E401"/>
    <mergeCell ref="D466:E466"/>
    <mergeCell ref="N137:R137"/>
    <mergeCell ref="D9:E9"/>
    <mergeCell ref="D180:E180"/>
    <mergeCell ref="D118:E118"/>
    <mergeCell ref="F9:G9"/>
    <mergeCell ref="N289:R289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D52:E52"/>
    <mergeCell ref="D27:E27"/>
    <mergeCell ref="N152:R152"/>
    <mergeCell ref="N15:R16"/>
    <mergeCell ref="D325:E325"/>
    <mergeCell ref="N450:R450"/>
    <mergeCell ref="D116:E116"/>
    <mergeCell ref="N160:T160"/>
    <mergeCell ref="D352:E352"/>
    <mergeCell ref="N194:R194"/>
    <mergeCell ref="D91:E91"/>
    <mergeCell ref="A244:X244"/>
    <mergeCell ref="N439:T439"/>
    <mergeCell ref="D156:E156"/>
    <mergeCell ref="D327:E327"/>
    <mergeCell ref="N452:R452"/>
    <mergeCell ref="D454:E454"/>
    <mergeCell ref="D460:E460"/>
    <mergeCell ref="N427:R427"/>
    <mergeCell ref="A308:X308"/>
    <mergeCell ref="A42:M43"/>
    <mergeCell ref="D93:E93"/>
    <mergeCell ref="N370:T370"/>
    <mergeCell ref="D391:E391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343:E343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N158:R158"/>
    <mergeCell ref="N329:R329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473:R473"/>
    <mergeCell ref="N190:R190"/>
    <mergeCell ref="D193:E193"/>
    <mergeCell ref="D127:E127"/>
    <mergeCell ref="N448:R448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D51:E51"/>
    <mergeCell ref="N262:T262"/>
    <mergeCell ref="A407:M408"/>
    <mergeCell ref="N504:T504"/>
    <mergeCell ref="N266:R266"/>
    <mergeCell ref="N70:R70"/>
    <mergeCell ref="A422:X422"/>
    <mergeCell ref="N393:R393"/>
    <mergeCell ref="N457:T457"/>
    <mergeCell ref="N331:R331"/>
    <mergeCell ref="A496:M49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N430:T430"/>
    <mergeCell ref="N256:R256"/>
    <mergeCell ref="A461:M462"/>
    <mergeCell ref="D128:E128"/>
    <mergeCell ref="N178:T178"/>
    <mergeCell ref="N109:R109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N407:T407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A177:M178"/>
    <mergeCell ref="N214:R214"/>
    <mergeCell ref="D86:E86"/>
    <mergeCell ref="D257:E257"/>
    <mergeCell ref="N363:T363"/>
    <mergeCell ref="D213:E213"/>
    <mergeCell ref="D384:E384"/>
    <mergeCell ref="D151:E151"/>
    <mergeCell ref="N434:T434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470:M471"/>
    <mergeCell ref="A130:M131"/>
    <mergeCell ref="N196:R196"/>
    <mergeCell ref="N367:R367"/>
    <mergeCell ref="N354:R354"/>
    <mergeCell ref="D33:E33"/>
    <mergeCell ref="N288:R288"/>
    <mergeCell ref="D226:E226"/>
    <mergeCell ref="N425:R425"/>
    <mergeCell ref="D164:E164"/>
    <mergeCell ref="N225:R225"/>
    <mergeCell ref="D241:E241"/>
    <mergeCell ref="N296:R296"/>
    <mergeCell ref="N418:R418"/>
    <mergeCell ref="N356:R356"/>
    <mergeCell ref="D437:E437"/>
    <mergeCell ref="D228:E228"/>
    <mergeCell ref="D10:E10"/>
    <mergeCell ref="N135:R135"/>
    <mergeCell ref="F10:G10"/>
    <mergeCell ref="N433:R433"/>
    <mergeCell ref="D305:E305"/>
    <mergeCell ref="N227:R227"/>
    <mergeCell ref="N110:R110"/>
    <mergeCell ref="D99:E99"/>
    <mergeCell ref="N320:T320"/>
    <mergeCell ref="A108:X108"/>
    <mergeCell ref="N205:T205"/>
    <mergeCell ref="N314:T314"/>
    <mergeCell ref="A472:X472"/>
    <mergeCell ref="N164:R164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A167:X167"/>
    <mergeCell ref="D152:E152"/>
    <mergeCell ref="N373:T373"/>
    <mergeCell ref="D223:E223"/>
    <mergeCell ref="D279:E279"/>
    <mergeCell ref="D394:E394"/>
    <mergeCell ref="D450:E450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110:E110"/>
    <mergeCell ref="D286:E286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gAOa4S2hG1DT19xderENQ==" formatRows="1" sort="0" spinCount="100000" hashValue="pu/cWKqhqpUjqtp41kjAA7WQkOAfcR872xJJsctQ4lUFugum7TXafV16gs+DFA8Li6y1OIpQ9oIPbFT0BaFO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2024-02-06T08:27:44Z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